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fileSharing readOnlyRecommended="1"/>
  <workbookPr filterPrivacy="1" updateLinks="always" hidePivotFieldList="1"/>
  <xr:revisionPtr revIDLastSave="0" documentId="13_ncr:1_{BBE54538-7653-4F3A-BEFF-29BFADBBC1A8}" xr6:coauthVersionLast="47" xr6:coauthVersionMax="47" xr10:uidLastSave="{00000000-0000-0000-0000-000000000000}"/>
  <workbookProtection lockStructure="1"/>
  <bookViews>
    <workbookView xWindow="-110" yWindow="-110" windowWidth="19420" windowHeight="10420" tabRatio="877" xr2:uid="{00000000-000D-0000-FFFF-FFFF00000000}"/>
  </bookViews>
  <sheets>
    <sheet name="Introduction" sheetId="3" r:id="rId1"/>
    <sheet name="All Standards" sheetId="22" r:id="rId2"/>
    <sheet name="GW" sheetId="4" r:id="rId3"/>
    <sheet name="S-1" sheetId="5" r:id="rId4"/>
    <sheet name="S-2" sheetId="6" r:id="rId5"/>
    <sheet name="S-3" sheetId="7" r:id="rId6"/>
    <sheet name="Method 2" sheetId="2" r:id="rId7"/>
    <sheet name="M3CLs" sheetId="9" r:id="rId8"/>
    <sheet name="RCs" sheetId="8" r:id="rId9"/>
  </sheets>
  <externalReferences>
    <externalReference r:id="rId10"/>
    <externalReference r:id="rId11"/>
    <externalReference r:id="rId12"/>
    <externalReference r:id="rId13"/>
  </externalReferences>
  <definedNames>
    <definedName name="_xlnm._FilterDatabase" localSheetId="1" hidden="1">'All Standards'!$A$3:$W$126</definedName>
    <definedName name="_xlnm._FilterDatabase" localSheetId="2" hidden="1">GW!$A$2:$E$125</definedName>
    <definedName name="_xlnm._FilterDatabase" localSheetId="7" hidden="1">M3CLs!$A$5:$D$5</definedName>
    <definedName name="_xlnm._FilterDatabase" localSheetId="6" hidden="1">'Method 2'!$A$4:$I$127</definedName>
    <definedName name="_xlnm._FilterDatabase" localSheetId="8" hidden="1">RCs!$A$5:$F$5</definedName>
    <definedName name="_xlnm._FilterDatabase" localSheetId="3" hidden="1">'S-1'!$A$4:$H$127</definedName>
    <definedName name="_xlnm._FilterDatabase" localSheetId="4" hidden="1">'S-2'!$A$4:$I$127</definedName>
    <definedName name="_xlnm._FilterDatabase" localSheetId="5" hidden="1">'S-3'!$A$4:$H$127</definedName>
    <definedName name="GWs">GW!$A$2:$E$125</definedName>
    <definedName name="GWstds">GW!$A$1:$E$125</definedName>
    <definedName name="M3CLs">M3CLs!$A$1:$D$128</definedName>
    <definedName name="Meth2">'Method 2'!$A$1:$H$127</definedName>
    <definedName name="_xlnm.Print_Area" localSheetId="1">'All Standards'!$A$1:$W$126</definedName>
    <definedName name="_xlnm.Print_Area" localSheetId="2">GW!$A$1:$E$125</definedName>
    <definedName name="_xlnm.Print_Area" localSheetId="0">Introduction!$B$1:$F$61</definedName>
    <definedName name="_xlnm.Print_Area" localSheetId="7">M3CLs!$A$1:$D$128</definedName>
    <definedName name="_xlnm.Print_Area" localSheetId="6">'Method 2'!$A$1:$H$127</definedName>
    <definedName name="_xlnm.Print_Area" localSheetId="8">RCs!$A$1:$F$128</definedName>
    <definedName name="_xlnm.Print_Area" localSheetId="3">'S-1'!$A$1:$H$127</definedName>
    <definedName name="_xlnm.Print_Area" localSheetId="4">'S-2'!$A$1:$H$127</definedName>
    <definedName name="_xlnm.Print_Area" localSheetId="5">'S-3'!$A$1:$H$127</definedName>
    <definedName name="_xlnm.Print_Titles" localSheetId="1">'All Standards'!$1:$3</definedName>
    <definedName name="_xlnm.Print_Titles" localSheetId="2">GW!$A:$B,GW!$1:$2</definedName>
    <definedName name="_xlnm.Print_Titles" localSheetId="7">M3CLs!$A:$B,M3CLs!$1:$5</definedName>
    <definedName name="_xlnm.Print_Titles" localSheetId="6">'Method 2'!$A:$A,'Method 2'!$1:$4</definedName>
    <definedName name="_xlnm.Print_Titles" localSheetId="8">RCs!$A:$B,RCs!$1:$5</definedName>
    <definedName name="_xlnm.Print_Titles" localSheetId="3">'S-1'!$A:$A,'S-1'!$1:$4</definedName>
    <definedName name="_xlnm.Print_Titles" localSheetId="4">'S-2'!$A:$A,'S-2'!$1:$4</definedName>
    <definedName name="_xlnm.Print_Titles" localSheetId="5">'S-3'!$A:$A,'S-3'!$1:$4</definedName>
    <definedName name="RCs">RCs!$A$1:$F$128</definedName>
    <definedName name="S1Stds">'S-1'!$A$1:$H$127</definedName>
    <definedName name="S2Stds">'S-2'!$A$1:$H$127</definedName>
    <definedName name="S3Stds">'S-3'!$A$1:$H$127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8" i="8" l="1"/>
  <c r="B127" i="8"/>
  <c r="B126" i="8"/>
  <c r="B125" i="8"/>
  <c r="B124" i="8"/>
  <c r="B123" i="8"/>
  <c r="B122" i="8"/>
  <c r="B121" i="8"/>
  <c r="B120" i="8"/>
  <c r="B119" i="8"/>
  <c r="B118" i="8"/>
  <c r="B117" i="8"/>
  <c r="B116"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128" i="9"/>
  <c r="B127" i="9"/>
  <c r="B126" i="9"/>
  <c r="B125" i="9"/>
  <c r="B124" i="9"/>
  <c r="B123" i="9"/>
  <c r="B122" i="9"/>
  <c r="B121" i="9"/>
  <c r="B120" i="9"/>
  <c r="B119" i="9"/>
  <c r="B118" i="9"/>
  <c r="B117" i="9"/>
  <c r="B116" i="9"/>
  <c r="B115" i="9"/>
  <c r="B114" i="9"/>
  <c r="B113" i="9"/>
  <c r="B112" i="9"/>
  <c r="B111" i="9"/>
  <c r="B110" i="9"/>
  <c r="B109" i="9"/>
  <c r="B108" i="9"/>
  <c r="B107" i="9"/>
  <c r="B106" i="9"/>
  <c r="B105" i="9"/>
  <c r="B104" i="9"/>
  <c r="B103" i="9"/>
  <c r="B102" i="9"/>
  <c r="B101" i="9"/>
  <c r="B100" i="9"/>
  <c r="B99" i="9"/>
  <c r="B98" i="9"/>
  <c r="B97" i="9"/>
  <c r="B96" i="9"/>
  <c r="B95" i="9"/>
  <c r="B94" i="9"/>
  <c r="B93" i="9"/>
  <c r="B92" i="9"/>
  <c r="B91" i="9"/>
  <c r="B90" i="9"/>
  <c r="B89" i="9"/>
  <c r="B88" i="9"/>
  <c r="B87" i="9"/>
  <c r="B86" i="9"/>
  <c r="B85" i="9"/>
  <c r="B84" i="9"/>
  <c r="B83" i="9"/>
  <c r="B82" i="9"/>
  <c r="B81" i="9"/>
  <c r="B80" i="9"/>
  <c r="B79" i="9"/>
  <c r="B78" i="9"/>
  <c r="B77" i="9"/>
  <c r="B76" i="9"/>
  <c r="B75" i="9"/>
  <c r="B74" i="9"/>
  <c r="B73" i="9"/>
  <c r="B72" i="9"/>
  <c r="B71" i="9"/>
  <c r="B70" i="9"/>
  <c r="B69" i="9"/>
  <c r="B68" i="9"/>
  <c r="B67" i="9"/>
  <c r="B66" i="9"/>
  <c r="B65" i="9"/>
  <c r="B64" i="9"/>
  <c r="B63" i="9"/>
  <c r="B62" i="9"/>
  <c r="B61" i="9"/>
  <c r="B60" i="9"/>
  <c r="B59" i="9"/>
  <c r="B58" i="9"/>
  <c r="B57" i="9"/>
  <c r="B56" i="9"/>
  <c r="B55" i="9"/>
  <c r="B54" i="9"/>
  <c r="B53" i="9"/>
  <c r="B52" i="9"/>
  <c r="B51" i="9"/>
  <c r="B50" i="9"/>
  <c r="B49" i="9"/>
  <c r="B48" i="9"/>
  <c r="B47" i="9"/>
  <c r="B46" i="9"/>
  <c r="B45" i="9"/>
  <c r="B44" i="9"/>
  <c r="B43" i="9"/>
  <c r="B42" i="9"/>
  <c r="B41" i="9"/>
  <c r="B40" i="9"/>
  <c r="B39" i="9"/>
  <c r="B38" i="9"/>
  <c r="B37" i="9"/>
  <c r="B36" i="9"/>
  <c r="B35" i="9"/>
  <c r="B34" i="9"/>
  <c r="B33" i="9"/>
  <c r="B32" i="9"/>
  <c r="B31" i="9"/>
  <c r="B30" i="9"/>
  <c r="B29" i="9"/>
  <c r="B28" i="9"/>
  <c r="B27" i="9"/>
  <c r="B26" i="9"/>
  <c r="B25" i="9"/>
  <c r="B24" i="9"/>
  <c r="B23" i="9"/>
  <c r="B22" i="9"/>
  <c r="B21" i="9"/>
  <c r="B20" i="9"/>
  <c r="B19" i="9"/>
  <c r="B18" i="9"/>
  <c r="B17" i="9"/>
  <c r="B16" i="9"/>
  <c r="B15" i="9"/>
  <c r="B14" i="9"/>
  <c r="B13" i="9"/>
  <c r="B12" i="9"/>
  <c r="B11" i="9"/>
  <c r="B10" i="9"/>
  <c r="B9" i="9"/>
  <c r="B8" i="9"/>
  <c r="B7" i="9"/>
  <c r="B6" i="9"/>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127" i="7"/>
  <c r="B126" i="7"/>
  <c r="B125" i="7"/>
  <c r="B124" i="7"/>
  <c r="B123" i="7"/>
  <c r="B122" i="7"/>
  <c r="B121" i="7"/>
  <c r="B120" i="7"/>
  <c r="B119" i="7"/>
  <c r="B118" i="7"/>
  <c r="B117" i="7"/>
  <c r="B116" i="7"/>
  <c r="B115" i="7"/>
  <c r="B114" i="7"/>
  <c r="B113" i="7"/>
  <c r="B112" i="7"/>
  <c r="B111" i="7"/>
  <c r="B110" i="7"/>
  <c r="B109" i="7"/>
  <c r="B108" i="7"/>
  <c r="B107" i="7"/>
  <c r="B106" i="7"/>
  <c r="B105" i="7"/>
  <c r="B104" i="7"/>
  <c r="B103" i="7"/>
  <c r="B102" i="7"/>
  <c r="B101" i="7"/>
  <c r="B100" i="7"/>
  <c r="B99" i="7"/>
  <c r="B98" i="7"/>
  <c r="B97" i="7"/>
  <c r="B96" i="7"/>
  <c r="B95" i="7"/>
  <c r="B94" i="7"/>
  <c r="B93" i="7"/>
  <c r="B92" i="7"/>
  <c r="B91" i="7"/>
  <c r="B90" i="7"/>
  <c r="B89" i="7"/>
  <c r="B88" i="7"/>
  <c r="B87" i="7"/>
  <c r="B86" i="7"/>
  <c r="B85" i="7"/>
  <c r="B84" i="7"/>
  <c r="B83" i="7"/>
  <c r="B82" i="7"/>
  <c r="B81" i="7"/>
  <c r="B80" i="7"/>
  <c r="B79" i="7"/>
  <c r="B78" i="7"/>
  <c r="B77" i="7"/>
  <c r="B76" i="7"/>
  <c r="B75" i="7"/>
  <c r="B74" i="7"/>
  <c r="B73" i="7"/>
  <c r="B72" i="7"/>
  <c r="B71" i="7"/>
  <c r="B70" i="7"/>
  <c r="B69" i="7"/>
  <c r="B68" i="7"/>
  <c r="B67" i="7"/>
  <c r="B66" i="7"/>
  <c r="B65" i="7"/>
  <c r="B64" i="7"/>
  <c r="B63" i="7"/>
  <c r="B62" i="7"/>
  <c r="B61" i="7"/>
  <c r="B60" i="7"/>
  <c r="B59" i="7"/>
  <c r="B58" i="7"/>
  <c r="B57" i="7"/>
  <c r="B56" i="7"/>
  <c r="B55" i="7"/>
  <c r="B54" i="7"/>
  <c r="B53" i="7"/>
  <c r="B52" i="7"/>
  <c r="B51" i="7"/>
  <c r="B50" i="7"/>
  <c r="B49" i="7"/>
  <c r="B48" i="7"/>
  <c r="B47" i="7"/>
  <c r="B46" i="7"/>
  <c r="B45"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B7" i="7"/>
  <c r="B6" i="7"/>
  <c r="B5" i="7"/>
  <c r="B127" i="6"/>
  <c r="B126" i="6"/>
  <c r="B125" i="6"/>
  <c r="B124" i="6"/>
  <c r="B123" i="6"/>
  <c r="B122" i="6"/>
  <c r="B121" i="6"/>
  <c r="B120" i="6"/>
  <c r="B119" i="6"/>
  <c r="B118" i="6"/>
  <c r="B117" i="6"/>
  <c r="B116" i="6"/>
  <c r="B115" i="6"/>
  <c r="B114" i="6"/>
  <c r="B113" i="6"/>
  <c r="B112" i="6"/>
  <c r="B111" i="6"/>
  <c r="B110" i="6"/>
  <c r="B109" i="6"/>
  <c r="B108" i="6"/>
  <c r="B107" i="6"/>
  <c r="B106" i="6"/>
  <c r="B105" i="6"/>
  <c r="B104" i="6"/>
  <c r="B103" i="6"/>
  <c r="B102" i="6"/>
  <c r="B101" i="6"/>
  <c r="B100" i="6"/>
  <c r="B99" i="6"/>
  <c r="B98" i="6"/>
  <c r="B97" i="6"/>
  <c r="B96" i="6"/>
  <c r="B95" i="6"/>
  <c r="B94" i="6"/>
  <c r="B93" i="6"/>
  <c r="B92" i="6"/>
  <c r="B91"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B127" i="5"/>
  <c r="B126" i="5"/>
  <c r="B125" i="5"/>
  <c r="B124" i="5"/>
  <c r="B123" i="5"/>
  <c r="B122" i="5"/>
  <c r="B121" i="5"/>
  <c r="B120" i="5"/>
  <c r="B119" i="5"/>
  <c r="B118" i="5"/>
  <c r="B117" i="5"/>
  <c r="B116" i="5"/>
  <c r="B115" i="5"/>
  <c r="B114" i="5"/>
  <c r="B113" i="5"/>
  <c r="B112" i="5"/>
  <c r="B111" i="5"/>
  <c r="B110" i="5"/>
  <c r="B109" i="5"/>
  <c r="B108" i="5"/>
  <c r="B107" i="5"/>
  <c r="B106" i="5"/>
  <c r="B105" i="5"/>
  <c r="B104" i="5"/>
  <c r="B103" i="5"/>
  <c r="B102" i="5"/>
  <c r="B101" i="5"/>
  <c r="B100" i="5"/>
  <c r="B99" i="5"/>
  <c r="B98" i="5"/>
  <c r="B97" i="5"/>
  <c r="B96" i="5"/>
  <c r="B95" i="5"/>
  <c r="B94" i="5"/>
  <c r="B93" i="5"/>
  <c r="B92" i="5"/>
  <c r="B91" i="5"/>
  <c r="B90" i="5"/>
  <c r="B89" i="5"/>
  <c r="B88" i="5"/>
  <c r="B87" i="5"/>
  <c r="B86" i="5"/>
  <c r="B85" i="5"/>
  <c r="B84" i="5"/>
  <c r="B83" i="5"/>
  <c r="B82" i="5"/>
  <c r="B81" i="5"/>
  <c r="B80" i="5"/>
  <c r="B79" i="5"/>
  <c r="B78" i="5"/>
  <c r="B77" i="5"/>
  <c r="B76" i="5"/>
  <c r="B75" i="5"/>
  <c r="B74" i="5"/>
  <c r="B73" i="5"/>
  <c r="B72" i="5"/>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6" i="5"/>
  <c r="B5" i="5"/>
  <c r="B125" i="4"/>
  <c r="B124" i="4"/>
  <c r="B123" i="4"/>
  <c r="B122" i="4"/>
  <c r="B121" i="4"/>
  <c r="B120" i="4"/>
  <c r="B119" i="4"/>
  <c r="B118" i="4"/>
  <c r="B117" i="4"/>
  <c r="B116" i="4"/>
  <c r="B115" i="4"/>
  <c r="B114" i="4"/>
  <c r="B113" i="4"/>
  <c r="B112" i="4"/>
  <c r="B111" i="4"/>
  <c r="B110" i="4"/>
  <c r="B109" i="4"/>
  <c r="B108" i="4"/>
  <c r="B107" i="4"/>
  <c r="B106" i="4"/>
  <c r="B105" i="4"/>
  <c r="B104" i="4"/>
  <c r="B103" i="4"/>
  <c r="B102" i="4"/>
  <c r="B101" i="4"/>
  <c r="B100" i="4"/>
  <c r="B99" i="4"/>
  <c r="B98" i="4"/>
  <c r="B97" i="4"/>
  <c r="B96" i="4"/>
  <c r="B95" i="4"/>
  <c r="B94" i="4"/>
  <c r="B93" i="4"/>
  <c r="B92" i="4"/>
  <c r="B91" i="4"/>
  <c r="B90" i="4"/>
  <c r="B89" i="4"/>
  <c r="B88" i="4"/>
  <c r="B87" i="4"/>
  <c r="B86" i="4"/>
  <c r="B85" i="4"/>
  <c r="B84" i="4"/>
  <c r="B83" i="4"/>
  <c r="B82" i="4"/>
  <c r="B81" i="4"/>
  <c r="B80" i="4"/>
  <c r="B79" i="4"/>
  <c r="B78" i="4"/>
  <c r="B77" i="4"/>
  <c r="B76" i="4"/>
  <c r="B75" i="4"/>
  <c r="B74" i="4"/>
  <c r="B73" i="4"/>
  <c r="B72" i="4"/>
  <c r="B71" i="4"/>
  <c r="B70" i="4"/>
  <c r="B69" i="4"/>
  <c r="B68" i="4"/>
  <c r="B67" i="4"/>
  <c r="B66" i="4"/>
  <c r="B65" i="4"/>
  <c r="B64" i="4"/>
  <c r="B63" i="4"/>
  <c r="B62" i="4"/>
  <c r="B61" i="4"/>
  <c r="B60" i="4"/>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4" i="4"/>
  <c r="B3" i="4"/>
  <c r="B126" i="22"/>
  <c r="B125" i="22"/>
  <c r="B124" i="22"/>
  <c r="B123" i="22"/>
  <c r="B122" i="22"/>
  <c r="B121" i="22"/>
  <c r="B120" i="22"/>
  <c r="B119" i="22"/>
  <c r="B118" i="22"/>
  <c r="B117" i="22"/>
  <c r="B116" i="22"/>
  <c r="B115" i="22"/>
  <c r="B114" i="22"/>
  <c r="B113" i="22"/>
  <c r="B112" i="22"/>
  <c r="B111" i="22"/>
  <c r="B110" i="22"/>
  <c r="B109" i="22"/>
  <c r="B108" i="22"/>
  <c r="B107" i="22"/>
  <c r="B106" i="22"/>
  <c r="B105" i="22"/>
  <c r="B104" i="22"/>
  <c r="B103" i="22"/>
  <c r="B102" i="22"/>
  <c r="B101" i="22"/>
  <c r="B100" i="22"/>
  <c r="B99" i="22"/>
  <c r="B98" i="22"/>
  <c r="B97" i="22"/>
  <c r="B96" i="22"/>
  <c r="B95" i="22"/>
  <c r="B94" i="22"/>
  <c r="B93" i="22"/>
  <c r="B92" i="22"/>
  <c r="B91" i="22"/>
  <c r="B90" i="22"/>
  <c r="B89" i="22"/>
  <c r="B88" i="22"/>
  <c r="B87" i="22"/>
  <c r="B86" i="22"/>
  <c r="B85" i="22"/>
  <c r="B84" i="22"/>
  <c r="B83" i="22"/>
  <c r="B82" i="22"/>
  <c r="B81" i="22"/>
  <c r="B80" i="22"/>
  <c r="B79" i="22"/>
  <c r="B78" i="22"/>
  <c r="B77" i="22"/>
  <c r="B76" i="22"/>
  <c r="B75" i="22"/>
  <c r="B74" i="22"/>
  <c r="B73" i="22"/>
  <c r="B72" i="22"/>
  <c r="B71" i="22"/>
  <c r="B70" i="22"/>
  <c r="B69" i="22"/>
  <c r="B68" i="22"/>
  <c r="B67" i="22"/>
  <c r="B66" i="22"/>
  <c r="B65" i="22"/>
  <c r="B64" i="22"/>
  <c r="B63" i="22"/>
  <c r="B62" i="22"/>
  <c r="B61" i="22"/>
  <c r="B60" i="22"/>
  <c r="B59" i="22"/>
  <c r="B58" i="22"/>
  <c r="B57" i="22"/>
  <c r="B56" i="22"/>
  <c r="B55" i="22"/>
  <c r="B54" i="22"/>
  <c r="B53" i="22"/>
  <c r="B52" i="22"/>
  <c r="B51" i="22"/>
  <c r="B50" i="22"/>
  <c r="B49" i="22"/>
  <c r="B48" i="22"/>
  <c r="B47" i="22"/>
  <c r="B46" i="22"/>
  <c r="B45" i="22"/>
  <c r="B44" i="22"/>
  <c r="B43" i="22"/>
  <c r="B42" i="22"/>
  <c r="B41" i="22"/>
  <c r="B40" i="22"/>
  <c r="B39" i="22"/>
  <c r="B38" i="22"/>
  <c r="B37" i="22"/>
  <c r="B36" i="22"/>
  <c r="B35" i="22"/>
  <c r="B34" i="22"/>
  <c r="B33" i="22"/>
  <c r="B32" i="22"/>
  <c r="B31" i="22"/>
  <c r="B30" i="22"/>
  <c r="B29" i="22"/>
  <c r="B28" i="22"/>
  <c r="B27" i="22"/>
  <c r="B26" i="22"/>
  <c r="B25" i="22"/>
  <c r="B24" i="22"/>
  <c r="B23" i="22"/>
  <c r="B22" i="22"/>
  <c r="B21" i="22"/>
  <c r="B20" i="22"/>
  <c r="B19" i="22"/>
  <c r="B18" i="22"/>
  <c r="B17" i="22"/>
  <c r="B16" i="22"/>
  <c r="B15" i="22"/>
  <c r="B14" i="22"/>
  <c r="B13" i="22"/>
  <c r="B12" i="22"/>
  <c r="B11" i="22"/>
  <c r="B10" i="22"/>
  <c r="B9" i="22"/>
  <c r="B8" i="22"/>
  <c r="B7" i="22"/>
  <c r="B6" i="22"/>
  <c r="B5" i="22"/>
  <c r="B4" i="22"/>
  <c r="E59" i="3"/>
  <c r="D37" i="9"/>
  <c r="D106" i="2"/>
  <c r="C106" i="2"/>
  <c r="D97" i="2"/>
  <c r="G36" i="2"/>
  <c r="H34" i="2"/>
  <c r="F34" i="2"/>
  <c r="D34" i="2"/>
  <c r="H95" i="4"/>
  <c r="H87" i="4"/>
  <c r="H32" i="4"/>
  <c r="G101" i="4"/>
  <c r="G98" i="4"/>
  <c r="G97" i="4"/>
  <c r="G96" i="4"/>
  <c r="G95" i="4"/>
  <c r="G88" i="4"/>
  <c r="C106" i="4"/>
  <c r="D105" i="4"/>
  <c r="D102" i="4"/>
  <c r="D101" i="4"/>
  <c r="D99" i="4"/>
  <c r="D98" i="4"/>
  <c r="D97" i="4"/>
  <c r="D96" i="4"/>
  <c r="D94" i="4"/>
  <c r="D93" i="4"/>
  <c r="D92" i="4"/>
  <c r="D91" i="4"/>
  <c r="D90" i="4"/>
  <c r="D89" i="4"/>
  <c r="D88" i="4"/>
  <c r="E87" i="4"/>
  <c r="D87" i="4"/>
  <c r="D86" i="4"/>
  <c r="D85" i="4"/>
  <c r="D81" i="4"/>
  <c r="D78" i="4"/>
  <c r="D77" i="4"/>
  <c r="D75" i="4"/>
  <c r="D67" i="4"/>
  <c r="D66" i="4"/>
  <c r="D63" i="4"/>
  <c r="D62" i="4"/>
  <c r="D45" i="4"/>
  <c r="D44" i="4"/>
  <c r="D43" i="4"/>
  <c r="D42" i="4"/>
  <c r="D37" i="4"/>
  <c r="D35" i="4"/>
  <c r="C34" i="4"/>
  <c r="C33" i="4"/>
  <c r="D27" i="4"/>
  <c r="D21" i="4"/>
  <c r="D16" i="4"/>
  <c r="D15" i="4"/>
  <c r="D14" i="4"/>
  <c r="D13" i="4"/>
  <c r="D12" i="4"/>
  <c r="D7" i="4"/>
  <c r="D3" i="4"/>
  <c r="D111" i="22" l="1"/>
  <c r="S105" i="22"/>
  <c r="S100" i="22"/>
  <c r="S99" i="22"/>
  <c r="S98" i="22"/>
  <c r="T95" i="22"/>
  <c r="C95" i="22"/>
  <c r="T94" i="22"/>
  <c r="C94" i="22"/>
  <c r="T93" i="22"/>
  <c r="C93" i="22"/>
  <c r="T92" i="22"/>
  <c r="C92" i="22"/>
  <c r="T91" i="22"/>
  <c r="C91" i="22"/>
  <c r="T90" i="22"/>
  <c r="C90" i="22"/>
  <c r="N89" i="22"/>
  <c r="M89" i="22"/>
  <c r="K89" i="22"/>
  <c r="J89" i="22"/>
  <c r="H89" i="22"/>
  <c r="G89" i="22"/>
  <c r="U83" i="22"/>
  <c r="K37" i="22"/>
  <c r="J37" i="22"/>
  <c r="I37" i="22"/>
  <c r="H35" i="22"/>
  <c r="G35" i="22"/>
  <c r="F35" i="22"/>
  <c r="H33" i="22"/>
  <c r="G33" i="22"/>
  <c r="F33" i="22"/>
  <c r="D106" i="22" l="1"/>
  <c r="D103" i="22"/>
  <c r="D102" i="22"/>
  <c r="D100" i="22"/>
  <c r="D99" i="22"/>
  <c r="D98" i="22"/>
  <c r="D97" i="22"/>
  <c r="D88" i="22"/>
  <c r="D95" i="22"/>
  <c r="D94" i="22"/>
  <c r="D93" i="22"/>
  <c r="D92" i="22"/>
  <c r="D91" i="22"/>
  <c r="D90" i="22"/>
  <c r="D89" i="22"/>
  <c r="D87" i="22"/>
  <c r="D86" i="22"/>
  <c r="D82" i="22"/>
  <c r="D79" i="22"/>
  <c r="D78" i="22"/>
  <c r="D76" i="22"/>
  <c r="D68" i="22"/>
  <c r="D67" i="22"/>
  <c r="D64" i="22"/>
  <c r="D63" i="22"/>
  <c r="D46" i="22"/>
  <c r="D45" i="22"/>
  <c r="D44" i="22"/>
  <c r="D43" i="22"/>
  <c r="D38" i="22"/>
  <c r="D36" i="22"/>
  <c r="D28" i="22"/>
  <c r="D22" i="22"/>
  <c r="D17" i="22"/>
  <c r="D16" i="22"/>
  <c r="D15" i="22"/>
  <c r="D14" i="22"/>
  <c r="D13" i="22"/>
  <c r="D8" i="22"/>
  <c r="D4" i="22"/>
  <c r="O105" i="22" l="1"/>
  <c r="F90" i="8"/>
  <c r="E89" i="22" l="1"/>
  <c r="C34" i="22" l="1"/>
  <c r="C107" i="22"/>
  <c r="S35" i="22" l="1"/>
  <c r="Q35" i="22" l="1"/>
  <c r="C4" i="9"/>
  <c r="D4" i="9" s="1"/>
  <c r="C4" i="8" l="1"/>
  <c r="F4" i="8" s="1"/>
  <c r="G3" i="5"/>
  <c r="G4" i="5"/>
  <c r="E3" i="5"/>
  <c r="E4" i="5"/>
  <c r="D4" i="8" l="1"/>
  <c r="E4" i="8"/>
  <c r="D4" i="2" l="1"/>
  <c r="F4" i="2" s="1"/>
  <c r="C4" i="2"/>
  <c r="G4" i="2" s="1"/>
  <c r="D3" i="2"/>
  <c r="H3" i="2" s="1"/>
  <c r="C3" i="2"/>
  <c r="E3" i="2" s="1"/>
  <c r="D2" i="2"/>
  <c r="F2" i="2" s="1"/>
  <c r="C2" i="2"/>
  <c r="G2" i="2" s="1"/>
  <c r="D4" i="7"/>
  <c r="H4" i="7" s="1"/>
  <c r="C4" i="7"/>
  <c r="E4" i="7" s="1"/>
  <c r="H3" i="7"/>
  <c r="C3" i="7"/>
  <c r="G3" i="7" s="1"/>
  <c r="D2" i="7"/>
  <c r="H2" i="7" s="1"/>
  <c r="E2" i="7"/>
  <c r="D4" i="6"/>
  <c r="H4" i="6" s="1"/>
  <c r="C4" i="6"/>
  <c r="G4" i="6" s="1"/>
  <c r="H3" i="6"/>
  <c r="C3" i="6"/>
  <c r="G3" i="6" s="1"/>
  <c r="D2" i="6"/>
  <c r="H2" i="6" s="1"/>
  <c r="G2" i="6"/>
  <c r="H4" i="5"/>
  <c r="F4" i="5"/>
  <c r="H3" i="5"/>
  <c r="F3" i="5"/>
  <c r="H2" i="5"/>
  <c r="G2" i="5"/>
  <c r="F2" i="5"/>
  <c r="E2" i="5"/>
  <c r="G2" i="7" l="1"/>
  <c r="F2" i="6"/>
  <c r="G4" i="7"/>
  <c r="F3" i="7"/>
  <c r="F4" i="6"/>
  <c r="F3" i="2"/>
  <c r="E3" i="6"/>
  <c r="E2" i="6"/>
  <c r="E4" i="6"/>
  <c r="E3" i="7"/>
  <c r="F3" i="6"/>
  <c r="F2" i="7"/>
  <c r="F4" i="7"/>
  <c r="E2" i="2"/>
  <c r="G3" i="2"/>
  <c r="E4" i="2"/>
  <c r="H2" i="2"/>
  <c r="H4" i="2"/>
  <c r="F39" i="8" l="1"/>
  <c r="W37" i="22" s="1"/>
  <c r="C35" i="22" l="1"/>
  <c r="D90" i="8" l="1"/>
  <c r="E35" i="8" l="1"/>
  <c r="V33" i="22" s="1"/>
  <c r="E37" i="8" l="1"/>
  <c r="V35" i="22" s="1"/>
  <c r="H88" i="4" l="1"/>
  <c r="C106" i="5" l="1"/>
  <c r="D106" i="5" l="1"/>
  <c r="F105" i="22"/>
  <c r="F88" i="4" l="1"/>
  <c r="E88" i="4" l="1"/>
  <c r="E90" i="22" l="1"/>
  <c r="D91" i="8"/>
  <c r="U90" i="22" s="1"/>
  <c r="C91" i="9"/>
  <c r="R90" i="22" s="1"/>
  <c r="F87" i="4" l="1"/>
  <c r="C87" i="4" l="1"/>
  <c r="C89" i="22" l="1"/>
  <c r="C90" i="8"/>
  <c r="T89" i="22" s="1"/>
  <c r="F92" i="4" l="1"/>
  <c r="F91" i="4"/>
  <c r="F90" i="4"/>
  <c r="F93" i="4"/>
  <c r="F89" i="4"/>
  <c r="F36" i="4" l="1"/>
  <c r="D95" i="4" l="1"/>
  <c r="D96" i="22" s="1"/>
  <c r="F125" i="4"/>
  <c r="C124" i="4"/>
  <c r="F124" i="4"/>
  <c r="C123" i="4"/>
  <c r="F123" i="4"/>
  <c r="C119" i="4"/>
  <c r="F119" i="4"/>
  <c r="C118" i="4"/>
  <c r="F118" i="4"/>
  <c r="C117" i="4"/>
  <c r="F117" i="4"/>
  <c r="C116" i="4"/>
  <c r="F116" i="4"/>
  <c r="C115" i="4"/>
  <c r="F115" i="4"/>
  <c r="C114" i="4"/>
  <c r="F114" i="4"/>
  <c r="C113" i="4"/>
  <c r="F113" i="4"/>
  <c r="C110" i="4"/>
  <c r="F110" i="4"/>
  <c r="C109" i="4"/>
  <c r="F109" i="4"/>
  <c r="F108" i="4"/>
  <c r="C107" i="4"/>
  <c r="F107" i="4"/>
  <c r="C104" i="4"/>
  <c r="F104" i="4"/>
  <c r="F101" i="4"/>
  <c r="C100" i="4"/>
  <c r="F100" i="4"/>
  <c r="C99" i="4"/>
  <c r="F99" i="4"/>
  <c r="C98" i="4"/>
  <c r="F98" i="4"/>
  <c r="F97" i="4"/>
  <c r="C96" i="4"/>
  <c r="F96" i="4"/>
  <c r="C95" i="4"/>
  <c r="F95" i="4"/>
  <c r="C94" i="4"/>
  <c r="F94" i="4"/>
  <c r="C86" i="4"/>
  <c r="F86" i="4"/>
  <c r="C85" i="4"/>
  <c r="F85" i="4"/>
  <c r="C84" i="4"/>
  <c r="F84" i="4"/>
  <c r="C82" i="4"/>
  <c r="F82" i="4"/>
  <c r="C80" i="4"/>
  <c r="F80" i="4"/>
  <c r="F79" i="4"/>
  <c r="C78" i="4"/>
  <c r="F78" i="4"/>
  <c r="C77" i="4"/>
  <c r="F77" i="4"/>
  <c r="F76" i="4"/>
  <c r="F72" i="4"/>
  <c r="C70" i="4"/>
  <c r="F70" i="4"/>
  <c r="F69" i="4"/>
  <c r="F68" i="4"/>
  <c r="C65" i="4"/>
  <c r="F65" i="4"/>
  <c r="C64" i="4"/>
  <c r="F64" i="4"/>
  <c r="C63" i="4"/>
  <c r="F63" i="4"/>
  <c r="C61" i="4"/>
  <c r="F61" i="4"/>
  <c r="C54" i="4"/>
  <c r="F54" i="4"/>
  <c r="F53" i="4"/>
  <c r="C51" i="4"/>
  <c r="F51" i="4"/>
  <c r="C50" i="4"/>
  <c r="F50" i="4"/>
  <c r="C49" i="4"/>
  <c r="F49" i="4"/>
  <c r="C48" i="4"/>
  <c r="F48" i="4"/>
  <c r="C47" i="4"/>
  <c r="F47" i="4"/>
  <c r="C46" i="4"/>
  <c r="F46" i="4"/>
  <c r="C41" i="4"/>
  <c r="C39" i="4"/>
  <c r="F39" i="4"/>
  <c r="C36" i="4"/>
  <c r="C32" i="4"/>
  <c r="F32" i="4"/>
  <c r="C30" i="4"/>
  <c r="F30" i="4"/>
  <c r="F29" i="4"/>
  <c r="C27" i="4"/>
  <c r="F27" i="4"/>
  <c r="C26" i="4"/>
  <c r="F26" i="4"/>
  <c r="C25" i="4"/>
  <c r="F25" i="4"/>
  <c r="C24" i="4"/>
  <c r="F24" i="4"/>
  <c r="C21" i="4"/>
  <c r="C17" i="4"/>
  <c r="F17" i="4"/>
  <c r="C13" i="4"/>
  <c r="F13" i="4"/>
  <c r="C11" i="4"/>
  <c r="F11" i="4"/>
  <c r="C10" i="4"/>
  <c r="F10" i="4"/>
  <c r="C9" i="4"/>
  <c r="F9" i="4"/>
  <c r="C8" i="4"/>
  <c r="F8" i="4"/>
  <c r="C5" i="4"/>
  <c r="F5" i="4"/>
  <c r="C6" i="22" l="1"/>
  <c r="C97" i="22"/>
  <c r="C27" i="22"/>
  <c r="C37" i="22"/>
  <c r="C65" i="22"/>
  <c r="C99" i="22"/>
  <c r="C114" i="22"/>
  <c r="C118" i="22"/>
  <c r="C125" i="22"/>
  <c r="C86" i="22"/>
  <c r="C18" i="22"/>
  <c r="C49" i="22"/>
  <c r="C83" i="22"/>
  <c r="C88" i="22"/>
  <c r="C108" i="22"/>
  <c r="C51" i="22"/>
  <c r="C10" i="22"/>
  <c r="C22" i="22"/>
  <c r="C40" i="22"/>
  <c r="C55" i="22"/>
  <c r="C66" i="22"/>
  <c r="C78" i="22"/>
  <c r="C100" i="22"/>
  <c r="C115" i="22"/>
  <c r="C119" i="22"/>
  <c r="C12" i="22"/>
  <c r="C28" i="22"/>
  <c r="C11" i="22"/>
  <c r="C42" i="22"/>
  <c r="C50" i="22"/>
  <c r="C85" i="22"/>
  <c r="C96" i="22"/>
  <c r="C47" i="22"/>
  <c r="C25" i="22"/>
  <c r="C62" i="22"/>
  <c r="C79" i="22"/>
  <c r="C101" i="22"/>
  <c r="C110" i="22"/>
  <c r="C116" i="22"/>
  <c r="C120" i="22"/>
  <c r="C31" i="22"/>
  <c r="C26" i="22"/>
  <c r="C64" i="22"/>
  <c r="C71" i="22"/>
  <c r="C111" i="22"/>
  <c r="C117" i="22"/>
  <c r="C124" i="22"/>
  <c r="C9" i="22"/>
  <c r="C14" i="22"/>
  <c r="C33" i="22"/>
  <c r="C48" i="22"/>
  <c r="C52" i="22"/>
  <c r="C81" i="22"/>
  <c r="C87" i="22"/>
  <c r="C105" i="22"/>
  <c r="F21" i="4"/>
  <c r="F41" i="4"/>
  <c r="C125" i="4"/>
  <c r="C29" i="4"/>
  <c r="C69" i="4"/>
  <c r="C53" i="4"/>
  <c r="C68" i="4"/>
  <c r="C72" i="4"/>
  <c r="C76" i="4"/>
  <c r="C79" i="4"/>
  <c r="C97" i="4"/>
  <c r="C101" i="4"/>
  <c r="C108" i="4"/>
  <c r="C54" i="22" l="1"/>
  <c r="C70" i="22"/>
  <c r="C126" i="22"/>
  <c r="C109" i="22"/>
  <c r="C30" i="22"/>
  <c r="C102" i="22"/>
  <c r="C98" i="22"/>
  <c r="C80" i="22"/>
  <c r="C77" i="22"/>
  <c r="C73" i="22"/>
  <c r="C69" i="22"/>
  <c r="H74" i="4" l="1"/>
  <c r="E74" i="4"/>
  <c r="E75" i="22" s="1"/>
  <c r="C36" i="7" l="1"/>
  <c r="L35" i="22" l="1"/>
  <c r="U111" i="22" l="1"/>
  <c r="G87" i="4" l="1"/>
  <c r="G89" i="4" l="1"/>
  <c r="G93" i="4"/>
  <c r="G92" i="4"/>
  <c r="G91" i="4"/>
  <c r="G90" i="4"/>
  <c r="G32" i="4" l="1"/>
  <c r="G76" i="4" l="1"/>
  <c r="G8" i="4"/>
  <c r="G37" i="4"/>
  <c r="G107" i="4"/>
  <c r="G36" i="4"/>
  <c r="G114" i="4"/>
  <c r="G81" i="4"/>
  <c r="G17" i="4"/>
  <c r="G108" i="4"/>
  <c r="G122" i="4"/>
  <c r="G25" i="4"/>
  <c r="G125" i="4"/>
  <c r="G85" i="4"/>
  <c r="G21" i="4"/>
  <c r="G99" i="4"/>
  <c r="G67" i="4"/>
  <c r="G35" i="4"/>
  <c r="G10" i="4"/>
  <c r="G9" i="4"/>
  <c r="G63" i="4"/>
  <c r="G15" i="4"/>
  <c r="G78" i="4"/>
  <c r="G14" i="4"/>
  <c r="G77" i="4"/>
  <c r="G13" i="4"/>
  <c r="G102" i="4"/>
  <c r="G105" i="4"/>
  <c r="G34" i="4"/>
  <c r="G33" i="4"/>
  <c r="G94" i="4"/>
  <c r="G44" i="4"/>
  <c r="D36" i="4" l="1"/>
  <c r="D107" i="4"/>
  <c r="G16" i="4"/>
  <c r="G7" i="4"/>
  <c r="D9" i="4"/>
  <c r="D10" i="4"/>
  <c r="D25" i="4"/>
  <c r="D114" i="4"/>
  <c r="D76" i="4"/>
  <c r="G86" i="4"/>
  <c r="D108" i="4"/>
  <c r="G43" i="4"/>
  <c r="G62" i="4"/>
  <c r="D8" i="4"/>
  <c r="D17" i="4"/>
  <c r="G66" i="4"/>
  <c r="D33" i="4"/>
  <c r="G27" i="4"/>
  <c r="G45" i="4"/>
  <c r="G12" i="4"/>
  <c r="G42" i="4"/>
  <c r="G75" i="4"/>
  <c r="G3" i="4"/>
  <c r="D125" i="4"/>
  <c r="D122" i="4"/>
  <c r="F90" i="2"/>
  <c r="H90" i="2"/>
  <c r="D90" i="2"/>
  <c r="G90" i="5"/>
  <c r="C90" i="5"/>
  <c r="D37" i="22" l="1"/>
  <c r="D77" i="22"/>
  <c r="D34" i="22"/>
  <c r="D9" i="22"/>
  <c r="D115" i="22"/>
  <c r="D11" i="22"/>
  <c r="D32" i="4"/>
  <c r="D34" i="4"/>
  <c r="D74" i="4"/>
  <c r="G74" i="4"/>
  <c r="D126" i="22"/>
  <c r="D18" i="22"/>
  <c r="D123" i="22"/>
  <c r="D26" i="22"/>
  <c r="D109" i="22"/>
  <c r="D10" i="22"/>
  <c r="D108" i="22"/>
  <c r="F89" i="2"/>
  <c r="E89" i="2"/>
  <c r="P89" i="22" s="1"/>
  <c r="H90" i="22"/>
  <c r="C89" i="5"/>
  <c r="C90" i="2"/>
  <c r="O90" i="22" s="1"/>
  <c r="E90" i="5"/>
  <c r="H89" i="2"/>
  <c r="G89" i="2"/>
  <c r="D89" i="2"/>
  <c r="C89" i="2"/>
  <c r="C90" i="7"/>
  <c r="C90" i="6"/>
  <c r="I90" i="22" s="1"/>
  <c r="G90" i="2"/>
  <c r="Q90" i="22" s="1"/>
  <c r="D91" i="9"/>
  <c r="S90" i="22" s="1"/>
  <c r="E90" i="7"/>
  <c r="F90" i="22"/>
  <c r="G90" i="7"/>
  <c r="G90" i="6"/>
  <c r="E90" i="6"/>
  <c r="E90" i="2"/>
  <c r="P90" i="22" s="1"/>
  <c r="D77" i="8" l="1"/>
  <c r="U75" i="22" s="1"/>
  <c r="D75" i="22"/>
  <c r="D35" i="22"/>
  <c r="H89" i="4"/>
  <c r="E89" i="4"/>
  <c r="D33" i="22"/>
  <c r="H93" i="4"/>
  <c r="E93" i="4"/>
  <c r="H92" i="4"/>
  <c r="E92" i="4"/>
  <c r="E36" i="7"/>
  <c r="M35" i="22" s="1"/>
  <c r="H91" i="4"/>
  <c r="E91" i="4"/>
  <c r="H90" i="4"/>
  <c r="E90" i="4"/>
  <c r="F90" i="6"/>
  <c r="J90" i="22"/>
  <c r="F91" i="8"/>
  <c r="W90" i="22" s="1"/>
  <c r="H90" i="6"/>
  <c r="K90" i="22"/>
  <c r="D90" i="7"/>
  <c r="L90" i="22"/>
  <c r="H90" i="7"/>
  <c r="N90" i="22"/>
  <c r="C89" i="7"/>
  <c r="C89" i="6"/>
  <c r="F90" i="5"/>
  <c r="G90" i="22"/>
  <c r="H97" i="2"/>
  <c r="E91" i="8"/>
  <c r="V90" i="22" s="1"/>
  <c r="F89" i="22"/>
  <c r="D89" i="5"/>
  <c r="O89" i="22"/>
  <c r="F89" i="5"/>
  <c r="H89" i="5"/>
  <c r="H90" i="5"/>
  <c r="F90" i="7"/>
  <c r="M90" i="22"/>
  <c r="Q89" i="22"/>
  <c r="F89" i="7"/>
  <c r="H89" i="7"/>
  <c r="D96" i="8" l="1"/>
  <c r="U95" i="22" s="1"/>
  <c r="C96" i="9"/>
  <c r="R95" i="22" s="1"/>
  <c r="E95" i="22"/>
  <c r="F97" i="2"/>
  <c r="E93" i="22"/>
  <c r="D94" i="8"/>
  <c r="U93" i="22" s="1"/>
  <c r="C94" i="9"/>
  <c r="R93" i="22" s="1"/>
  <c r="E92" i="22"/>
  <c r="D93" i="8"/>
  <c r="U92" i="22" s="1"/>
  <c r="C93" i="9"/>
  <c r="R92" i="22" s="1"/>
  <c r="E94" i="22"/>
  <c r="D95" i="8"/>
  <c r="U94" i="22" s="1"/>
  <c r="C95" i="9"/>
  <c r="R94" i="22" s="1"/>
  <c r="C92" i="9"/>
  <c r="R91" i="22" s="1"/>
  <c r="E91" i="22"/>
  <c r="D92" i="8"/>
  <c r="U91" i="22" s="1"/>
  <c r="D125" i="2"/>
  <c r="C125" i="2"/>
  <c r="O124" i="22" s="1"/>
  <c r="F127" i="2"/>
  <c r="D91" i="2"/>
  <c r="I89" i="22"/>
  <c r="D89" i="6"/>
  <c r="H94" i="2"/>
  <c r="C125" i="5"/>
  <c r="H127" i="2"/>
  <c r="D95" i="2"/>
  <c r="D89" i="7"/>
  <c r="L89" i="22"/>
  <c r="H125" i="2"/>
  <c r="H91" i="2"/>
  <c r="D123" i="2"/>
  <c r="C123" i="2"/>
  <c r="O122" i="22" s="1"/>
  <c r="D92" i="2"/>
  <c r="F95" i="2"/>
  <c r="H95" i="2"/>
  <c r="F94" i="2"/>
  <c r="H92" i="2"/>
  <c r="D126" i="2"/>
  <c r="C126" i="2"/>
  <c r="O125" i="22" s="1"/>
  <c r="H123" i="2"/>
  <c r="D124" i="2"/>
  <c r="D127" i="2"/>
  <c r="D93" i="2"/>
  <c r="G92" i="5"/>
  <c r="D94" i="2"/>
  <c r="H93" i="2"/>
  <c r="H126" i="2"/>
  <c r="H124" i="2"/>
  <c r="C92" i="5" l="1"/>
  <c r="F92" i="22" s="1"/>
  <c r="G95" i="5"/>
  <c r="E91" i="7"/>
  <c r="D92" i="9"/>
  <c r="S91" i="22" s="1"/>
  <c r="G91" i="2"/>
  <c r="Q91" i="22" s="1"/>
  <c r="E95" i="5"/>
  <c r="C95" i="2"/>
  <c r="O95" i="22" s="1"/>
  <c r="D128" i="9"/>
  <c r="S126" i="22" s="1"/>
  <c r="C127" i="7"/>
  <c r="E127" i="7"/>
  <c r="G127" i="2"/>
  <c r="Q126" i="22" s="1"/>
  <c r="D95" i="9"/>
  <c r="S94" i="22" s="1"/>
  <c r="G94" i="2"/>
  <c r="Q94" i="22" s="1"/>
  <c r="E94" i="7"/>
  <c r="C91" i="5"/>
  <c r="F126" i="2"/>
  <c r="E126" i="2"/>
  <c r="P125" i="22" s="1"/>
  <c r="C93" i="2"/>
  <c r="O93" i="22" s="1"/>
  <c r="E93" i="5"/>
  <c r="D124" i="9"/>
  <c r="S122" i="22" s="1"/>
  <c r="G123" i="2"/>
  <c r="Q122" i="22" s="1"/>
  <c r="D93" i="9"/>
  <c r="S92" i="22" s="1"/>
  <c r="G92" i="2"/>
  <c r="Q92" i="22" s="1"/>
  <c r="E92" i="7"/>
  <c r="G91" i="5"/>
  <c r="E95" i="6"/>
  <c r="E95" i="2"/>
  <c r="P95" i="22" s="1"/>
  <c r="D126" i="9"/>
  <c r="S124" i="22" s="1"/>
  <c r="G125" i="2"/>
  <c r="Q124" i="22" s="1"/>
  <c r="E127" i="2"/>
  <c r="P126" i="22" s="1"/>
  <c r="C127" i="6"/>
  <c r="E127" i="6"/>
  <c r="E124" i="5"/>
  <c r="C124" i="2"/>
  <c r="O123" i="22" s="1"/>
  <c r="C124" i="5"/>
  <c r="F92" i="2"/>
  <c r="G92" i="6"/>
  <c r="C125" i="7"/>
  <c r="C125" i="6"/>
  <c r="C95" i="7"/>
  <c r="C95" i="6"/>
  <c r="I95" i="22" s="1"/>
  <c r="F124" i="2"/>
  <c r="E94" i="5"/>
  <c r="C94" i="2"/>
  <c r="O94" i="22" s="1"/>
  <c r="E95" i="7"/>
  <c r="G95" i="2"/>
  <c r="Q95" i="22" s="1"/>
  <c r="D96" i="9"/>
  <c r="S95" i="22" s="1"/>
  <c r="F125" i="2"/>
  <c r="E125" i="2"/>
  <c r="P124" i="22" s="1"/>
  <c r="C126" i="7"/>
  <c r="C126" i="6"/>
  <c r="C92" i="7"/>
  <c r="C127" i="2"/>
  <c r="O126" i="22" s="1"/>
  <c r="C127" i="5"/>
  <c r="E127" i="5"/>
  <c r="E94" i="2"/>
  <c r="P94" i="22" s="1"/>
  <c r="E94" i="6"/>
  <c r="C93" i="7"/>
  <c r="C94" i="5"/>
  <c r="D125" i="5"/>
  <c r="F124" i="22"/>
  <c r="C124" i="7"/>
  <c r="E124" i="7"/>
  <c r="D125" i="9"/>
  <c r="S123" i="22" s="1"/>
  <c r="G124" i="2"/>
  <c r="Q123" i="22" s="1"/>
  <c r="G126" i="2"/>
  <c r="Q125" i="22" s="1"/>
  <c r="D127" i="9"/>
  <c r="S125" i="22" s="1"/>
  <c r="F93" i="2"/>
  <c r="C93" i="6"/>
  <c r="I93" i="22" s="1"/>
  <c r="G91" i="7"/>
  <c r="C126" i="5"/>
  <c r="G94" i="5"/>
  <c r="C95" i="5"/>
  <c r="G94" i="7"/>
  <c r="G94" i="6"/>
  <c r="H95" i="22"/>
  <c r="H92" i="22"/>
  <c r="G95" i="7"/>
  <c r="G95" i="6"/>
  <c r="C92" i="2"/>
  <c r="O92" i="22" s="1"/>
  <c r="E92" i="5"/>
  <c r="E93" i="8" s="1"/>
  <c r="V92" i="22" s="1"/>
  <c r="C123" i="5"/>
  <c r="G93" i="7"/>
  <c r="G93" i="6"/>
  <c r="F123" i="2"/>
  <c r="E123" i="2"/>
  <c r="P122" i="22" s="1"/>
  <c r="G92" i="7"/>
  <c r="F91" i="2"/>
  <c r="C91" i="6"/>
  <c r="I91" i="22" s="1"/>
  <c r="C91" i="2"/>
  <c r="O91" i="22" s="1"/>
  <c r="E91" i="5"/>
  <c r="G93" i="2"/>
  <c r="Q93" i="22" s="1"/>
  <c r="D94" i="9"/>
  <c r="S93" i="22" s="1"/>
  <c r="E93" i="7"/>
  <c r="C91" i="7"/>
  <c r="C94" i="7"/>
  <c r="C94" i="6"/>
  <c r="I94" i="22" s="1"/>
  <c r="C123" i="7"/>
  <c r="C123" i="6"/>
  <c r="C93" i="5"/>
  <c r="G93" i="5"/>
  <c r="H95" i="5" l="1"/>
  <c r="C92" i="6"/>
  <c r="I92" i="22" s="1"/>
  <c r="L124" i="22"/>
  <c r="D125" i="7"/>
  <c r="F95" i="5"/>
  <c r="G95" i="22"/>
  <c r="F93" i="22"/>
  <c r="E94" i="8"/>
  <c r="V93" i="22" s="1"/>
  <c r="D123" i="5"/>
  <c r="F122" i="22"/>
  <c r="H92" i="5"/>
  <c r="F127" i="5"/>
  <c r="G126" i="22"/>
  <c r="D126" i="7"/>
  <c r="L125" i="22"/>
  <c r="E92" i="2"/>
  <c r="P92" i="22" s="1"/>
  <c r="E92" i="6"/>
  <c r="D127" i="6"/>
  <c r="I126" i="22"/>
  <c r="E91" i="6"/>
  <c r="E91" i="2"/>
  <c r="P91" i="22" s="1"/>
  <c r="D126" i="6"/>
  <c r="I125" i="22"/>
  <c r="D91" i="7"/>
  <c r="L91" i="22"/>
  <c r="K92" i="22"/>
  <c r="F92" i="5"/>
  <c r="G92" i="22"/>
  <c r="D126" i="5"/>
  <c r="F125" i="22"/>
  <c r="D127" i="5"/>
  <c r="F126" i="22"/>
  <c r="F94" i="5"/>
  <c r="G94" i="22"/>
  <c r="F93" i="5"/>
  <c r="G93" i="22"/>
  <c r="N93" i="22"/>
  <c r="H93" i="7"/>
  <c r="D123" i="6"/>
  <c r="I122" i="22"/>
  <c r="M93" i="22"/>
  <c r="F93" i="7"/>
  <c r="N92" i="22"/>
  <c r="H92" i="7"/>
  <c r="G91" i="6"/>
  <c r="M123" i="22"/>
  <c r="F124" i="7"/>
  <c r="F94" i="22"/>
  <c r="E95" i="8"/>
  <c r="V94" i="22" s="1"/>
  <c r="E124" i="2"/>
  <c r="P123" i="22" s="1"/>
  <c r="C124" i="6"/>
  <c r="E124" i="6"/>
  <c r="F123" i="22"/>
  <c r="D124" i="5"/>
  <c r="F95" i="6"/>
  <c r="F96" i="8"/>
  <c r="W95" i="22" s="1"/>
  <c r="J95" i="22"/>
  <c r="F127" i="7"/>
  <c r="M126" i="22"/>
  <c r="F95" i="7"/>
  <c r="M95" i="22"/>
  <c r="D123" i="7"/>
  <c r="L122" i="22"/>
  <c r="H94" i="6"/>
  <c r="K94" i="22"/>
  <c r="H91" i="7"/>
  <c r="N91" i="22"/>
  <c r="L123" i="22"/>
  <c r="D124" i="7"/>
  <c r="H91" i="5"/>
  <c r="H91" i="22"/>
  <c r="H93" i="5"/>
  <c r="H93" i="22"/>
  <c r="H94" i="7"/>
  <c r="N94" i="22"/>
  <c r="E93" i="2"/>
  <c r="P93" i="22" s="1"/>
  <c r="E93" i="6"/>
  <c r="D93" i="7"/>
  <c r="L93" i="22"/>
  <c r="F92" i="7"/>
  <c r="M92" i="22"/>
  <c r="L126" i="22"/>
  <c r="D127" i="7"/>
  <c r="F91" i="7"/>
  <c r="M91" i="22"/>
  <c r="D94" i="7"/>
  <c r="L94" i="22"/>
  <c r="G91" i="22"/>
  <c r="F91" i="5"/>
  <c r="H95" i="6"/>
  <c r="K95" i="22"/>
  <c r="F95" i="22"/>
  <c r="E96" i="8"/>
  <c r="V95" i="22" s="1"/>
  <c r="F95" i="8"/>
  <c r="W94" i="22" s="1"/>
  <c r="F94" i="6"/>
  <c r="J94" i="22"/>
  <c r="D95" i="7"/>
  <c r="L95" i="22"/>
  <c r="F124" i="5"/>
  <c r="G123" i="22"/>
  <c r="F91" i="22"/>
  <c r="E92" i="8"/>
  <c r="V91" i="22" s="1"/>
  <c r="K93" i="22"/>
  <c r="H95" i="7"/>
  <c r="N95" i="22"/>
  <c r="H94" i="22"/>
  <c r="H94" i="5"/>
  <c r="D92" i="7"/>
  <c r="L92" i="22"/>
  <c r="D125" i="6"/>
  <c r="I124" i="22"/>
  <c r="F127" i="6"/>
  <c r="J126" i="22"/>
  <c r="F94" i="7"/>
  <c r="M94" i="22"/>
  <c r="H92" i="6" l="1"/>
  <c r="H93" i="6"/>
  <c r="F92" i="6"/>
  <c r="J92" i="22"/>
  <c r="F93" i="8"/>
  <c r="W92" i="22" s="1"/>
  <c r="F93" i="6"/>
  <c r="J93" i="22"/>
  <c r="F94" i="8"/>
  <c r="W93" i="22" s="1"/>
  <c r="F92" i="8"/>
  <c r="W91" i="22" s="1"/>
  <c r="F91" i="6"/>
  <c r="J91" i="22"/>
  <c r="F124" i="6"/>
  <c r="J123" i="22"/>
  <c r="H91" i="6"/>
  <c r="K91" i="22"/>
  <c r="D124" i="6"/>
  <c r="I123" i="22"/>
  <c r="H21" i="4" l="1"/>
  <c r="E21" i="4"/>
  <c r="H13" i="4"/>
  <c r="E13" i="4"/>
  <c r="H85" i="4"/>
  <c r="E85" i="4"/>
  <c r="H77" i="4"/>
  <c r="E77" i="4"/>
  <c r="F74" i="4"/>
  <c r="C74" i="4"/>
  <c r="H101" i="4"/>
  <c r="E101" i="4"/>
  <c r="H86" i="4"/>
  <c r="E86" i="4"/>
  <c r="H9" i="4"/>
  <c r="E9" i="4"/>
  <c r="H25" i="4"/>
  <c r="E25" i="4"/>
  <c r="F33" i="4"/>
  <c r="H8" i="4"/>
  <c r="E8" i="4"/>
  <c r="F34" i="4"/>
  <c r="H99" i="4"/>
  <c r="E99" i="4"/>
  <c r="F106" i="4"/>
  <c r="H10" i="4"/>
  <c r="E10" i="4"/>
  <c r="H17" i="4"/>
  <c r="E17" i="4"/>
  <c r="H27" i="4"/>
  <c r="E27" i="4"/>
  <c r="H76" i="4"/>
  <c r="E76" i="4"/>
  <c r="H98" i="4"/>
  <c r="H107" i="4"/>
  <c r="E107" i="4"/>
  <c r="H114" i="4"/>
  <c r="E114" i="4"/>
  <c r="H125" i="4"/>
  <c r="E125" i="4"/>
  <c r="H63" i="4"/>
  <c r="E63" i="4"/>
  <c r="H36" i="4"/>
  <c r="E36" i="4"/>
  <c r="H97" i="4"/>
  <c r="E97" i="4"/>
  <c r="H78" i="4"/>
  <c r="E78" i="4"/>
  <c r="H94" i="4"/>
  <c r="E94" i="4"/>
  <c r="H108" i="4"/>
  <c r="E108" i="4"/>
  <c r="H36" i="2"/>
  <c r="F71" i="4" l="1"/>
  <c r="C71" i="4"/>
  <c r="F38" i="4"/>
  <c r="C38" i="4"/>
  <c r="D109" i="4"/>
  <c r="G109" i="4"/>
  <c r="H75" i="4"/>
  <c r="E75" i="4"/>
  <c r="E108" i="22"/>
  <c r="C110" i="9"/>
  <c r="R108" i="22" s="1"/>
  <c r="D110" i="8"/>
  <c r="U108" i="22" s="1"/>
  <c r="C110" i="8"/>
  <c r="T108" i="22" s="1"/>
  <c r="H122" i="4"/>
  <c r="E122" i="4"/>
  <c r="F112" i="4"/>
  <c r="C112" i="4"/>
  <c r="D50" i="4"/>
  <c r="G50" i="4"/>
  <c r="F7" i="4"/>
  <c r="C7" i="4"/>
  <c r="D48" i="4"/>
  <c r="G48" i="4"/>
  <c r="H6" i="4"/>
  <c r="E6" i="4"/>
  <c r="E7" i="22" s="1"/>
  <c r="H123" i="4"/>
  <c r="E123" i="4"/>
  <c r="E124" i="22" s="1"/>
  <c r="H71" i="4"/>
  <c r="E71" i="4"/>
  <c r="E72" i="22" s="1"/>
  <c r="H37" i="4"/>
  <c r="E37" i="4"/>
  <c r="D4" i="4"/>
  <c r="G4" i="4"/>
  <c r="H38" i="4"/>
  <c r="E38" i="4"/>
  <c r="E39" i="22" s="1"/>
  <c r="H109" i="4"/>
  <c r="E109" i="4"/>
  <c r="E110" i="22" s="1"/>
  <c r="F66" i="4"/>
  <c r="C66" i="4"/>
  <c r="H43" i="4"/>
  <c r="E43" i="4"/>
  <c r="H20" i="4"/>
  <c r="E20" i="4"/>
  <c r="E21" i="22" s="1"/>
  <c r="D52" i="4"/>
  <c r="G52" i="4"/>
  <c r="C30" i="8"/>
  <c r="T28" i="22" s="1"/>
  <c r="D30" i="8"/>
  <c r="U28" i="22" s="1"/>
  <c r="E28" i="22"/>
  <c r="C30" i="9"/>
  <c r="R28" i="22" s="1"/>
  <c r="F105" i="4"/>
  <c r="C105" i="4"/>
  <c r="D115" i="4"/>
  <c r="G115" i="4"/>
  <c r="D84" i="4"/>
  <c r="G84" i="4"/>
  <c r="H57" i="4"/>
  <c r="E57" i="4"/>
  <c r="E58" i="22" s="1"/>
  <c r="H24" i="4"/>
  <c r="E24" i="4"/>
  <c r="E25" i="22" s="1"/>
  <c r="H53" i="4"/>
  <c r="E53" i="4"/>
  <c r="E54" i="22" s="1"/>
  <c r="H112" i="4"/>
  <c r="E112" i="4"/>
  <c r="E113" i="22" s="1"/>
  <c r="F73" i="4"/>
  <c r="C73" i="4"/>
  <c r="H50" i="4"/>
  <c r="E50" i="4"/>
  <c r="E51" i="22" s="1"/>
  <c r="F15" i="4"/>
  <c r="C15" i="4"/>
  <c r="D120" i="4"/>
  <c r="G120" i="4"/>
  <c r="H65" i="4"/>
  <c r="E65" i="4"/>
  <c r="E66" i="22" s="1"/>
  <c r="D30" i="4"/>
  <c r="G30" i="4"/>
  <c r="H7" i="4"/>
  <c r="E7" i="4"/>
  <c r="H110" i="4"/>
  <c r="E110" i="4"/>
  <c r="D69" i="4"/>
  <c r="G69" i="4"/>
  <c r="H48" i="4"/>
  <c r="E48" i="4"/>
  <c r="E49" i="22" s="1"/>
  <c r="F23" i="4"/>
  <c r="C23" i="4"/>
  <c r="D116" i="4"/>
  <c r="G116" i="4"/>
  <c r="D123" i="4"/>
  <c r="G123" i="4"/>
  <c r="H96" i="4"/>
  <c r="E96" i="4"/>
  <c r="F37" i="4"/>
  <c r="C37" i="4"/>
  <c r="H11" i="4"/>
  <c r="E11" i="4"/>
  <c r="E12" i="22" s="1"/>
  <c r="F43" i="4"/>
  <c r="C43" i="4"/>
  <c r="F20" i="4"/>
  <c r="C20" i="4"/>
  <c r="H83" i="4"/>
  <c r="E83" i="4"/>
  <c r="E84" i="22" s="1"/>
  <c r="H60" i="4"/>
  <c r="E60" i="4"/>
  <c r="E61" i="22" s="1"/>
  <c r="F57" i="4"/>
  <c r="C57" i="4"/>
  <c r="D24" i="4"/>
  <c r="G24" i="4"/>
  <c r="D53" i="4"/>
  <c r="G53" i="4"/>
  <c r="D73" i="4"/>
  <c r="G73" i="4"/>
  <c r="H103" i="4"/>
  <c r="E103" i="4"/>
  <c r="E104" i="22" s="1"/>
  <c r="D65" i="4"/>
  <c r="G65" i="4"/>
  <c r="H39" i="4"/>
  <c r="E39" i="4"/>
  <c r="E40" i="22" s="1"/>
  <c r="G110" i="4"/>
  <c r="H80" i="4"/>
  <c r="E80" i="4"/>
  <c r="E81" i="22" s="1"/>
  <c r="D23" i="4"/>
  <c r="G23" i="4"/>
  <c r="D117" i="4"/>
  <c r="G117" i="4"/>
  <c r="C97" i="9"/>
  <c r="R88" i="22" s="1"/>
  <c r="C97" i="8"/>
  <c r="T88" i="22" s="1"/>
  <c r="D97" i="8"/>
  <c r="U88" i="22" s="1"/>
  <c r="E88" i="22"/>
  <c r="D61" i="4"/>
  <c r="G61" i="4"/>
  <c r="D29" i="4"/>
  <c r="G29" i="4"/>
  <c r="F4" i="4"/>
  <c r="C4" i="4"/>
  <c r="D5" i="4"/>
  <c r="G5" i="4"/>
  <c r="H66" i="4"/>
  <c r="E66" i="4"/>
  <c r="F12" i="4"/>
  <c r="C12" i="4"/>
  <c r="E126" i="22"/>
  <c r="C128" i="8"/>
  <c r="T126" i="22" s="1"/>
  <c r="C128" i="9"/>
  <c r="R126" i="22" s="1"/>
  <c r="D128" i="8"/>
  <c r="U126" i="22" s="1"/>
  <c r="E77" i="22"/>
  <c r="C79" i="8"/>
  <c r="T77" i="22" s="1"/>
  <c r="D79" i="8"/>
  <c r="U77" i="22" s="1"/>
  <c r="C79" i="9"/>
  <c r="R77" i="22" s="1"/>
  <c r="F52" i="4"/>
  <c r="C52" i="4"/>
  <c r="H105" i="4"/>
  <c r="E105" i="4"/>
  <c r="H115" i="4"/>
  <c r="E115" i="4"/>
  <c r="E116" i="22" s="1"/>
  <c r="H84" i="4"/>
  <c r="E84" i="4"/>
  <c r="E85" i="22" s="1"/>
  <c r="D49" i="4"/>
  <c r="G49" i="4"/>
  <c r="D18" i="4"/>
  <c r="G18" i="4"/>
  <c r="D28" i="4"/>
  <c r="G28" i="4"/>
  <c r="F102" i="4"/>
  <c r="C102" i="4"/>
  <c r="H73" i="4"/>
  <c r="E73" i="4"/>
  <c r="E74" i="22" s="1"/>
  <c r="F42" i="4"/>
  <c r="C42" i="4"/>
  <c r="H15" i="4"/>
  <c r="E15" i="4"/>
  <c r="F120" i="4"/>
  <c r="C120" i="4"/>
  <c r="C104" i="8"/>
  <c r="T102" i="22" s="1"/>
  <c r="C104" i="9"/>
  <c r="R102" i="22" s="1"/>
  <c r="D104" i="8"/>
  <c r="U102" i="22" s="1"/>
  <c r="E102" i="22"/>
  <c r="D55" i="4"/>
  <c r="G55" i="4"/>
  <c r="H30" i="4"/>
  <c r="E30" i="4"/>
  <c r="E31" i="22" s="1"/>
  <c r="D104" i="4"/>
  <c r="G104" i="4"/>
  <c r="H69" i="4"/>
  <c r="E69" i="4"/>
  <c r="E70" i="22" s="1"/>
  <c r="D40" i="4"/>
  <c r="G40" i="4"/>
  <c r="H23" i="4"/>
  <c r="E23" i="4"/>
  <c r="E24" i="22" s="1"/>
  <c r="H116" i="4"/>
  <c r="E116" i="4"/>
  <c r="E117" i="22" s="1"/>
  <c r="H117" i="4"/>
  <c r="E117" i="4"/>
  <c r="E118" i="22" s="1"/>
  <c r="H61" i="4"/>
  <c r="E61" i="4"/>
  <c r="E62" i="22" s="1"/>
  <c r="H29" i="4"/>
  <c r="E29" i="4"/>
  <c r="E30" i="22" s="1"/>
  <c r="H4" i="4"/>
  <c r="E4" i="4"/>
  <c r="E5" i="22" s="1"/>
  <c r="H5" i="4"/>
  <c r="E5" i="4"/>
  <c r="E6" i="22" s="1"/>
  <c r="C100" i="9"/>
  <c r="R98" i="22" s="1"/>
  <c r="D100" i="8"/>
  <c r="U98" i="22" s="1"/>
  <c r="C100" i="8"/>
  <c r="T98" i="22" s="1"/>
  <c r="E98" i="22"/>
  <c r="D59" i="4"/>
  <c r="G59" i="4"/>
  <c r="E37" i="22"/>
  <c r="D39" i="8"/>
  <c r="U37" i="22" s="1"/>
  <c r="C39" i="8"/>
  <c r="T37" i="22" s="1"/>
  <c r="C39" i="9"/>
  <c r="R37" i="22" s="1"/>
  <c r="H12" i="4"/>
  <c r="E12" i="4"/>
  <c r="E95" i="4"/>
  <c r="E98" i="4"/>
  <c r="H52" i="4"/>
  <c r="E52" i="4"/>
  <c r="E53" i="22" s="1"/>
  <c r="F45" i="4"/>
  <c r="C45" i="4"/>
  <c r="D106" i="4"/>
  <c r="G106" i="4"/>
  <c r="D72" i="4"/>
  <c r="G72" i="4"/>
  <c r="H49" i="4"/>
  <c r="E49" i="4"/>
  <c r="E50" i="22" s="1"/>
  <c r="F18" i="4"/>
  <c r="C18" i="4"/>
  <c r="F28" i="4"/>
  <c r="C28" i="4"/>
  <c r="H102" i="4"/>
  <c r="E102" i="4"/>
  <c r="D64" i="4"/>
  <c r="G64" i="4"/>
  <c r="H42" i="4"/>
  <c r="E42" i="4"/>
  <c r="H120" i="4"/>
  <c r="E120" i="4"/>
  <c r="E121" i="22" s="1"/>
  <c r="F55" i="4"/>
  <c r="C55" i="4"/>
  <c r="D22" i="4"/>
  <c r="G22" i="4"/>
  <c r="D80" i="8"/>
  <c r="U78" i="22" s="1"/>
  <c r="E78" i="22"/>
  <c r="C80" i="9"/>
  <c r="R78" i="22" s="1"/>
  <c r="C80" i="8"/>
  <c r="T78" i="22" s="1"/>
  <c r="H104" i="4"/>
  <c r="E104" i="4"/>
  <c r="E105" i="22" s="1"/>
  <c r="F62" i="4"/>
  <c r="C62" i="4"/>
  <c r="F40" i="4"/>
  <c r="C40" i="4"/>
  <c r="D70" i="4"/>
  <c r="G70" i="4"/>
  <c r="D54" i="4"/>
  <c r="G54" i="4"/>
  <c r="D19" i="4"/>
  <c r="G19" i="4"/>
  <c r="D111" i="4"/>
  <c r="G111" i="4"/>
  <c r="D124" i="4"/>
  <c r="G124" i="4"/>
  <c r="F59" i="4"/>
  <c r="C59" i="4"/>
  <c r="F3" i="4"/>
  <c r="C3" i="4"/>
  <c r="F67" i="4"/>
  <c r="C67" i="4"/>
  <c r="F44" i="4"/>
  <c r="C44" i="4"/>
  <c r="E18" i="22"/>
  <c r="C20" i="8"/>
  <c r="T18" i="22" s="1"/>
  <c r="D20" i="8"/>
  <c r="U18" i="22" s="1"/>
  <c r="C20" i="9"/>
  <c r="R18" i="22" s="1"/>
  <c r="H45" i="4"/>
  <c r="E45" i="4"/>
  <c r="H72" i="4"/>
  <c r="E72" i="4"/>
  <c r="E73" i="22" s="1"/>
  <c r="D41" i="4"/>
  <c r="G41" i="4"/>
  <c r="H18" i="4"/>
  <c r="E18" i="4"/>
  <c r="E19" i="22" s="1"/>
  <c r="H28" i="4"/>
  <c r="E28" i="4"/>
  <c r="E29" i="22" s="1"/>
  <c r="D100" i="4"/>
  <c r="G100" i="4"/>
  <c r="H64" i="4"/>
  <c r="E64" i="4"/>
  <c r="E65" i="22" s="1"/>
  <c r="E10" i="22"/>
  <c r="C12" i="8"/>
  <c r="T10" i="22" s="1"/>
  <c r="D12" i="8"/>
  <c r="U10" i="22" s="1"/>
  <c r="C12" i="9"/>
  <c r="R10" i="22" s="1"/>
  <c r="D113" i="4"/>
  <c r="G113" i="4"/>
  <c r="D79" i="4"/>
  <c r="G79" i="4"/>
  <c r="H55" i="4"/>
  <c r="E55" i="4"/>
  <c r="E56" i="22" s="1"/>
  <c r="F22" i="4"/>
  <c r="C22" i="4"/>
  <c r="H62" i="4"/>
  <c r="E62" i="4"/>
  <c r="H40" i="4"/>
  <c r="E40" i="4"/>
  <c r="E41" i="22" s="1"/>
  <c r="D16" i="8"/>
  <c r="U14" i="22" s="1"/>
  <c r="E14" i="22"/>
  <c r="C16" i="8"/>
  <c r="T14" i="22" s="1"/>
  <c r="C16" i="9"/>
  <c r="R14" i="22" s="1"/>
  <c r="H70" i="4"/>
  <c r="E70" i="4"/>
  <c r="E71" i="22" s="1"/>
  <c r="F105" i="2"/>
  <c r="E109" i="22"/>
  <c r="D111" i="8"/>
  <c r="U109" i="22" s="1"/>
  <c r="C111" i="8"/>
  <c r="T109" i="22" s="1"/>
  <c r="C111" i="9"/>
  <c r="R109" i="22" s="1"/>
  <c r="E79" i="22"/>
  <c r="D81" i="8"/>
  <c r="U79" i="22" s="1"/>
  <c r="C81" i="8"/>
  <c r="T79" i="22" s="1"/>
  <c r="C81" i="9"/>
  <c r="R79" i="22" s="1"/>
  <c r="H54" i="4"/>
  <c r="E54" i="4"/>
  <c r="E55" i="22" s="1"/>
  <c r="F19" i="4"/>
  <c r="C19" i="4"/>
  <c r="F111" i="4"/>
  <c r="C111" i="4"/>
  <c r="H124" i="4"/>
  <c r="E124" i="4"/>
  <c r="E125" i="22" s="1"/>
  <c r="D82" i="4"/>
  <c r="G82" i="4"/>
  <c r="H59" i="4"/>
  <c r="E59" i="4"/>
  <c r="E60" i="22" s="1"/>
  <c r="D26" i="4"/>
  <c r="G26" i="4"/>
  <c r="H3" i="4"/>
  <c r="E3" i="4"/>
  <c r="E115" i="22"/>
  <c r="C117" i="8"/>
  <c r="T115" i="22" s="1"/>
  <c r="D117" i="8"/>
  <c r="U115" i="22" s="1"/>
  <c r="C117" i="9"/>
  <c r="R115" i="22" s="1"/>
  <c r="H67" i="4"/>
  <c r="E67" i="4"/>
  <c r="H44" i="4"/>
  <c r="E44" i="4"/>
  <c r="F14" i="4"/>
  <c r="C14" i="4"/>
  <c r="H106" i="4"/>
  <c r="E106" i="4"/>
  <c r="E107" i="22" s="1"/>
  <c r="D68" i="4"/>
  <c r="G68" i="4"/>
  <c r="H41" i="4"/>
  <c r="E41" i="4"/>
  <c r="E42" i="22" s="1"/>
  <c r="D119" i="4"/>
  <c r="G119" i="4"/>
  <c r="H100" i="4"/>
  <c r="E100" i="4"/>
  <c r="E101" i="22" s="1"/>
  <c r="D58" i="4"/>
  <c r="G58" i="4"/>
  <c r="H33" i="4"/>
  <c r="H113" i="4"/>
  <c r="E113" i="4"/>
  <c r="E114" i="22" s="1"/>
  <c r="H79" i="4"/>
  <c r="E79" i="4"/>
  <c r="E80" i="22" s="1"/>
  <c r="D47" i="4"/>
  <c r="G47" i="4"/>
  <c r="H22" i="4"/>
  <c r="E22" i="4"/>
  <c r="E23" i="22" s="1"/>
  <c r="D121" i="4"/>
  <c r="G121" i="4"/>
  <c r="E86" i="22"/>
  <c r="D88" i="8"/>
  <c r="U86" i="22" s="1"/>
  <c r="C88" i="8"/>
  <c r="T86" i="22" s="1"/>
  <c r="C88" i="9"/>
  <c r="R86" i="22" s="1"/>
  <c r="D56" i="4"/>
  <c r="G56" i="4"/>
  <c r="D31" i="4"/>
  <c r="G31" i="4"/>
  <c r="F42" i="2"/>
  <c r="D46" i="4"/>
  <c r="G46" i="4"/>
  <c r="H19" i="4"/>
  <c r="E19" i="4"/>
  <c r="E20" i="22" s="1"/>
  <c r="H111" i="4"/>
  <c r="E111" i="4"/>
  <c r="E112" i="22" s="1"/>
  <c r="D118" i="4"/>
  <c r="G118" i="4"/>
  <c r="H82" i="4"/>
  <c r="E82" i="4"/>
  <c r="E83" i="22" s="1"/>
  <c r="D51" i="4"/>
  <c r="G51" i="4"/>
  <c r="H26" i="4"/>
  <c r="E26" i="4"/>
  <c r="E27" i="22" s="1"/>
  <c r="D83" i="4"/>
  <c r="G83" i="4"/>
  <c r="D60" i="4"/>
  <c r="G60" i="4"/>
  <c r="F35" i="4"/>
  <c r="C35" i="4"/>
  <c r="H14" i="4"/>
  <c r="E14" i="4"/>
  <c r="H68" i="4"/>
  <c r="E68" i="4"/>
  <c r="E69" i="22" s="1"/>
  <c r="E9" i="22"/>
  <c r="D11" i="8"/>
  <c r="U9" i="22" s="1"/>
  <c r="C11" i="8"/>
  <c r="T9" i="22" s="1"/>
  <c r="C11" i="9"/>
  <c r="R9" i="22" s="1"/>
  <c r="H119" i="4"/>
  <c r="E119" i="4"/>
  <c r="E120" i="22" s="1"/>
  <c r="F81" i="4"/>
  <c r="C81" i="4"/>
  <c r="F58" i="4"/>
  <c r="C58" i="4"/>
  <c r="D103" i="4"/>
  <c r="G103" i="4"/>
  <c r="C75" i="22"/>
  <c r="C77" i="9"/>
  <c r="R75" i="22" s="1"/>
  <c r="C77" i="8"/>
  <c r="T75" i="22" s="1"/>
  <c r="H47" i="4"/>
  <c r="E47" i="4"/>
  <c r="E48" i="22" s="1"/>
  <c r="F16" i="4"/>
  <c r="C16" i="4"/>
  <c r="F121" i="4"/>
  <c r="C121" i="4"/>
  <c r="F56" i="4"/>
  <c r="C56" i="4"/>
  <c r="F31" i="4"/>
  <c r="C31" i="4"/>
  <c r="D6" i="4"/>
  <c r="G6" i="4"/>
  <c r="C24" i="9"/>
  <c r="R22" i="22" s="1"/>
  <c r="D24" i="8"/>
  <c r="U22" i="22" s="1"/>
  <c r="E22" i="22"/>
  <c r="C24" i="8"/>
  <c r="T22" i="22" s="1"/>
  <c r="D71" i="4"/>
  <c r="G71" i="4"/>
  <c r="H46" i="4"/>
  <c r="E46" i="4"/>
  <c r="E47" i="22" s="1"/>
  <c r="D11" i="4"/>
  <c r="G11" i="4"/>
  <c r="D38" i="4"/>
  <c r="G38" i="4"/>
  <c r="H118" i="4"/>
  <c r="E118" i="4"/>
  <c r="E119" i="22" s="1"/>
  <c r="F75" i="4"/>
  <c r="C75" i="4"/>
  <c r="H51" i="4"/>
  <c r="E51" i="4"/>
  <c r="E52" i="22" s="1"/>
  <c r="D20" i="4"/>
  <c r="G20" i="4"/>
  <c r="E64" i="22"/>
  <c r="D66" i="8"/>
  <c r="U64" i="22" s="1"/>
  <c r="C66" i="8"/>
  <c r="T64" i="22" s="1"/>
  <c r="C66" i="9"/>
  <c r="R64" i="22" s="1"/>
  <c r="F83" i="4"/>
  <c r="C83" i="4"/>
  <c r="F60" i="4"/>
  <c r="C60" i="4"/>
  <c r="H35" i="4"/>
  <c r="E35" i="4"/>
  <c r="E11" i="22"/>
  <c r="D13" i="8"/>
  <c r="U11" i="22" s="1"/>
  <c r="C13" i="8"/>
  <c r="T11" i="22" s="1"/>
  <c r="C13" i="9"/>
  <c r="R11" i="22" s="1"/>
  <c r="F122" i="4"/>
  <c r="C122" i="4"/>
  <c r="C102" i="8"/>
  <c r="T100" i="22" s="1"/>
  <c r="C102" i="9"/>
  <c r="R100" i="22" s="1"/>
  <c r="D102" i="8"/>
  <c r="U100" i="22" s="1"/>
  <c r="E100" i="22"/>
  <c r="D57" i="4"/>
  <c r="G57" i="4"/>
  <c r="H34" i="4"/>
  <c r="E34" i="4"/>
  <c r="D112" i="4"/>
  <c r="G112" i="4"/>
  <c r="H81" i="4"/>
  <c r="E81" i="4"/>
  <c r="H58" i="4"/>
  <c r="E58" i="4"/>
  <c r="E59" i="22" s="1"/>
  <c r="E26" i="22"/>
  <c r="C28" i="9"/>
  <c r="R26" i="22" s="1"/>
  <c r="D28" i="8"/>
  <c r="U26" i="22" s="1"/>
  <c r="C28" i="8"/>
  <c r="T26" i="22" s="1"/>
  <c r="D89" i="8"/>
  <c r="U87" i="22" s="1"/>
  <c r="E87" i="22"/>
  <c r="C89" i="8"/>
  <c r="T87" i="22" s="1"/>
  <c r="C89" i="9"/>
  <c r="R87" i="22" s="1"/>
  <c r="F103" i="4"/>
  <c r="C103" i="4"/>
  <c r="D39" i="4"/>
  <c r="G39" i="4"/>
  <c r="H16" i="4"/>
  <c r="E16" i="4"/>
  <c r="H121" i="4"/>
  <c r="E121" i="4"/>
  <c r="E122" i="22" s="1"/>
  <c r="D80" i="4"/>
  <c r="G80" i="4"/>
  <c r="H56" i="4"/>
  <c r="E56" i="4"/>
  <c r="E57" i="22" s="1"/>
  <c r="H31" i="4"/>
  <c r="E31" i="4"/>
  <c r="E32" i="22" s="1"/>
  <c r="F6" i="4"/>
  <c r="C6" i="4"/>
  <c r="E55" i="2"/>
  <c r="P54" i="22" s="1"/>
  <c r="F25" i="2"/>
  <c r="F32" i="2"/>
  <c r="D66" i="2"/>
  <c r="C66" i="2"/>
  <c r="O65" i="22" s="1"/>
  <c r="F99" i="2"/>
  <c r="H39" i="2"/>
  <c r="D96" i="2"/>
  <c r="D16" i="2"/>
  <c r="D64" i="2"/>
  <c r="F6" i="2"/>
  <c r="E6" i="2"/>
  <c r="P5" i="22" s="1"/>
  <c r="H28" i="2"/>
  <c r="H99" i="2"/>
  <c r="H61" i="2"/>
  <c r="F69" i="2"/>
  <c r="H101" i="2"/>
  <c r="D119" i="2"/>
  <c r="C119" i="2"/>
  <c r="O118" i="22" s="1"/>
  <c r="H76" i="2"/>
  <c r="F14" i="2"/>
  <c r="H46" i="2"/>
  <c r="F78" i="2"/>
  <c r="F118" i="2"/>
  <c r="E118" i="2"/>
  <c r="P117" i="22" s="1"/>
  <c r="D11" i="2"/>
  <c r="H111" i="2"/>
  <c r="F17" i="2"/>
  <c r="D47" i="2"/>
  <c r="D79" i="2"/>
  <c r="F96" i="2"/>
  <c r="H5" i="2"/>
  <c r="H108" i="2"/>
  <c r="F16" i="2"/>
  <c r="H56" i="2"/>
  <c r="F64" i="2"/>
  <c r="H72" i="2"/>
  <c r="H6" i="2"/>
  <c r="F41" i="2"/>
  <c r="E41" i="2"/>
  <c r="P40" i="22" s="1"/>
  <c r="D73" i="2"/>
  <c r="F18" i="2"/>
  <c r="C66" i="5"/>
  <c r="F28" i="2"/>
  <c r="E28" i="2"/>
  <c r="P27" i="22" s="1"/>
  <c r="D69" i="2"/>
  <c r="H10" i="2"/>
  <c r="F111" i="2"/>
  <c r="E111" i="2"/>
  <c r="P110" i="22" s="1"/>
  <c r="H84" i="2"/>
  <c r="F108" i="2"/>
  <c r="E108" i="2"/>
  <c r="P107" i="22" s="1"/>
  <c r="F56" i="2"/>
  <c r="E56" i="2"/>
  <c r="P55" i="22" s="1"/>
  <c r="H120" i="2"/>
  <c r="D41" i="2"/>
  <c r="C41" i="2"/>
  <c r="O40" i="22" s="1"/>
  <c r="D74" i="2"/>
  <c r="C74" i="2"/>
  <c r="O73" i="22" s="1"/>
  <c r="H44" i="2"/>
  <c r="F116" i="2"/>
  <c r="F37" i="2"/>
  <c r="D26" i="2"/>
  <c r="C26" i="2"/>
  <c r="O25" i="22" s="1"/>
  <c r="H66" i="2"/>
  <c r="D82" i="2"/>
  <c r="C82" i="2"/>
  <c r="O81" i="22" s="1"/>
  <c r="D122" i="2"/>
  <c r="C122" i="2"/>
  <c r="O121" i="22" s="1"/>
  <c r="D43" i="2"/>
  <c r="C43" i="2"/>
  <c r="O42" i="22" s="1"/>
  <c r="D115" i="2"/>
  <c r="C115" i="2"/>
  <c r="O114" i="22" s="1"/>
  <c r="H116" i="2"/>
  <c r="H37" i="2"/>
  <c r="H69" i="2"/>
  <c r="D109" i="2"/>
  <c r="F119" i="2"/>
  <c r="E119" i="2"/>
  <c r="P118" i="22" s="1"/>
  <c r="D33" i="2"/>
  <c r="C33" i="2"/>
  <c r="O32" i="22" s="1"/>
  <c r="H14" i="2"/>
  <c r="H78" i="2"/>
  <c r="H118" i="2"/>
  <c r="F11" i="2"/>
  <c r="H17" i="2"/>
  <c r="D23" i="2"/>
  <c r="F47" i="2"/>
  <c r="F79" i="2"/>
  <c r="H96" i="2"/>
  <c r="H16" i="2"/>
  <c r="H64" i="2"/>
  <c r="D80" i="2"/>
  <c r="H41" i="2"/>
  <c r="F73" i="2"/>
  <c r="F58" i="2"/>
  <c r="E58" i="2"/>
  <c r="P57" i="22" s="1"/>
  <c r="C74" i="5"/>
  <c r="F35" i="2"/>
  <c r="F60" i="2"/>
  <c r="E60" i="2"/>
  <c r="P59" i="22" s="1"/>
  <c r="F61" i="2"/>
  <c r="E61" i="2"/>
  <c r="P60" i="22" s="1"/>
  <c r="H113" i="2"/>
  <c r="D14" i="2"/>
  <c r="D78" i="2"/>
  <c r="H71" i="2"/>
  <c r="H52" i="2"/>
  <c r="H48" i="2"/>
  <c r="H18" i="2"/>
  <c r="F66" i="2"/>
  <c r="E66" i="2"/>
  <c r="P65" i="22" s="1"/>
  <c r="D114" i="2"/>
  <c r="C114" i="2"/>
  <c r="O113" i="22" s="1"/>
  <c r="H35" i="2"/>
  <c r="C115" i="5"/>
  <c r="H74" i="2"/>
  <c r="D98" i="2"/>
  <c r="H114" i="2"/>
  <c r="D83" i="2"/>
  <c r="H8" i="2"/>
  <c r="D68" i="2"/>
  <c r="H19" i="2"/>
  <c r="D51" i="2"/>
  <c r="C51" i="2"/>
  <c r="O50" i="22" s="1"/>
  <c r="D20" i="2"/>
  <c r="C20" i="2"/>
  <c r="O19" i="22" s="1"/>
  <c r="D13" i="2"/>
  <c r="D45" i="2"/>
  <c r="D77" i="2"/>
  <c r="H119" i="2"/>
  <c r="D65" i="2"/>
  <c r="D22" i="2"/>
  <c r="C22" i="2"/>
  <c r="O21" i="22" s="1"/>
  <c r="D54" i="2"/>
  <c r="C54" i="2"/>
  <c r="O53" i="22" s="1"/>
  <c r="D86" i="2"/>
  <c r="C86" i="2"/>
  <c r="O85" i="22" s="1"/>
  <c r="H11" i="2"/>
  <c r="D49" i="2"/>
  <c r="C49" i="2"/>
  <c r="O48" i="22" s="1"/>
  <c r="H23" i="2"/>
  <c r="H47" i="2"/>
  <c r="H79" i="2"/>
  <c r="D7" i="2"/>
  <c r="C7" i="2"/>
  <c r="O6" i="22" s="1"/>
  <c r="D24" i="2"/>
  <c r="C24" i="2"/>
  <c r="O23" i="22" s="1"/>
  <c r="H112" i="2"/>
  <c r="H73" i="2"/>
  <c r="F106" i="2"/>
  <c r="H9" i="2"/>
  <c r="F75" i="2"/>
  <c r="E75" i="2"/>
  <c r="P74" i="22" s="1"/>
  <c r="D37" i="2"/>
  <c r="F101" i="2"/>
  <c r="F76" i="2"/>
  <c r="E76" i="2"/>
  <c r="P75" i="22" s="1"/>
  <c r="D46" i="2"/>
  <c r="D118" i="2"/>
  <c r="C118" i="2"/>
  <c r="O117" i="22" s="1"/>
  <c r="D17" i="2"/>
  <c r="H15" i="2"/>
  <c r="F5" i="2"/>
  <c r="F72" i="2"/>
  <c r="H58" i="2"/>
  <c r="D8" i="2"/>
  <c r="D19" i="2"/>
  <c r="H60" i="2"/>
  <c r="H26" i="2"/>
  <c r="H82" i="2"/>
  <c r="H122" i="2"/>
  <c r="D12" i="2"/>
  <c r="D27" i="2"/>
  <c r="H43" i="2"/>
  <c r="D59" i="2"/>
  <c r="C59" i="2"/>
  <c r="O58" i="22" s="1"/>
  <c r="H115" i="2"/>
  <c r="D36" i="2"/>
  <c r="C36" i="2"/>
  <c r="O35" i="22" s="1"/>
  <c r="D21" i="2"/>
  <c r="C21" i="2"/>
  <c r="O20" i="22" s="1"/>
  <c r="H77" i="2"/>
  <c r="H109" i="2"/>
  <c r="H33" i="2"/>
  <c r="D30" i="2"/>
  <c r="C30" i="2"/>
  <c r="O29" i="22" s="1"/>
  <c r="D62" i="2"/>
  <c r="C62" i="2"/>
  <c r="O61" i="22" s="1"/>
  <c r="D102" i="2"/>
  <c r="C102" i="2"/>
  <c r="O101" i="22" s="1"/>
  <c r="C102" i="5"/>
  <c r="D87" i="2"/>
  <c r="D81" i="2"/>
  <c r="C81" i="2"/>
  <c r="O80" i="22" s="1"/>
  <c r="F23" i="2"/>
  <c r="D55" i="2"/>
  <c r="C55" i="2"/>
  <c r="O54" i="22" s="1"/>
  <c r="D103" i="2"/>
  <c r="D25" i="2"/>
  <c r="C25" i="2"/>
  <c r="O24" i="22" s="1"/>
  <c r="D32" i="2"/>
  <c r="C32" i="2"/>
  <c r="O31" i="22" s="1"/>
  <c r="H80" i="2"/>
  <c r="D104" i="2"/>
  <c r="D112" i="2"/>
  <c r="D105" i="2"/>
  <c r="C105" i="2"/>
  <c r="O104" i="22" s="1"/>
  <c r="C122" i="5"/>
  <c r="D116" i="2"/>
  <c r="H85" i="2"/>
  <c r="D42" i="2"/>
  <c r="C42" i="2"/>
  <c r="O41" i="22" s="1"/>
  <c r="D67" i="2"/>
  <c r="C67" i="2"/>
  <c r="O66" i="22" s="1"/>
  <c r="D36" i="7"/>
  <c r="F36" i="7"/>
  <c r="H45" i="2"/>
  <c r="D31" i="2"/>
  <c r="C31" i="2"/>
  <c r="O30" i="22" s="1"/>
  <c r="D63" i="2"/>
  <c r="C63" i="2"/>
  <c r="O62" i="22" s="1"/>
  <c r="F103" i="2"/>
  <c r="H7" i="2"/>
  <c r="E25" i="2"/>
  <c r="P24" i="22" s="1"/>
  <c r="D57" i="2"/>
  <c r="H24" i="2"/>
  <c r="E32" i="2"/>
  <c r="P31" i="22" s="1"/>
  <c r="D40" i="2"/>
  <c r="C40" i="2"/>
  <c r="O39" i="22" s="1"/>
  <c r="D88" i="2"/>
  <c r="F104" i="2"/>
  <c r="F112" i="2"/>
  <c r="E105" i="2"/>
  <c r="P104" i="22" s="1"/>
  <c r="D100" i="2"/>
  <c r="H50" i="2"/>
  <c r="H107" i="2"/>
  <c r="H98" i="2"/>
  <c r="H83" i="2"/>
  <c r="F12" i="2"/>
  <c r="F27" i="2"/>
  <c r="F59" i="2"/>
  <c r="E59" i="2"/>
  <c r="P58" i="22" s="1"/>
  <c r="H20" i="2"/>
  <c r="H13" i="2"/>
  <c r="F21" i="2"/>
  <c r="E21" i="2"/>
  <c r="P20" i="22" s="1"/>
  <c r="D117" i="2"/>
  <c r="C117" i="2"/>
  <c r="O116" i="22" s="1"/>
  <c r="H65" i="2"/>
  <c r="F30" i="2"/>
  <c r="E30" i="2"/>
  <c r="P29" i="22" s="1"/>
  <c r="H54" i="2"/>
  <c r="D70" i="2"/>
  <c r="D110" i="2"/>
  <c r="D50" i="2"/>
  <c r="C50" i="2"/>
  <c r="O49" i="22" s="1"/>
  <c r="C114" i="5"/>
  <c r="D107" i="2"/>
  <c r="H12" i="2"/>
  <c r="D9" i="2"/>
  <c r="H27" i="2"/>
  <c r="H59" i="2"/>
  <c r="H67" i="2"/>
  <c r="D75" i="2"/>
  <c r="C75" i="2"/>
  <c r="O74" i="22" s="1"/>
  <c r="H21" i="2"/>
  <c r="F29" i="2"/>
  <c r="D53" i="2"/>
  <c r="C53" i="2"/>
  <c r="O52" i="22" s="1"/>
  <c r="D85" i="2"/>
  <c r="C85" i="2"/>
  <c r="O84" i="22" s="1"/>
  <c r="F117" i="2"/>
  <c r="E117" i="2"/>
  <c r="P116" i="22" s="1"/>
  <c r="D10" i="2"/>
  <c r="D113" i="2"/>
  <c r="C113" i="2"/>
  <c r="O112" i="22" s="1"/>
  <c r="H30" i="2"/>
  <c r="F38" i="2"/>
  <c r="E38" i="2"/>
  <c r="P37" i="22" s="1"/>
  <c r="H62" i="2"/>
  <c r="F70" i="2"/>
  <c r="H102" i="2"/>
  <c r="F110" i="2"/>
  <c r="H87" i="2"/>
  <c r="H81" i="2"/>
  <c r="F121" i="2"/>
  <c r="E121" i="2"/>
  <c r="P120" i="22" s="1"/>
  <c r="D84" i="2"/>
  <c r="C84" i="2"/>
  <c r="O83" i="22" s="1"/>
  <c r="F31" i="2"/>
  <c r="E31" i="2"/>
  <c r="P30" i="22" s="1"/>
  <c r="D39" i="2"/>
  <c r="H55" i="2"/>
  <c r="F63" i="2"/>
  <c r="E63" i="2"/>
  <c r="P62" i="22" s="1"/>
  <c r="D71" i="2"/>
  <c r="H103" i="2"/>
  <c r="H25" i="2"/>
  <c r="H57" i="2"/>
  <c r="D52" i="2"/>
  <c r="C52" i="2"/>
  <c r="O51" i="22" s="1"/>
  <c r="C52" i="5"/>
  <c r="H32" i="2"/>
  <c r="F40" i="2"/>
  <c r="E40" i="2"/>
  <c r="P39" i="22" s="1"/>
  <c r="D48" i="2"/>
  <c r="C48" i="2"/>
  <c r="O47" i="22" s="1"/>
  <c r="F88" i="2"/>
  <c r="H104" i="2"/>
  <c r="D120" i="2"/>
  <c r="C120" i="2"/>
  <c r="O119" i="22" s="1"/>
  <c r="H105" i="2"/>
  <c r="F100" i="2"/>
  <c r="D44" i="2"/>
  <c r="H53" i="2"/>
  <c r="H68" i="2"/>
  <c r="H51" i="2"/>
  <c r="D29" i="2"/>
  <c r="F77" i="2"/>
  <c r="H22" i="2"/>
  <c r="D38" i="2"/>
  <c r="F62" i="2"/>
  <c r="E62" i="2"/>
  <c r="P61" i="22" s="1"/>
  <c r="H86" i="2"/>
  <c r="F102" i="2"/>
  <c r="E102" i="2"/>
  <c r="P101" i="22" s="1"/>
  <c r="F87" i="2"/>
  <c r="H49" i="2"/>
  <c r="D121" i="2"/>
  <c r="C121" i="2"/>
  <c r="O120" i="22" s="1"/>
  <c r="E42" i="2"/>
  <c r="P41" i="22" s="1"/>
  <c r="D18" i="2"/>
  <c r="H42" i="2"/>
  <c r="D58" i="2"/>
  <c r="C58" i="2"/>
  <c r="O57" i="22" s="1"/>
  <c r="H106" i="2"/>
  <c r="D28" i="2"/>
  <c r="C28" i="2"/>
  <c r="O27" i="22" s="1"/>
  <c r="D35" i="2"/>
  <c r="H75" i="2"/>
  <c r="D99" i="2"/>
  <c r="D60" i="2"/>
  <c r="C60" i="2"/>
  <c r="O59" i="22" s="1"/>
  <c r="H29" i="2"/>
  <c r="D61" i="2"/>
  <c r="C61" i="2"/>
  <c r="O60" i="22" s="1"/>
  <c r="D101" i="2"/>
  <c r="H117" i="2"/>
  <c r="D76" i="2"/>
  <c r="C76" i="2"/>
  <c r="O75" i="22" s="1"/>
  <c r="H38" i="2"/>
  <c r="H70" i="2"/>
  <c r="H110" i="2"/>
  <c r="C118" i="5"/>
  <c r="D111" i="2"/>
  <c r="C111" i="2"/>
  <c r="O110" i="22" s="1"/>
  <c r="H121" i="2"/>
  <c r="D15" i="2"/>
  <c r="H31" i="2"/>
  <c r="H63" i="2"/>
  <c r="D5" i="2"/>
  <c r="D108" i="2"/>
  <c r="C108" i="2"/>
  <c r="O107" i="22" s="1"/>
  <c r="H40" i="2"/>
  <c r="D56" i="2"/>
  <c r="C56" i="2"/>
  <c r="O55" i="22" s="1"/>
  <c r="D72" i="2"/>
  <c r="H88" i="2"/>
  <c r="D6" i="2"/>
  <c r="C6" i="2"/>
  <c r="O5" i="22" s="1"/>
  <c r="H100" i="2"/>
  <c r="D52" i="22" l="1"/>
  <c r="C54" i="9"/>
  <c r="R52" i="22" s="1"/>
  <c r="D54" i="8"/>
  <c r="U52" i="22" s="1"/>
  <c r="C54" i="8"/>
  <c r="T52" i="22" s="1"/>
  <c r="F81" i="2"/>
  <c r="E81" i="2"/>
  <c r="P80" i="22" s="1"/>
  <c r="D48" i="8"/>
  <c r="U46" i="22" s="1"/>
  <c r="E46" i="22"/>
  <c r="C60" i="22"/>
  <c r="C62" i="9"/>
  <c r="R60" i="22" s="1"/>
  <c r="F80" i="2"/>
  <c r="D50" i="22"/>
  <c r="D52" i="8"/>
  <c r="U50" i="22" s="1"/>
  <c r="C52" i="8"/>
  <c r="T50" i="22" s="1"/>
  <c r="C52" i="9"/>
  <c r="R50" i="22" s="1"/>
  <c r="D108" i="8"/>
  <c r="U106" i="22" s="1"/>
  <c r="E106" i="22"/>
  <c r="G38" i="7"/>
  <c r="D118" i="22"/>
  <c r="D120" i="8"/>
  <c r="U118" i="22" s="1"/>
  <c r="C120" i="8"/>
  <c r="T118" i="22" s="1"/>
  <c r="C120" i="9"/>
  <c r="R118" i="22" s="1"/>
  <c r="C58" i="22"/>
  <c r="C60" i="9"/>
  <c r="R58" i="22" s="1"/>
  <c r="C21" i="22"/>
  <c r="C23" i="9"/>
  <c r="R21" i="22" s="1"/>
  <c r="C123" i="8"/>
  <c r="T121" i="22" s="1"/>
  <c r="D121" i="22"/>
  <c r="D123" i="8"/>
  <c r="U121" i="22" s="1"/>
  <c r="C53" i="9"/>
  <c r="R51" i="22" s="1"/>
  <c r="C53" i="8"/>
  <c r="T51" i="22" s="1"/>
  <c r="D51" i="22"/>
  <c r="D53" i="8"/>
  <c r="U51" i="22" s="1"/>
  <c r="D7" i="22"/>
  <c r="D9" i="8"/>
  <c r="U7" i="22" s="1"/>
  <c r="C9" i="8"/>
  <c r="T7" i="22" s="1"/>
  <c r="D69" i="22"/>
  <c r="D71" i="8"/>
  <c r="U69" i="22" s="1"/>
  <c r="C71" i="9"/>
  <c r="R69" i="22" s="1"/>
  <c r="C71" i="8"/>
  <c r="T69" i="22" s="1"/>
  <c r="C68" i="22"/>
  <c r="C70" i="9"/>
  <c r="R68" i="22" s="1"/>
  <c r="C70" i="8"/>
  <c r="T68" i="22" s="1"/>
  <c r="F55" i="2"/>
  <c r="D42" i="8"/>
  <c r="U40" i="22" s="1"/>
  <c r="D40" i="22"/>
  <c r="C42" i="8"/>
  <c r="T40" i="22" s="1"/>
  <c r="C42" i="9"/>
  <c r="R40" i="22" s="1"/>
  <c r="C122" i="8"/>
  <c r="T120" i="22" s="1"/>
  <c r="D122" i="8"/>
  <c r="U120" i="22" s="1"/>
  <c r="D120" i="22"/>
  <c r="C122" i="9"/>
  <c r="R120" i="22" s="1"/>
  <c r="D59" i="8"/>
  <c r="U57" i="22" s="1"/>
  <c r="C59" i="8"/>
  <c r="T57" i="22" s="1"/>
  <c r="D57" i="22"/>
  <c r="D116" i="8"/>
  <c r="U114" i="22" s="1"/>
  <c r="D114" i="22"/>
  <c r="C116" i="8"/>
  <c r="T114" i="22" s="1"/>
  <c r="C116" i="9"/>
  <c r="R114" i="22" s="1"/>
  <c r="C33" i="5"/>
  <c r="F32" i="22" s="1"/>
  <c r="D86" i="8"/>
  <c r="U84" i="22" s="1"/>
  <c r="C86" i="8"/>
  <c r="T84" i="22" s="1"/>
  <c r="D84" i="22"/>
  <c r="C123" i="22"/>
  <c r="C125" i="9"/>
  <c r="R123" i="22" s="1"/>
  <c r="C125" i="8"/>
  <c r="T123" i="22" s="1"/>
  <c r="C41" i="8"/>
  <c r="T39" i="22" s="1"/>
  <c r="D41" i="8"/>
  <c r="U39" i="22" s="1"/>
  <c r="D39" i="22"/>
  <c r="C82" i="22"/>
  <c r="C84" i="9"/>
  <c r="R82" i="22" s="1"/>
  <c r="C84" i="8"/>
  <c r="T82" i="22" s="1"/>
  <c r="D121" i="8"/>
  <c r="U119" i="22" s="1"/>
  <c r="D119" i="22"/>
  <c r="C121" i="8"/>
  <c r="T119" i="22" s="1"/>
  <c r="C121" i="9"/>
  <c r="R119" i="22" s="1"/>
  <c r="E32" i="4"/>
  <c r="E33" i="4"/>
  <c r="C23" i="22"/>
  <c r="C25" i="9"/>
  <c r="R23" i="22" s="1"/>
  <c r="C45" i="22"/>
  <c r="C47" i="9"/>
  <c r="R45" i="22" s="1"/>
  <c r="C47" i="8"/>
  <c r="T45" i="22" s="1"/>
  <c r="C6" i="8"/>
  <c r="T4" i="22" s="1"/>
  <c r="C6" i="9"/>
  <c r="R4" i="22" s="1"/>
  <c r="C4" i="22"/>
  <c r="C75" i="8"/>
  <c r="T73" i="22" s="1"/>
  <c r="D73" i="22"/>
  <c r="D75" i="8"/>
  <c r="U73" i="22" s="1"/>
  <c r="C75" i="9"/>
  <c r="R73" i="22" s="1"/>
  <c r="C105" i="8"/>
  <c r="T103" i="22" s="1"/>
  <c r="C103" i="22"/>
  <c r="C105" i="9"/>
  <c r="R103" i="22" s="1"/>
  <c r="C15" i="9"/>
  <c r="R13" i="22" s="1"/>
  <c r="C15" i="8"/>
  <c r="T13" i="22" s="1"/>
  <c r="C13" i="22"/>
  <c r="D32" i="8"/>
  <c r="U30" i="22" s="1"/>
  <c r="C32" i="8"/>
  <c r="T30" i="22" s="1"/>
  <c r="D30" i="22"/>
  <c r="C32" i="9"/>
  <c r="R30" i="22" s="1"/>
  <c r="D126" i="8"/>
  <c r="U124" i="22" s="1"/>
  <c r="D124" i="22"/>
  <c r="C126" i="8"/>
  <c r="T124" i="22" s="1"/>
  <c r="C126" i="9"/>
  <c r="R124" i="22" s="1"/>
  <c r="E8" i="22"/>
  <c r="D10" i="8"/>
  <c r="U8" i="22" s="1"/>
  <c r="C74" i="22"/>
  <c r="C76" i="9"/>
  <c r="R74" i="22" s="1"/>
  <c r="C87" i="8"/>
  <c r="T85" i="22" s="1"/>
  <c r="D87" i="8"/>
  <c r="U85" i="22" s="1"/>
  <c r="D85" i="22"/>
  <c r="C87" i="9"/>
  <c r="R85" i="22" s="1"/>
  <c r="G127" i="5"/>
  <c r="C55" i="5"/>
  <c r="C119" i="5"/>
  <c r="D81" i="22"/>
  <c r="C83" i="8"/>
  <c r="T81" i="22" s="1"/>
  <c r="C83" i="9"/>
  <c r="R81" i="22" s="1"/>
  <c r="D83" i="8"/>
  <c r="U81" i="22" s="1"/>
  <c r="D84" i="8"/>
  <c r="U82" i="22" s="1"/>
  <c r="E82" i="22"/>
  <c r="C61" i="22"/>
  <c r="C63" i="9"/>
  <c r="R61" i="22" s="1"/>
  <c r="C78" i="8"/>
  <c r="T76" i="22" s="1"/>
  <c r="C78" i="9"/>
  <c r="R76" i="22" s="1"/>
  <c r="C76" i="22"/>
  <c r="D72" i="22"/>
  <c r="C74" i="8"/>
  <c r="T72" i="22" s="1"/>
  <c r="D74" i="8"/>
  <c r="U72" i="22" s="1"/>
  <c r="C19" i="8"/>
  <c r="T17" i="22" s="1"/>
  <c r="C19" i="9"/>
  <c r="R17" i="22" s="1"/>
  <c r="C17" i="22"/>
  <c r="G12" i="7"/>
  <c r="D47" i="22"/>
  <c r="C49" i="8"/>
  <c r="T47" i="22" s="1"/>
  <c r="D49" i="8"/>
  <c r="U47" i="22" s="1"/>
  <c r="C49" i="9"/>
  <c r="R47" i="22" s="1"/>
  <c r="D124" i="8"/>
  <c r="U122" i="22" s="1"/>
  <c r="D122" i="22"/>
  <c r="C124" i="8"/>
  <c r="T122" i="22" s="1"/>
  <c r="E45" i="22"/>
  <c r="D47" i="8"/>
  <c r="U45" i="22" s="1"/>
  <c r="C112" i="22"/>
  <c r="C114" i="9"/>
  <c r="R112" i="22" s="1"/>
  <c r="D114" i="8"/>
  <c r="U112" i="22" s="1"/>
  <c r="C114" i="8"/>
  <c r="T112" i="22" s="1"/>
  <c r="D112" i="22"/>
  <c r="C41" i="22"/>
  <c r="C43" i="9"/>
  <c r="R41" i="22" s="1"/>
  <c r="C19" i="22"/>
  <c r="C21" i="9"/>
  <c r="R19" i="22" s="1"/>
  <c r="C107" i="9"/>
  <c r="R105" i="22" s="1"/>
  <c r="D105" i="22"/>
  <c r="D107" i="8"/>
  <c r="U105" i="22" s="1"/>
  <c r="C107" i="8"/>
  <c r="T105" i="22" s="1"/>
  <c r="C58" i="8"/>
  <c r="T56" i="22" s="1"/>
  <c r="D58" i="8"/>
  <c r="U56" i="22" s="1"/>
  <c r="D56" i="22"/>
  <c r="D18" i="8"/>
  <c r="U16" i="22" s="1"/>
  <c r="E16" i="22"/>
  <c r="D24" i="22"/>
  <c r="C26" i="8"/>
  <c r="T24" i="22" s="1"/>
  <c r="D26" i="8"/>
  <c r="U24" i="22" s="1"/>
  <c r="C27" i="8"/>
  <c r="T25" i="22" s="1"/>
  <c r="D25" i="22"/>
  <c r="D27" i="8"/>
  <c r="U25" i="22" s="1"/>
  <c r="C27" i="9"/>
  <c r="R25" i="22" s="1"/>
  <c r="C40" i="9"/>
  <c r="R38" i="22" s="1"/>
  <c r="C38" i="22"/>
  <c r="C40" i="8"/>
  <c r="T38" i="22" s="1"/>
  <c r="D7" i="8"/>
  <c r="U5" i="22" s="1"/>
  <c r="D5" i="22"/>
  <c r="C7" i="8"/>
  <c r="T5" i="22" s="1"/>
  <c r="G29" i="5"/>
  <c r="C64" i="5"/>
  <c r="C104" i="22"/>
  <c r="C106" i="9"/>
  <c r="R104" i="22" s="1"/>
  <c r="C60" i="8"/>
  <c r="T58" i="22" s="1"/>
  <c r="D60" i="8"/>
  <c r="U58" i="22" s="1"/>
  <c r="D58" i="22"/>
  <c r="C84" i="22"/>
  <c r="C86" i="9"/>
  <c r="R84" i="22" s="1"/>
  <c r="C14" i="9"/>
  <c r="R12" i="22" s="1"/>
  <c r="C14" i="8"/>
  <c r="T12" i="22" s="1"/>
  <c r="D12" i="22"/>
  <c r="D14" i="8"/>
  <c r="U12" i="22" s="1"/>
  <c r="C32" i="22"/>
  <c r="C34" i="9"/>
  <c r="R32" i="22" s="1"/>
  <c r="D106" i="8"/>
  <c r="U104" i="22" s="1"/>
  <c r="C106" i="8"/>
  <c r="T104" i="22" s="1"/>
  <c r="D104" i="22"/>
  <c r="C38" i="9"/>
  <c r="R36" i="22" s="1"/>
  <c r="C36" i="22"/>
  <c r="C38" i="8"/>
  <c r="T36" i="22" s="1"/>
  <c r="E4" i="22"/>
  <c r="D6" i="8"/>
  <c r="U4" i="22" s="1"/>
  <c r="C20" i="22"/>
  <c r="C22" i="9"/>
  <c r="R20" i="22" s="1"/>
  <c r="C65" i="8"/>
  <c r="T63" i="22" s="1"/>
  <c r="C65" i="9"/>
  <c r="R63" i="22" s="1"/>
  <c r="C63" i="22"/>
  <c r="C67" i="9"/>
  <c r="R65" i="22" s="1"/>
  <c r="C67" i="8"/>
  <c r="T65" i="22" s="1"/>
  <c r="D65" i="22"/>
  <c r="D67" i="8"/>
  <c r="U65" i="22" s="1"/>
  <c r="D107" i="22"/>
  <c r="D109" i="8"/>
  <c r="U107" i="22" s="1"/>
  <c r="C109" i="9"/>
  <c r="R107" i="22" s="1"/>
  <c r="C109" i="8"/>
  <c r="T107" i="22" s="1"/>
  <c r="E99" i="22"/>
  <c r="D101" i="8"/>
  <c r="U99" i="22" s="1"/>
  <c r="C101" i="9"/>
  <c r="R99" i="22" s="1"/>
  <c r="C101" i="8"/>
  <c r="T99" i="22" s="1"/>
  <c r="D41" i="22"/>
  <c r="C43" i="8"/>
  <c r="T41" i="22" s="1"/>
  <c r="D43" i="8"/>
  <c r="U41" i="22" s="1"/>
  <c r="C45" i="8"/>
  <c r="T43" i="22" s="1"/>
  <c r="C45" i="9"/>
  <c r="R43" i="22" s="1"/>
  <c r="C43" i="22"/>
  <c r="D6" i="22"/>
  <c r="D8" i="8"/>
  <c r="U6" i="22" s="1"/>
  <c r="C8" i="8"/>
  <c r="T6" i="22" s="1"/>
  <c r="C8" i="9"/>
  <c r="R6" i="22" s="1"/>
  <c r="C64" i="9"/>
  <c r="R62" i="22" s="1"/>
  <c r="D64" i="8"/>
  <c r="U62" i="22" s="1"/>
  <c r="D62" i="22"/>
  <c r="C64" i="8"/>
  <c r="T62" i="22" s="1"/>
  <c r="D74" i="22"/>
  <c r="D76" i="8"/>
  <c r="U74" i="22" s="1"/>
  <c r="C76" i="8"/>
  <c r="T74" i="22" s="1"/>
  <c r="C119" i="8"/>
  <c r="T117" i="22" s="1"/>
  <c r="D117" i="22"/>
  <c r="D119" i="8"/>
  <c r="U117" i="22" s="1"/>
  <c r="C119" i="9"/>
  <c r="R117" i="22" s="1"/>
  <c r="D70" i="22"/>
  <c r="D72" i="8"/>
  <c r="U70" i="22" s="1"/>
  <c r="C72" i="8"/>
  <c r="T70" i="22" s="1"/>
  <c r="C72" i="9"/>
  <c r="R70" i="22" s="1"/>
  <c r="C16" i="22"/>
  <c r="C18" i="9"/>
  <c r="R16" i="22" s="1"/>
  <c r="C18" i="8"/>
  <c r="T16" i="22" s="1"/>
  <c r="D118" i="8"/>
  <c r="U116" i="22" s="1"/>
  <c r="C118" i="8"/>
  <c r="T116" i="22" s="1"/>
  <c r="D116" i="22"/>
  <c r="C118" i="9"/>
  <c r="R116" i="22" s="1"/>
  <c r="D40" i="8"/>
  <c r="U38" i="22" s="1"/>
  <c r="E38" i="22"/>
  <c r="C113" i="22"/>
  <c r="C115" i="9"/>
  <c r="R113" i="22" s="1"/>
  <c r="D112" i="8"/>
  <c r="U110" i="22" s="1"/>
  <c r="C112" i="8"/>
  <c r="T110" i="22" s="1"/>
  <c r="C112" i="9"/>
  <c r="R110" i="22" s="1"/>
  <c r="D110" i="22"/>
  <c r="G23" i="5"/>
  <c r="D61" i="8"/>
  <c r="U59" i="22" s="1"/>
  <c r="D59" i="22"/>
  <c r="C61" i="8"/>
  <c r="T59" i="22" s="1"/>
  <c r="D70" i="8"/>
  <c r="U68" i="22" s="1"/>
  <c r="E68" i="22"/>
  <c r="E63" i="22"/>
  <c r="D65" i="8"/>
  <c r="U63" i="22" s="1"/>
  <c r="D103" i="8"/>
  <c r="U101" i="22" s="1"/>
  <c r="C103" i="9"/>
  <c r="R101" i="22" s="1"/>
  <c r="C103" i="8"/>
  <c r="T101" i="22" s="1"/>
  <c r="D101" i="22"/>
  <c r="D22" i="8"/>
  <c r="U20" i="22" s="1"/>
  <c r="C22" i="8"/>
  <c r="T20" i="22" s="1"/>
  <c r="D20" i="22"/>
  <c r="G11" i="7"/>
  <c r="C48" i="8"/>
  <c r="T46" i="22" s="1"/>
  <c r="C46" i="22"/>
  <c r="C48" i="9"/>
  <c r="R46" i="22" s="1"/>
  <c r="C98" i="8"/>
  <c r="T96" i="22" s="1"/>
  <c r="D98" i="8"/>
  <c r="U96" i="22" s="1"/>
  <c r="C98" i="9"/>
  <c r="R96" i="22" s="1"/>
  <c r="E96" i="22"/>
  <c r="D31" i="8"/>
  <c r="U29" i="22" s="1"/>
  <c r="D29" i="22"/>
  <c r="C31" i="8"/>
  <c r="T29" i="22" s="1"/>
  <c r="C53" i="22"/>
  <c r="C55" i="9"/>
  <c r="R53" i="22" s="1"/>
  <c r="C5" i="22"/>
  <c r="C7" i="9"/>
  <c r="R5" i="22" s="1"/>
  <c r="C46" i="8"/>
  <c r="T44" i="22" s="1"/>
  <c r="C44" i="22"/>
  <c r="C46" i="9"/>
  <c r="R44" i="22" s="1"/>
  <c r="C99" i="8"/>
  <c r="T97" i="22" s="1"/>
  <c r="C99" i="9"/>
  <c r="R97" i="22" s="1"/>
  <c r="D99" i="8"/>
  <c r="U97" i="22" s="1"/>
  <c r="E97" i="22"/>
  <c r="C24" i="22"/>
  <c r="C26" i="9"/>
  <c r="R24" i="22" s="1"/>
  <c r="C33" i="9"/>
  <c r="R31" i="22" s="1"/>
  <c r="D31" i="22"/>
  <c r="D33" i="8"/>
  <c r="U31" i="22" s="1"/>
  <c r="C33" i="8"/>
  <c r="T31" i="22" s="1"/>
  <c r="C108" i="8"/>
  <c r="T106" i="22" s="1"/>
  <c r="C108" i="9"/>
  <c r="R106" i="22" s="1"/>
  <c r="C106" i="22"/>
  <c r="D55" i="8"/>
  <c r="U53" i="22" s="1"/>
  <c r="C55" i="8"/>
  <c r="T53" i="22" s="1"/>
  <c r="D53" i="22"/>
  <c r="C39" i="22"/>
  <c r="C41" i="9"/>
  <c r="R39" i="22" s="1"/>
  <c r="D115" i="8"/>
  <c r="U113" i="22" s="1"/>
  <c r="C115" i="8"/>
  <c r="T113" i="22" s="1"/>
  <c r="D113" i="22"/>
  <c r="D23" i="8"/>
  <c r="U21" i="22" s="1"/>
  <c r="D21" i="22"/>
  <c r="C23" i="8"/>
  <c r="T21" i="22" s="1"/>
  <c r="C57" i="22"/>
  <c r="C59" i="9"/>
  <c r="R57" i="22" s="1"/>
  <c r="C85" i="9"/>
  <c r="R83" i="22" s="1"/>
  <c r="D83" i="22"/>
  <c r="C85" i="8"/>
  <c r="T83" i="22" s="1"/>
  <c r="C44" i="8"/>
  <c r="T42" i="22" s="1"/>
  <c r="D44" i="8"/>
  <c r="U42" i="22" s="1"/>
  <c r="D42" i="22"/>
  <c r="C44" i="9"/>
  <c r="R42" i="22" s="1"/>
  <c r="E103" i="22"/>
  <c r="D105" i="8"/>
  <c r="U103" i="22" s="1"/>
  <c r="D69" i="8"/>
  <c r="U67" i="22" s="1"/>
  <c r="E67" i="22"/>
  <c r="D66" i="22"/>
  <c r="D68" i="8"/>
  <c r="U66" i="22" s="1"/>
  <c r="C68" i="8"/>
  <c r="T66" i="22" s="1"/>
  <c r="C68" i="9"/>
  <c r="R66" i="22" s="1"/>
  <c r="E111" i="22"/>
  <c r="C113" i="9"/>
  <c r="R111" i="22" s="1"/>
  <c r="C113" i="8"/>
  <c r="T111" i="22" s="1"/>
  <c r="D46" i="8"/>
  <c r="U44" i="22" s="1"/>
  <c r="E44" i="22"/>
  <c r="D51" i="8"/>
  <c r="U49" i="22" s="1"/>
  <c r="C51" i="8"/>
  <c r="T49" i="22" s="1"/>
  <c r="D49" i="22"/>
  <c r="C51" i="9"/>
  <c r="R49" i="22" s="1"/>
  <c r="C43" i="5"/>
  <c r="E17" i="22"/>
  <c r="D19" i="8"/>
  <c r="U17" i="22" s="1"/>
  <c r="C59" i="22"/>
  <c r="C61" i="9"/>
  <c r="R59" i="22" s="1"/>
  <c r="C15" i="22"/>
  <c r="C17" i="9"/>
  <c r="R15" i="22" s="1"/>
  <c r="C17" i="8"/>
  <c r="T15" i="22" s="1"/>
  <c r="C127" i="9"/>
  <c r="R125" i="22" s="1"/>
  <c r="D127" i="8"/>
  <c r="U125" i="22" s="1"/>
  <c r="D125" i="22"/>
  <c r="C127" i="8"/>
  <c r="T125" i="22" s="1"/>
  <c r="D73" i="8"/>
  <c r="U71" i="22" s="1"/>
  <c r="D71" i="22"/>
  <c r="C73" i="8"/>
  <c r="T71" i="22" s="1"/>
  <c r="C73" i="9"/>
  <c r="R71" i="22" s="1"/>
  <c r="D25" i="8"/>
  <c r="U23" i="22" s="1"/>
  <c r="C25" i="8"/>
  <c r="T23" i="22" s="1"/>
  <c r="D23" i="22"/>
  <c r="E13" i="22"/>
  <c r="D15" i="8"/>
  <c r="U13" i="22" s="1"/>
  <c r="C62" i="8"/>
  <c r="T60" i="22" s="1"/>
  <c r="D60" i="22"/>
  <c r="D62" i="8"/>
  <c r="U60" i="22" s="1"/>
  <c r="C121" i="22"/>
  <c r="C123" i="9"/>
  <c r="R121" i="22" s="1"/>
  <c r="D56" i="8"/>
  <c r="U54" i="22" s="1"/>
  <c r="C56" i="9"/>
  <c r="R54" i="22" s="1"/>
  <c r="D54" i="22"/>
  <c r="C56" i="8"/>
  <c r="T54" i="22" s="1"/>
  <c r="G78" i="6"/>
  <c r="C8" i="22"/>
  <c r="C10" i="9"/>
  <c r="R8" i="22" s="1"/>
  <c r="C10" i="8"/>
  <c r="T8" i="22" s="1"/>
  <c r="E123" i="22"/>
  <c r="D125" i="8"/>
  <c r="U123" i="22" s="1"/>
  <c r="C72" i="22"/>
  <c r="C74" i="9"/>
  <c r="R72" i="22" s="1"/>
  <c r="C24" i="5"/>
  <c r="C7" i="22"/>
  <c r="C9" i="9"/>
  <c r="R7" i="22" s="1"/>
  <c r="E35" i="22"/>
  <c r="C37" i="9"/>
  <c r="R35" i="22" s="1"/>
  <c r="D37" i="8"/>
  <c r="U35" i="22" s="1"/>
  <c r="C37" i="8"/>
  <c r="T35" i="22" s="1"/>
  <c r="E36" i="22"/>
  <c r="D38" i="8"/>
  <c r="U36" i="22" s="1"/>
  <c r="C122" i="22"/>
  <c r="C124" i="9"/>
  <c r="R122" i="22" s="1"/>
  <c r="D17" i="8"/>
  <c r="U15" i="22" s="1"/>
  <c r="E15" i="22"/>
  <c r="C63" i="8"/>
  <c r="T61" i="22" s="1"/>
  <c r="D63" i="8"/>
  <c r="U61" i="22" s="1"/>
  <c r="D61" i="22"/>
  <c r="C34" i="8"/>
  <c r="T32" i="22" s="1"/>
  <c r="D32" i="22"/>
  <c r="D34" i="8"/>
  <c r="U32" i="22" s="1"/>
  <c r="C50" i="9"/>
  <c r="R48" i="22" s="1"/>
  <c r="D48" i="22"/>
  <c r="C50" i="8"/>
  <c r="T48" i="22" s="1"/>
  <c r="D50" i="8"/>
  <c r="U48" i="22" s="1"/>
  <c r="C29" i="9"/>
  <c r="R27" i="22" s="1"/>
  <c r="D29" i="8"/>
  <c r="U27" i="22" s="1"/>
  <c r="C29" i="8"/>
  <c r="T27" i="22" s="1"/>
  <c r="D27" i="22"/>
  <c r="C82" i="8"/>
  <c r="T80" i="22" s="1"/>
  <c r="D82" i="8"/>
  <c r="U80" i="22" s="1"/>
  <c r="D80" i="22"/>
  <c r="C82" i="9"/>
  <c r="R80" i="22" s="1"/>
  <c r="D57" i="8"/>
  <c r="U55" i="22" s="1"/>
  <c r="D55" i="22"/>
  <c r="C57" i="8"/>
  <c r="T55" i="22" s="1"/>
  <c r="C57" i="9"/>
  <c r="R55" i="22" s="1"/>
  <c r="C56" i="22"/>
  <c r="C58" i="9"/>
  <c r="R56" i="22" s="1"/>
  <c r="D45" i="8"/>
  <c r="U43" i="22" s="1"/>
  <c r="E43" i="22"/>
  <c r="C29" i="22"/>
  <c r="C31" i="9"/>
  <c r="R29" i="22" s="1"/>
  <c r="D21" i="8"/>
  <c r="U19" i="22" s="1"/>
  <c r="C21" i="8"/>
  <c r="T19" i="22" s="1"/>
  <c r="D19" i="22"/>
  <c r="C69" i="8"/>
  <c r="T67" i="22" s="1"/>
  <c r="C67" i="22"/>
  <c r="C69" i="9"/>
  <c r="R67" i="22" s="1"/>
  <c r="E76" i="22"/>
  <c r="D78" i="8"/>
  <c r="U76" i="22" s="1"/>
  <c r="C84" i="5"/>
  <c r="D84" i="5" s="1"/>
  <c r="C58" i="5"/>
  <c r="C32" i="5"/>
  <c r="G25" i="2"/>
  <c r="Q24" i="22" s="1"/>
  <c r="D26" i="9"/>
  <c r="S24" i="22" s="1"/>
  <c r="E110" i="6"/>
  <c r="E110" i="2"/>
  <c r="P109" i="22" s="1"/>
  <c r="C110" i="6"/>
  <c r="G110" i="6"/>
  <c r="C52" i="7"/>
  <c r="C76" i="7"/>
  <c r="C76" i="6"/>
  <c r="G115" i="2"/>
  <c r="Q114" i="22" s="1"/>
  <c r="D116" i="9"/>
  <c r="S114" i="22" s="1"/>
  <c r="C55" i="7"/>
  <c r="C55" i="6"/>
  <c r="C109" i="5"/>
  <c r="G109" i="5"/>
  <c r="E109" i="5"/>
  <c r="C109" i="2"/>
  <c r="O108" i="22" s="1"/>
  <c r="C62" i="5"/>
  <c r="E96" i="5"/>
  <c r="C96" i="2"/>
  <c r="O88" i="22" s="1"/>
  <c r="G40" i="2"/>
  <c r="Q39" i="22" s="1"/>
  <c r="D41" i="9"/>
  <c r="S39" i="22" s="1"/>
  <c r="C12" i="7"/>
  <c r="D13" i="9"/>
  <c r="S11" i="22" s="1"/>
  <c r="G12" i="2"/>
  <c r="Q11" i="22" s="1"/>
  <c r="E12" i="7"/>
  <c r="D8" i="9"/>
  <c r="S6" i="22" s="1"/>
  <c r="G7" i="2"/>
  <c r="Q6" i="22" s="1"/>
  <c r="D122" i="5"/>
  <c r="F121" i="22"/>
  <c r="C108" i="7"/>
  <c r="C108" i="6"/>
  <c r="D102" i="5"/>
  <c r="F101" i="22"/>
  <c r="C117" i="5"/>
  <c r="F98" i="2"/>
  <c r="C64" i="7"/>
  <c r="C64" i="6"/>
  <c r="D120" i="9"/>
  <c r="S118" i="22" s="1"/>
  <c r="G119" i="2"/>
  <c r="Q118" i="22" s="1"/>
  <c r="D115" i="9"/>
  <c r="S113" i="22" s="1"/>
  <c r="G114" i="2"/>
  <c r="Q113" i="22" s="1"/>
  <c r="C35" i="7"/>
  <c r="E35" i="7"/>
  <c r="G35" i="2"/>
  <c r="Q34" i="22" s="1"/>
  <c r="D36" i="9"/>
  <c r="S34" i="22" s="1"/>
  <c r="C18" i="7"/>
  <c r="E18" i="7"/>
  <c r="D19" i="9"/>
  <c r="S17" i="22" s="1"/>
  <c r="G18" i="2"/>
  <c r="Q17" i="22" s="1"/>
  <c r="D24" i="5"/>
  <c r="F23" i="22"/>
  <c r="E78" i="5"/>
  <c r="C78" i="5"/>
  <c r="C78" i="2"/>
  <c r="O77" i="22" s="1"/>
  <c r="G78" i="5"/>
  <c r="C80" i="2"/>
  <c r="O79" i="22" s="1"/>
  <c r="C80" i="5"/>
  <c r="G80" i="5"/>
  <c r="E80" i="5"/>
  <c r="C40" i="5"/>
  <c r="C25" i="7"/>
  <c r="C25" i="6"/>
  <c r="C23" i="2"/>
  <c r="O22" i="22" s="1"/>
  <c r="C23" i="5"/>
  <c r="E23" i="5"/>
  <c r="C49" i="7"/>
  <c r="G118" i="2"/>
  <c r="Q117" i="22" s="1"/>
  <c r="D119" i="9"/>
  <c r="S117" i="22" s="1"/>
  <c r="C62" i="7"/>
  <c r="C62" i="6"/>
  <c r="C42" i="5"/>
  <c r="C21" i="7"/>
  <c r="C21" i="6"/>
  <c r="C44" i="7"/>
  <c r="E44" i="7"/>
  <c r="G44" i="2"/>
  <c r="Q43" i="22" s="1"/>
  <c r="D45" i="9"/>
  <c r="S43" i="22" s="1"/>
  <c r="C33" i="7"/>
  <c r="E18" i="6"/>
  <c r="E18" i="2"/>
  <c r="P17" i="22" s="1"/>
  <c r="C18" i="6"/>
  <c r="D7" i="9"/>
  <c r="S5" i="22" s="1"/>
  <c r="G6" i="2"/>
  <c r="Q5" i="22" s="1"/>
  <c r="D73" i="9"/>
  <c r="S71" i="22" s="1"/>
  <c r="C72" i="7"/>
  <c r="G72" i="2"/>
  <c r="Q71" i="22" s="1"/>
  <c r="G108" i="2"/>
  <c r="Q107" i="22" s="1"/>
  <c r="D109" i="9"/>
  <c r="S107" i="22" s="1"/>
  <c r="F15" i="2"/>
  <c r="D39" i="9"/>
  <c r="S37" i="22" s="1"/>
  <c r="G38" i="2"/>
  <c r="Q37" i="22" s="1"/>
  <c r="C38" i="7"/>
  <c r="E38" i="7"/>
  <c r="C99" i="5"/>
  <c r="G99" i="5"/>
  <c r="E99" i="5"/>
  <c r="C99" i="2"/>
  <c r="O98" i="22" s="1"/>
  <c r="E97" i="2"/>
  <c r="P96" i="22" s="1"/>
  <c r="E100" i="2"/>
  <c r="P99" i="22" s="1"/>
  <c r="C100" i="6"/>
  <c r="G100" i="6"/>
  <c r="E100" i="6"/>
  <c r="C8" i="2"/>
  <c r="O7" i="22" s="1"/>
  <c r="C8" i="5"/>
  <c r="E5" i="6"/>
  <c r="E5" i="2"/>
  <c r="P4" i="22" s="1"/>
  <c r="C37" i="2"/>
  <c r="O36" i="22" s="1"/>
  <c r="E37" i="5"/>
  <c r="C37" i="5"/>
  <c r="C102" i="7"/>
  <c r="C102" i="6"/>
  <c r="C77" i="2"/>
  <c r="O76" i="22" s="1"/>
  <c r="C77" i="5"/>
  <c r="E77" i="5"/>
  <c r="C68" i="2"/>
  <c r="O67" i="22" s="1"/>
  <c r="C68" i="5"/>
  <c r="E68" i="5"/>
  <c r="F26" i="2"/>
  <c r="E26" i="2"/>
  <c r="P25" i="22" s="1"/>
  <c r="D43" i="5"/>
  <c r="F42" i="22"/>
  <c r="F53" i="2"/>
  <c r="E53" i="2"/>
  <c r="P52" i="22" s="1"/>
  <c r="C53" i="5"/>
  <c r="C72" i="2"/>
  <c r="O71" i="22" s="1"/>
  <c r="C72" i="5"/>
  <c r="F39" i="2"/>
  <c r="D118" i="5"/>
  <c r="F117" i="22"/>
  <c r="D71" i="9"/>
  <c r="S69" i="22" s="1"/>
  <c r="C70" i="7"/>
  <c r="G70" i="2"/>
  <c r="Q69" i="22" s="1"/>
  <c r="F113" i="2"/>
  <c r="E113" i="2"/>
  <c r="P112" i="22" s="1"/>
  <c r="E101" i="5"/>
  <c r="C101" i="2"/>
  <c r="O100" i="22" s="1"/>
  <c r="C101" i="5"/>
  <c r="G101" i="5"/>
  <c r="G29" i="7"/>
  <c r="E29" i="7"/>
  <c r="G29" i="2"/>
  <c r="Q28" i="22" s="1"/>
  <c r="C29" i="7"/>
  <c r="D30" i="9"/>
  <c r="S28" i="22" s="1"/>
  <c r="D76" i="9"/>
  <c r="S74" i="22" s="1"/>
  <c r="G75" i="2"/>
  <c r="Q74" i="22" s="1"/>
  <c r="F107" i="2"/>
  <c r="E87" i="2"/>
  <c r="P86" i="22" s="1"/>
  <c r="C87" i="6"/>
  <c r="G87" i="6"/>
  <c r="E87" i="6"/>
  <c r="G38" i="5"/>
  <c r="C38" i="2"/>
  <c r="O37" i="22" s="1"/>
  <c r="C38" i="5"/>
  <c r="E38" i="5"/>
  <c r="C117" i="7"/>
  <c r="C117" i="6"/>
  <c r="C29" i="2"/>
  <c r="O28" i="22" s="1"/>
  <c r="C29" i="5"/>
  <c r="E29" i="5"/>
  <c r="D52" i="9"/>
  <c r="S50" i="22" s="1"/>
  <c r="G51" i="2"/>
  <c r="Q50" i="22" s="1"/>
  <c r="C50" i="7"/>
  <c r="C44" i="5"/>
  <c r="C44" i="2"/>
  <c r="O43" i="22" s="1"/>
  <c r="E44" i="5"/>
  <c r="D106" i="9"/>
  <c r="S104" i="22" s="1"/>
  <c r="G105" i="2"/>
  <c r="Q104" i="22" s="1"/>
  <c r="D33" i="9"/>
  <c r="S31" i="22" s="1"/>
  <c r="G32" i="2"/>
  <c r="Q31" i="22" s="1"/>
  <c r="G55" i="2"/>
  <c r="Q54" i="22" s="1"/>
  <c r="D56" i="9"/>
  <c r="S54" i="22" s="1"/>
  <c r="C111" i="7"/>
  <c r="C111" i="6"/>
  <c r="D103" i="9"/>
  <c r="S101" i="22" s="1"/>
  <c r="G102" i="2"/>
  <c r="Q101" i="22" s="1"/>
  <c r="G76" i="5"/>
  <c r="E29" i="2"/>
  <c r="P28" i="22" s="1"/>
  <c r="C29" i="6"/>
  <c r="G29" i="6"/>
  <c r="E29" i="6"/>
  <c r="F36" i="2"/>
  <c r="C121" i="5"/>
  <c r="C6" i="7"/>
  <c r="C6" i="6"/>
  <c r="D81" i="9"/>
  <c r="S79" i="22" s="1"/>
  <c r="G80" i="7"/>
  <c r="E80" i="7"/>
  <c r="G80" i="2"/>
  <c r="Q79" i="22" s="1"/>
  <c r="C80" i="7"/>
  <c r="F49" i="2"/>
  <c r="E49" i="2"/>
  <c r="P48" i="22" s="1"/>
  <c r="F54" i="2"/>
  <c r="E54" i="2"/>
  <c r="P53" i="22" s="1"/>
  <c r="C61" i="5"/>
  <c r="F13" i="2"/>
  <c r="C75" i="5"/>
  <c r="F51" i="2"/>
  <c r="E51" i="2"/>
  <c r="P50" i="22" s="1"/>
  <c r="G12" i="5"/>
  <c r="E12" i="5"/>
  <c r="C12" i="2"/>
  <c r="O11" i="22" s="1"/>
  <c r="C12" i="5"/>
  <c r="G82" i="2"/>
  <c r="Q81" i="22" s="1"/>
  <c r="D83" i="9"/>
  <c r="S81" i="22" s="1"/>
  <c r="G88" i="5"/>
  <c r="C46" i="5"/>
  <c r="C46" i="2"/>
  <c r="O45" i="22" s="1"/>
  <c r="E46" i="5"/>
  <c r="D74" i="9"/>
  <c r="S72" i="22" s="1"/>
  <c r="G73" i="2"/>
  <c r="Q72" i="22" s="1"/>
  <c r="C73" i="7"/>
  <c r="D113" i="9"/>
  <c r="S111" i="22" s="1"/>
  <c r="C112" i="7"/>
  <c r="G112" i="2"/>
  <c r="Q111" i="22" s="1"/>
  <c r="C5" i="7"/>
  <c r="C5" i="6"/>
  <c r="G47" i="2"/>
  <c r="Q46" i="22" s="1"/>
  <c r="D48" i="9"/>
  <c r="S46" i="22" s="1"/>
  <c r="C47" i="7"/>
  <c r="E47" i="7"/>
  <c r="C13" i="2"/>
  <c r="O12" i="22" s="1"/>
  <c r="C13" i="5"/>
  <c r="F115" i="2"/>
  <c r="E115" i="2"/>
  <c r="P114" i="22" s="1"/>
  <c r="C51" i="7"/>
  <c r="D15" i="9"/>
  <c r="S13" i="22" s="1"/>
  <c r="C14" i="7"/>
  <c r="E14" i="7"/>
  <c r="G14" i="2"/>
  <c r="Q13" i="22" s="1"/>
  <c r="C37" i="7"/>
  <c r="E37" i="7"/>
  <c r="G37" i="2"/>
  <c r="Q36" i="22" s="1"/>
  <c r="D38" i="9"/>
  <c r="S36" i="22" s="1"/>
  <c r="F74" i="2"/>
  <c r="E74" i="2"/>
  <c r="P73" i="22" s="1"/>
  <c r="C20" i="5"/>
  <c r="C25" i="5"/>
  <c r="E17" i="2"/>
  <c r="P16" i="22" s="1"/>
  <c r="C17" i="6"/>
  <c r="E17" i="6"/>
  <c r="C54" i="7"/>
  <c r="C14" i="6"/>
  <c r="E14" i="6"/>
  <c r="E14" i="2"/>
  <c r="P13" i="22" s="1"/>
  <c r="E99" i="7"/>
  <c r="C99" i="7"/>
  <c r="G99" i="2"/>
  <c r="Q98" i="22" s="1"/>
  <c r="G99" i="7"/>
  <c r="D40" i="9"/>
  <c r="S38" i="22" s="1"/>
  <c r="C39" i="7"/>
  <c r="G39" i="2"/>
  <c r="Q38" i="22" s="1"/>
  <c r="E39" i="7"/>
  <c r="C120" i="7"/>
  <c r="F24" i="2"/>
  <c r="E24" i="2"/>
  <c r="P23" i="22" s="1"/>
  <c r="C63" i="7"/>
  <c r="C63" i="6"/>
  <c r="C23" i="6"/>
  <c r="G23" i="6"/>
  <c r="E23" i="6"/>
  <c r="E23" i="2"/>
  <c r="P22" i="22" s="1"/>
  <c r="G88" i="7"/>
  <c r="G88" i="6"/>
  <c r="G101" i="2"/>
  <c r="Q100" i="22" s="1"/>
  <c r="C101" i="7"/>
  <c r="G101" i="7"/>
  <c r="E101" i="7"/>
  <c r="D21" i="9"/>
  <c r="S19" i="22" s="1"/>
  <c r="G20" i="2"/>
  <c r="Q19" i="22" s="1"/>
  <c r="G100" i="2"/>
  <c r="Q99" i="22" s="1"/>
  <c r="C100" i="7"/>
  <c r="G100" i="7"/>
  <c r="E100" i="7"/>
  <c r="G31" i="2"/>
  <c r="Q30" i="22" s="1"/>
  <c r="D32" i="9"/>
  <c r="S30" i="22" s="1"/>
  <c r="C34" i="2"/>
  <c r="O33" i="22" s="1"/>
  <c r="C35" i="5"/>
  <c r="E35" i="5"/>
  <c r="C35" i="2"/>
  <c r="O34" i="22" s="1"/>
  <c r="C122" i="7"/>
  <c r="F50" i="2"/>
  <c r="E50" i="2"/>
  <c r="P49" i="22" s="1"/>
  <c r="C50" i="5"/>
  <c r="C56" i="7"/>
  <c r="C56" i="6"/>
  <c r="G67" i="2"/>
  <c r="Q66" i="22" s="1"/>
  <c r="D68" i="9"/>
  <c r="S66" i="22" s="1"/>
  <c r="D28" i="9"/>
  <c r="S26" i="22" s="1"/>
  <c r="G27" i="2"/>
  <c r="Q26" i="22" s="1"/>
  <c r="C27" i="7"/>
  <c r="G27" i="7"/>
  <c r="E27" i="7"/>
  <c r="C107" i="5"/>
  <c r="C107" i="2"/>
  <c r="O106" i="22" s="1"/>
  <c r="E107" i="5"/>
  <c r="C110" i="2"/>
  <c r="O109" i="22" s="1"/>
  <c r="C110" i="5"/>
  <c r="G110" i="5"/>
  <c r="E110" i="5"/>
  <c r="E12" i="2"/>
  <c r="P11" i="22" s="1"/>
  <c r="C12" i="6"/>
  <c r="E12" i="6"/>
  <c r="C58" i="7"/>
  <c r="C58" i="6"/>
  <c r="G107" i="2"/>
  <c r="Q106" i="22" s="1"/>
  <c r="D108" i="9"/>
  <c r="S106" i="22" s="1"/>
  <c r="C107" i="7"/>
  <c r="E107" i="7"/>
  <c r="E104" i="6"/>
  <c r="E104" i="2"/>
  <c r="P103" i="22" s="1"/>
  <c r="C48" i="5"/>
  <c r="D25" i="9"/>
  <c r="S23" i="22" s="1"/>
  <c r="G24" i="2"/>
  <c r="Q23" i="22" s="1"/>
  <c r="C96" i="5"/>
  <c r="E103" i="6"/>
  <c r="E103" i="2"/>
  <c r="P102" i="22" s="1"/>
  <c r="C31" i="7"/>
  <c r="C31" i="6"/>
  <c r="G45" i="2"/>
  <c r="Q44" i="22" s="1"/>
  <c r="D46" i="9"/>
  <c r="S44" i="22" s="1"/>
  <c r="C45" i="7"/>
  <c r="E45" i="7"/>
  <c r="F54" i="22"/>
  <c r="D55" i="5"/>
  <c r="C113" i="7"/>
  <c r="C113" i="6"/>
  <c r="G109" i="7"/>
  <c r="E109" i="7"/>
  <c r="G109" i="2"/>
  <c r="Q108" i="22" s="1"/>
  <c r="D110" i="9"/>
  <c r="S108" i="22" s="1"/>
  <c r="C109" i="7"/>
  <c r="D44" i="9"/>
  <c r="S42" i="22" s="1"/>
  <c r="G43" i="2"/>
  <c r="Q42" i="22" s="1"/>
  <c r="C82" i="7"/>
  <c r="C86" i="7"/>
  <c r="E76" i="7"/>
  <c r="E76" i="6"/>
  <c r="C75" i="7"/>
  <c r="C75" i="6"/>
  <c r="C98" i="2"/>
  <c r="O97" i="22" s="1"/>
  <c r="C98" i="5"/>
  <c r="E98" i="5"/>
  <c r="D53" i="9"/>
  <c r="S51" i="22" s="1"/>
  <c r="G52" i="2"/>
  <c r="Q51" i="22" s="1"/>
  <c r="C35" i="6"/>
  <c r="E35" i="6"/>
  <c r="E35" i="2"/>
  <c r="P34" i="22" s="1"/>
  <c r="E64" i="7"/>
  <c r="G64" i="2"/>
  <c r="Q63" i="22" s="1"/>
  <c r="D65" i="9"/>
  <c r="S63" i="22" s="1"/>
  <c r="C7" i="5"/>
  <c r="D18" i="9"/>
  <c r="S16" i="22" s="1"/>
  <c r="G17" i="2"/>
  <c r="Q16" i="22" s="1"/>
  <c r="C17" i="7"/>
  <c r="E17" i="7"/>
  <c r="D67" i="9"/>
  <c r="S65" i="22" s="1"/>
  <c r="G66" i="2"/>
  <c r="Q65" i="22" s="1"/>
  <c r="C26" i="5"/>
  <c r="E116" i="2"/>
  <c r="P115" i="22" s="1"/>
  <c r="C116" i="6"/>
  <c r="G116" i="6"/>
  <c r="E116" i="6"/>
  <c r="D121" i="9"/>
  <c r="S119" i="22" s="1"/>
  <c r="G120" i="2"/>
  <c r="Q119" i="22" s="1"/>
  <c r="D11" i="9"/>
  <c r="S9" i="22" s="1"/>
  <c r="G10" i="2"/>
  <c r="Q9" i="22" s="1"/>
  <c r="C10" i="7"/>
  <c r="G10" i="7"/>
  <c r="E10" i="7"/>
  <c r="C105" i="7"/>
  <c r="C105" i="6"/>
  <c r="E64" i="2"/>
  <c r="P63" i="22" s="1"/>
  <c r="E64" i="6"/>
  <c r="D119" i="5"/>
  <c r="F118" i="22"/>
  <c r="E88" i="7"/>
  <c r="G88" i="2"/>
  <c r="Q87" i="22" s="1"/>
  <c r="D89" i="9"/>
  <c r="S87" i="22" s="1"/>
  <c r="G121" i="2"/>
  <c r="Q120" i="22" s="1"/>
  <c r="D122" i="9"/>
  <c r="S120" i="22" s="1"/>
  <c r="G49" i="2"/>
  <c r="Q48" i="22" s="1"/>
  <c r="D50" i="9"/>
  <c r="S48" i="22" s="1"/>
  <c r="G62" i="2"/>
  <c r="Q61" i="22" s="1"/>
  <c r="D63" i="9"/>
  <c r="S61" i="22" s="1"/>
  <c r="D16" i="9"/>
  <c r="S14" i="22" s="1"/>
  <c r="G15" i="2"/>
  <c r="Q14" i="22" s="1"/>
  <c r="C15" i="7"/>
  <c r="G15" i="7"/>
  <c r="E15" i="7"/>
  <c r="F8" i="2"/>
  <c r="C67" i="5"/>
  <c r="E112" i="2"/>
  <c r="P111" i="22" s="1"/>
  <c r="C112" i="6"/>
  <c r="F52" i="2"/>
  <c r="E52" i="2"/>
  <c r="P51" i="22" s="1"/>
  <c r="C56" i="5"/>
  <c r="E5" i="5"/>
  <c r="C5" i="2"/>
  <c r="O4" i="22" s="1"/>
  <c r="G103" i="7"/>
  <c r="G103" i="6"/>
  <c r="D111" i="9"/>
  <c r="S109" i="22" s="1"/>
  <c r="C110" i="7"/>
  <c r="G110" i="2"/>
  <c r="Q109" i="22" s="1"/>
  <c r="G110" i="7"/>
  <c r="E110" i="7"/>
  <c r="F85" i="2"/>
  <c r="E85" i="2"/>
  <c r="P84" i="22" s="1"/>
  <c r="F67" i="2"/>
  <c r="E67" i="2"/>
  <c r="P66" i="22" s="1"/>
  <c r="D43" i="9"/>
  <c r="S41" i="22" s="1"/>
  <c r="G42" i="2"/>
  <c r="Q41" i="22" s="1"/>
  <c r="D23" i="9"/>
  <c r="S21" i="22" s="1"/>
  <c r="G22" i="2"/>
  <c r="Q21" i="22" s="1"/>
  <c r="C60" i="5"/>
  <c r="D69" i="9"/>
  <c r="S67" i="22" s="1"/>
  <c r="G68" i="2"/>
  <c r="Q67" i="22" s="1"/>
  <c r="C68" i="7"/>
  <c r="E68" i="7"/>
  <c r="E104" i="7"/>
  <c r="D105" i="9"/>
  <c r="S103" i="22" s="1"/>
  <c r="G104" i="2"/>
  <c r="Q103" i="22" s="1"/>
  <c r="C48" i="7"/>
  <c r="D104" i="9"/>
  <c r="S102" i="22" s="1"/>
  <c r="G103" i="2"/>
  <c r="Q102" i="22" s="1"/>
  <c r="E103" i="7"/>
  <c r="C39" i="2"/>
  <c r="O38" i="22" s="1"/>
  <c r="C39" i="5"/>
  <c r="E39" i="5"/>
  <c r="D88" i="9"/>
  <c r="S86" i="22" s="1"/>
  <c r="G87" i="7"/>
  <c r="E87" i="7"/>
  <c r="G87" i="2"/>
  <c r="Q86" i="22" s="1"/>
  <c r="C87" i="7"/>
  <c r="C10" i="5"/>
  <c r="G10" i="5"/>
  <c r="E10" i="5"/>
  <c r="C10" i="2"/>
  <c r="O9" i="22" s="1"/>
  <c r="D22" i="9"/>
  <c r="S20" i="22" s="1"/>
  <c r="G21" i="2"/>
  <c r="Q20" i="22" s="1"/>
  <c r="C76" i="5"/>
  <c r="C61" i="7"/>
  <c r="C61" i="6"/>
  <c r="G85" i="2"/>
  <c r="Q84" i="22" s="1"/>
  <c r="D86" i="9"/>
  <c r="S84" i="22" s="1"/>
  <c r="C32" i="7"/>
  <c r="C32" i="6"/>
  <c r="F65" i="2"/>
  <c r="C60" i="7"/>
  <c r="C60" i="6"/>
  <c r="C67" i="7"/>
  <c r="F83" i="2"/>
  <c r="D59" i="9"/>
  <c r="S57" i="22" s="1"/>
  <c r="G58" i="2"/>
  <c r="Q57" i="22" s="1"/>
  <c r="E72" i="2"/>
  <c r="P71" i="22" s="1"/>
  <c r="C72" i="6"/>
  <c r="G103" i="5"/>
  <c r="C17" i="5"/>
  <c r="E17" i="5"/>
  <c r="C17" i="2"/>
  <c r="O16" i="22" s="1"/>
  <c r="C9" i="7"/>
  <c r="E9" i="7"/>
  <c r="G9" i="2"/>
  <c r="Q8" i="22" s="1"/>
  <c r="D10" i="9"/>
  <c r="S8" i="22" s="1"/>
  <c r="C88" i="7"/>
  <c r="C88" i="6"/>
  <c r="G96" i="5"/>
  <c r="G79" i="2"/>
  <c r="Q78" i="22" s="1"/>
  <c r="G79" i="7"/>
  <c r="E79" i="7"/>
  <c r="D80" i="9"/>
  <c r="S78" i="22" s="1"/>
  <c r="C79" i="7"/>
  <c r="C81" i="7"/>
  <c r="C81" i="6"/>
  <c r="E11" i="7"/>
  <c r="D12" i="9"/>
  <c r="S10" i="22" s="1"/>
  <c r="G11" i="2"/>
  <c r="Q10" i="22" s="1"/>
  <c r="C11" i="7"/>
  <c r="D9" i="9"/>
  <c r="S7" i="22" s="1"/>
  <c r="G8" i="2"/>
  <c r="Q7" i="22" s="1"/>
  <c r="C8" i="7"/>
  <c r="C20" i="7"/>
  <c r="C41" i="5"/>
  <c r="C105" i="5"/>
  <c r="E76" i="5"/>
  <c r="C69" i="7"/>
  <c r="E69" i="7"/>
  <c r="D70" i="9"/>
  <c r="S68" i="22" s="1"/>
  <c r="G69" i="2"/>
  <c r="Q68" i="22" s="1"/>
  <c r="C21" i="5"/>
  <c r="C115" i="7"/>
  <c r="C59" i="5"/>
  <c r="F19" i="2"/>
  <c r="G111" i="2"/>
  <c r="Q110" i="22" s="1"/>
  <c r="D112" i="9"/>
  <c r="S110" i="22" s="1"/>
  <c r="G46" i="2"/>
  <c r="Q45" i="22" s="1"/>
  <c r="C46" i="7"/>
  <c r="E46" i="7"/>
  <c r="D47" i="9"/>
  <c r="S45" i="22" s="1"/>
  <c r="D77" i="9"/>
  <c r="S75" i="22" s="1"/>
  <c r="G76" i="2"/>
  <c r="Q75" i="22" s="1"/>
  <c r="E69" i="2"/>
  <c r="P68" i="22" s="1"/>
  <c r="C69" i="6"/>
  <c r="E69" i="6"/>
  <c r="D29" i="9"/>
  <c r="S27" i="22" s="1"/>
  <c r="G28" i="2"/>
  <c r="Q27" i="22" s="1"/>
  <c r="E64" i="5"/>
  <c r="C64" i="2"/>
  <c r="O63" i="22" s="1"/>
  <c r="E99" i="2"/>
  <c r="P98" i="22" s="1"/>
  <c r="C99" i="6"/>
  <c r="G99" i="6"/>
  <c r="E99" i="6"/>
  <c r="G117" i="2"/>
  <c r="Q116" i="22" s="1"/>
  <c r="D118" i="9"/>
  <c r="S116" i="22" s="1"/>
  <c r="D58" i="5"/>
  <c r="F57" i="22"/>
  <c r="F33" i="2"/>
  <c r="E33" i="2"/>
  <c r="P32" i="22" s="1"/>
  <c r="F122" i="2"/>
  <c r="E122" i="2"/>
  <c r="P121" i="22" s="1"/>
  <c r="C22" i="5"/>
  <c r="F71" i="2"/>
  <c r="F9" i="2"/>
  <c r="D60" i="9"/>
  <c r="S58" i="22" s="1"/>
  <c r="G59" i="2"/>
  <c r="Q58" i="22" s="1"/>
  <c r="C9" i="5"/>
  <c r="E9" i="5"/>
  <c r="C9" i="2"/>
  <c r="O8" i="22" s="1"/>
  <c r="C70" i="2"/>
  <c r="O69" i="22" s="1"/>
  <c r="C70" i="5"/>
  <c r="D66" i="9"/>
  <c r="S64" i="22" s="1"/>
  <c r="C65" i="7"/>
  <c r="G65" i="7"/>
  <c r="E65" i="7"/>
  <c r="G65" i="2"/>
  <c r="Q64" i="22" s="1"/>
  <c r="D84" i="9"/>
  <c r="S82" i="22" s="1"/>
  <c r="G83" i="2"/>
  <c r="Q82" i="22" s="1"/>
  <c r="E83" i="7"/>
  <c r="C83" i="7"/>
  <c r="G50" i="2"/>
  <c r="Q49" i="22" s="1"/>
  <c r="D51" i="9"/>
  <c r="S49" i="22" s="1"/>
  <c r="E88" i="5"/>
  <c r="C88" i="2"/>
  <c r="O87" i="22" s="1"/>
  <c r="C108" i="5"/>
  <c r="C57" i="2"/>
  <c r="O56" i="22" s="1"/>
  <c r="C57" i="5"/>
  <c r="F63" i="22"/>
  <c r="F7" i="2"/>
  <c r="E7" i="2"/>
  <c r="P6" i="22" s="1"/>
  <c r="C121" i="7"/>
  <c r="C121" i="6"/>
  <c r="G87" i="5"/>
  <c r="C87" i="2"/>
  <c r="O86" i="22" s="1"/>
  <c r="C87" i="5"/>
  <c r="E87" i="5"/>
  <c r="F86" i="2"/>
  <c r="E86" i="2"/>
  <c r="P85" i="22" s="1"/>
  <c r="G33" i="2"/>
  <c r="Q32" i="22" s="1"/>
  <c r="D34" i="9"/>
  <c r="S32" i="22" s="1"/>
  <c r="F45" i="2"/>
  <c r="C27" i="2"/>
  <c r="O26" i="22" s="1"/>
  <c r="G27" i="5"/>
  <c r="C27" i="5"/>
  <c r="E27" i="5"/>
  <c r="G122" i="2"/>
  <c r="Q121" i="22" s="1"/>
  <c r="D123" i="9"/>
  <c r="S121" i="22" s="1"/>
  <c r="C43" i="7"/>
  <c r="C113" i="5"/>
  <c r="F109" i="2"/>
  <c r="F43" i="2"/>
  <c r="E43" i="2"/>
  <c r="P42" i="22" s="1"/>
  <c r="F82" i="2"/>
  <c r="E82" i="2"/>
  <c r="P81" i="22" s="1"/>
  <c r="D115" i="5"/>
  <c r="F114" i="22"/>
  <c r="C104" i="5"/>
  <c r="C118" i="7"/>
  <c r="C118" i="6"/>
  <c r="C14" i="2"/>
  <c r="O13" i="22" s="1"/>
  <c r="C14" i="5"/>
  <c r="E14" i="5"/>
  <c r="C73" i="6"/>
  <c r="E73" i="2"/>
  <c r="P72" i="22" s="1"/>
  <c r="C5" i="5"/>
  <c r="C103" i="7"/>
  <c r="C103" i="6"/>
  <c r="E47" i="2"/>
  <c r="P46" i="22" s="1"/>
  <c r="E47" i="6"/>
  <c r="C47" i="6"/>
  <c r="C86" i="5"/>
  <c r="F46" i="2"/>
  <c r="F44" i="2"/>
  <c r="F114" i="2"/>
  <c r="E114" i="2"/>
  <c r="P113" i="22" s="1"/>
  <c r="D85" i="9"/>
  <c r="S83" i="22" s="1"/>
  <c r="G84" i="2"/>
  <c r="Q83" i="22" s="1"/>
  <c r="E69" i="5"/>
  <c r="C69" i="2"/>
  <c r="O68" i="22" s="1"/>
  <c r="C69" i="5"/>
  <c r="C73" i="5"/>
  <c r="C73" i="2"/>
  <c r="O72" i="22" s="1"/>
  <c r="D57" i="9"/>
  <c r="S55" i="22" s="1"/>
  <c r="G56" i="2"/>
  <c r="Q55" i="22" s="1"/>
  <c r="C24" i="7"/>
  <c r="D6" i="9"/>
  <c r="S4" i="22" s="1"/>
  <c r="G5" i="2"/>
  <c r="Q4" i="22" s="1"/>
  <c r="E5" i="7"/>
  <c r="C103" i="5"/>
  <c r="C47" i="2"/>
  <c r="O46" i="22" s="1"/>
  <c r="C47" i="5"/>
  <c r="E47" i="5"/>
  <c r="F48" i="2"/>
  <c r="E48" i="2"/>
  <c r="P47" i="22" s="1"/>
  <c r="D61" i="9"/>
  <c r="S59" i="22" s="1"/>
  <c r="G60" i="2"/>
  <c r="Q59" i="22" s="1"/>
  <c r="D32" i="5"/>
  <c r="F31" i="22"/>
  <c r="C7" i="7"/>
  <c r="C7" i="6"/>
  <c r="F120" i="2"/>
  <c r="E120" i="2"/>
  <c r="P119" i="22" s="1"/>
  <c r="E15" i="5"/>
  <c r="C15" i="5"/>
  <c r="C15" i="2"/>
  <c r="O14" i="22" s="1"/>
  <c r="G15" i="5"/>
  <c r="C114" i="7"/>
  <c r="C66" i="7"/>
  <c r="C66" i="6"/>
  <c r="C119" i="7"/>
  <c r="C119" i="6"/>
  <c r="C96" i="7"/>
  <c r="C96" i="6"/>
  <c r="C104" i="7"/>
  <c r="C104" i="6"/>
  <c r="F57" i="2"/>
  <c r="D64" i="9"/>
  <c r="S62" i="22" s="1"/>
  <c r="G63" i="2"/>
  <c r="Q62" i="22" s="1"/>
  <c r="C111" i="5"/>
  <c r="G76" i="7"/>
  <c r="G76" i="6"/>
  <c r="D87" i="9"/>
  <c r="S85" i="22" s="1"/>
  <c r="G86" i="2"/>
  <c r="Q85" i="22" s="1"/>
  <c r="E77" i="6"/>
  <c r="E77" i="2"/>
  <c r="P76" i="22" s="1"/>
  <c r="C77" i="6"/>
  <c r="D54" i="9"/>
  <c r="S52" i="22" s="1"/>
  <c r="G53" i="2"/>
  <c r="Q52" i="22" s="1"/>
  <c r="E88" i="2"/>
  <c r="P87" i="22" s="1"/>
  <c r="E88" i="6"/>
  <c r="G57" i="2"/>
  <c r="Q56" i="22" s="1"/>
  <c r="D58" i="9"/>
  <c r="S56" i="22" s="1"/>
  <c r="C57" i="7"/>
  <c r="C71" i="5"/>
  <c r="C71" i="2"/>
  <c r="O70" i="22" s="1"/>
  <c r="G81" i="2"/>
  <c r="Q80" i="22" s="1"/>
  <c r="D82" i="9"/>
  <c r="S80" i="22" s="1"/>
  <c r="E70" i="2"/>
  <c r="P69" i="22" s="1"/>
  <c r="C70" i="6"/>
  <c r="G30" i="2"/>
  <c r="Q29" i="22" s="1"/>
  <c r="D31" i="9"/>
  <c r="S29" i="22" s="1"/>
  <c r="C6" i="5"/>
  <c r="C63" i="5"/>
  <c r="G116" i="5"/>
  <c r="E116" i="5"/>
  <c r="C116" i="2"/>
  <c r="O115" i="22" s="1"/>
  <c r="C116" i="5"/>
  <c r="C112" i="2"/>
  <c r="O111" i="22" s="1"/>
  <c r="C112" i="5"/>
  <c r="C103" i="2"/>
  <c r="O102" i="22" s="1"/>
  <c r="E103" i="5"/>
  <c r="C31" i="5"/>
  <c r="C81" i="5"/>
  <c r="C85" i="5"/>
  <c r="G26" i="2"/>
  <c r="Q25" i="22" s="1"/>
  <c r="D27" i="9"/>
  <c r="S25" i="22" s="1"/>
  <c r="C19" i="2"/>
  <c r="O18" i="22" s="1"/>
  <c r="C19" i="5"/>
  <c r="G19" i="5"/>
  <c r="E19" i="5"/>
  <c r="C26" i="7"/>
  <c r="G101" i="6"/>
  <c r="E101" i="6"/>
  <c r="E101" i="2"/>
  <c r="P100" i="22" s="1"/>
  <c r="C101" i="6"/>
  <c r="E106" i="2"/>
  <c r="P105" i="22" s="1"/>
  <c r="C106" i="6"/>
  <c r="E80" i="2"/>
  <c r="P79" i="22" s="1"/>
  <c r="C80" i="6"/>
  <c r="G80" i="6"/>
  <c r="E80" i="6"/>
  <c r="C40" i="7"/>
  <c r="C40" i="6"/>
  <c r="E23" i="7"/>
  <c r="G23" i="2"/>
  <c r="Q22" i="22" s="1"/>
  <c r="D24" i="9"/>
  <c r="S22" i="22" s="1"/>
  <c r="C23" i="7"/>
  <c r="G23" i="7"/>
  <c r="C65" i="2"/>
  <c r="O64" i="22" s="1"/>
  <c r="C65" i="5"/>
  <c r="E65" i="5"/>
  <c r="G65" i="5"/>
  <c r="C85" i="7"/>
  <c r="C85" i="6"/>
  <c r="C45" i="5"/>
  <c r="E45" i="5"/>
  <c r="C45" i="2"/>
  <c r="O44" i="22" s="1"/>
  <c r="D20" i="9"/>
  <c r="S18" i="22" s="1"/>
  <c r="G19" i="2"/>
  <c r="Q18" i="22" s="1"/>
  <c r="E19" i="7"/>
  <c r="C19" i="7"/>
  <c r="G19" i="7"/>
  <c r="C83" i="2"/>
  <c r="O82" i="22" s="1"/>
  <c r="C83" i="5"/>
  <c r="E83" i="5"/>
  <c r="G74" i="2"/>
  <c r="Q73" i="22" s="1"/>
  <c r="D75" i="9"/>
  <c r="S73" i="22" s="1"/>
  <c r="C30" i="5"/>
  <c r="G116" i="2"/>
  <c r="Q115" i="22" s="1"/>
  <c r="C116" i="7"/>
  <c r="G116" i="7"/>
  <c r="E116" i="7"/>
  <c r="D117" i="9"/>
  <c r="S115" i="22" s="1"/>
  <c r="C82" i="5"/>
  <c r="C54" i="5"/>
  <c r="C11" i="5"/>
  <c r="G11" i="5"/>
  <c r="E11" i="5"/>
  <c r="C11" i="2"/>
  <c r="O10" i="22" s="1"/>
  <c r="E78" i="6"/>
  <c r="E78" i="2"/>
  <c r="P77" i="22" s="1"/>
  <c r="C78" i="6"/>
  <c r="C30" i="7"/>
  <c r="C30" i="6"/>
  <c r="D62" i="9"/>
  <c r="S60" i="22" s="1"/>
  <c r="G61" i="2"/>
  <c r="Q60" i="22" s="1"/>
  <c r="C74" i="7"/>
  <c r="C74" i="6"/>
  <c r="C16" i="2"/>
  <c r="O15" i="22" s="1"/>
  <c r="C16" i="5"/>
  <c r="E16" i="5"/>
  <c r="C18" i="2"/>
  <c r="O17" i="22" s="1"/>
  <c r="C18" i="5"/>
  <c r="E18" i="5"/>
  <c r="D52" i="5"/>
  <c r="F51" i="22"/>
  <c r="C84" i="7"/>
  <c r="E104" i="5"/>
  <c r="C104" i="2"/>
  <c r="O103" i="22" s="1"/>
  <c r="C41" i="7"/>
  <c r="C41" i="6"/>
  <c r="F84" i="2"/>
  <c r="E84" i="2"/>
  <c r="P83" i="22" s="1"/>
  <c r="F10" i="2"/>
  <c r="C28" i="7"/>
  <c r="C28" i="6"/>
  <c r="G106" i="2"/>
  <c r="Q105" i="22" s="1"/>
  <c r="C106" i="7"/>
  <c r="C53" i="7"/>
  <c r="C53" i="6"/>
  <c r="C28" i="5"/>
  <c r="D114" i="5"/>
  <c r="F113" i="22"/>
  <c r="G54" i="2"/>
  <c r="Q53" i="22" s="1"/>
  <c r="D55" i="9"/>
  <c r="S53" i="22" s="1"/>
  <c r="D14" i="9"/>
  <c r="S12" i="22" s="1"/>
  <c r="G13" i="2"/>
  <c r="Q12" i="22" s="1"/>
  <c r="C13" i="7"/>
  <c r="G27" i="6"/>
  <c r="E27" i="6"/>
  <c r="E27" i="2"/>
  <c r="P26" i="22" s="1"/>
  <c r="C27" i="6"/>
  <c r="E98" i="7"/>
  <c r="D99" i="9"/>
  <c r="S97" i="22" s="1"/>
  <c r="G98" i="2"/>
  <c r="Q97" i="22" s="1"/>
  <c r="C98" i="7"/>
  <c r="C100" i="2"/>
  <c r="O99" i="22" s="1"/>
  <c r="C100" i="5"/>
  <c r="G100" i="5"/>
  <c r="E100" i="5"/>
  <c r="C120" i="5"/>
  <c r="G96" i="7"/>
  <c r="G96" i="6"/>
  <c r="F22" i="2"/>
  <c r="E22" i="2"/>
  <c r="P21" i="22" s="1"/>
  <c r="C77" i="7"/>
  <c r="E77" i="7"/>
  <c r="G77" i="2"/>
  <c r="Q76" i="22" s="1"/>
  <c r="D78" i="9"/>
  <c r="S76" i="22" s="1"/>
  <c r="F20" i="2"/>
  <c r="E20" i="2"/>
  <c r="P19" i="22" s="1"/>
  <c r="F68" i="2"/>
  <c r="C49" i="5"/>
  <c r="C42" i="7"/>
  <c r="C42" i="6"/>
  <c r="C59" i="7"/>
  <c r="C59" i="6"/>
  <c r="D49" i="9"/>
  <c r="S47" i="22" s="1"/>
  <c r="G48" i="2"/>
  <c r="Q47" i="22" s="1"/>
  <c r="D72" i="9"/>
  <c r="S70" i="22" s="1"/>
  <c r="G71" i="2"/>
  <c r="Q70" i="22" s="1"/>
  <c r="C71" i="7"/>
  <c r="D114" i="9"/>
  <c r="S112" i="22" s="1"/>
  <c r="G113" i="2"/>
  <c r="Q112" i="22" s="1"/>
  <c r="D74" i="5"/>
  <c r="F73" i="22"/>
  <c r="D42" i="9"/>
  <c r="S40" i="22" s="1"/>
  <c r="G41" i="2"/>
  <c r="Q40" i="22" s="1"/>
  <c r="C88" i="5"/>
  <c r="G16" i="2"/>
  <c r="Q15" i="22" s="1"/>
  <c r="D17" i="9"/>
  <c r="S15" i="22" s="1"/>
  <c r="C16" i="7"/>
  <c r="E16" i="7"/>
  <c r="D97" i="9"/>
  <c r="S88" i="22" s="1"/>
  <c r="G96" i="2"/>
  <c r="Q88" i="22" s="1"/>
  <c r="E96" i="7"/>
  <c r="E79" i="2"/>
  <c r="P78" i="22" s="1"/>
  <c r="C79" i="6"/>
  <c r="E79" i="6"/>
  <c r="G79" i="6"/>
  <c r="C11" i="6"/>
  <c r="G11" i="6"/>
  <c r="E11" i="6"/>
  <c r="E11" i="2"/>
  <c r="P10" i="22" s="1"/>
  <c r="E78" i="7"/>
  <c r="C78" i="7"/>
  <c r="G78" i="2"/>
  <c r="Q77" i="22" s="1"/>
  <c r="D79" i="9"/>
  <c r="S77" i="22" s="1"/>
  <c r="G78" i="7"/>
  <c r="C51" i="5"/>
  <c r="E37" i="2"/>
  <c r="P36" i="22" s="1"/>
  <c r="C37" i="6"/>
  <c r="E37" i="6"/>
  <c r="C22" i="7"/>
  <c r="F65" i="22"/>
  <c r="D66" i="5"/>
  <c r="C16" i="6"/>
  <c r="E16" i="6"/>
  <c r="E16" i="2"/>
  <c r="P15" i="22" s="1"/>
  <c r="E96" i="2"/>
  <c r="P88" i="22" s="1"/>
  <c r="E96" i="6"/>
  <c r="C79" i="2"/>
  <c r="O78" i="22" s="1"/>
  <c r="C79" i="5"/>
  <c r="G79" i="5"/>
  <c r="E79" i="5"/>
  <c r="F83" i="22" l="1"/>
  <c r="G127" i="6"/>
  <c r="G127" i="7"/>
  <c r="G85" i="5"/>
  <c r="E20" i="5"/>
  <c r="E56" i="5"/>
  <c r="G74" i="5"/>
  <c r="E33" i="7"/>
  <c r="F33" i="7" s="1"/>
  <c r="G53" i="5"/>
  <c r="G55" i="5"/>
  <c r="E126" i="5"/>
  <c r="G43" i="7"/>
  <c r="E43" i="5"/>
  <c r="E84" i="5"/>
  <c r="G98" i="5"/>
  <c r="G86" i="7"/>
  <c r="N85" i="22" s="1"/>
  <c r="G108" i="5"/>
  <c r="G22" i="7"/>
  <c r="G107" i="5"/>
  <c r="G33" i="7"/>
  <c r="E25" i="5"/>
  <c r="E57" i="5"/>
  <c r="E34" i="22"/>
  <c r="D36" i="8"/>
  <c r="U34" i="22" s="1"/>
  <c r="C36" i="9"/>
  <c r="R34" i="22" s="1"/>
  <c r="C36" i="8"/>
  <c r="T34" i="22" s="1"/>
  <c r="G83" i="7"/>
  <c r="E108" i="5"/>
  <c r="E111" i="5"/>
  <c r="F111" i="5" s="1"/>
  <c r="G82" i="7"/>
  <c r="D33" i="5"/>
  <c r="G85" i="7"/>
  <c r="N84" i="22" s="1"/>
  <c r="G119" i="5"/>
  <c r="G77" i="5"/>
  <c r="E81" i="5"/>
  <c r="E33" i="5"/>
  <c r="G52" i="7"/>
  <c r="E55" i="5"/>
  <c r="G75" i="5"/>
  <c r="G30" i="5"/>
  <c r="H30" i="5" s="1"/>
  <c r="E50" i="5"/>
  <c r="G58" i="5"/>
  <c r="G59" i="5"/>
  <c r="G86" i="5"/>
  <c r="G51" i="5"/>
  <c r="G84" i="7"/>
  <c r="E52" i="5"/>
  <c r="G22" i="5"/>
  <c r="H22" i="5" s="1"/>
  <c r="G107" i="7"/>
  <c r="G122" i="5"/>
  <c r="G33" i="5"/>
  <c r="G125" i="5"/>
  <c r="E57" i="7"/>
  <c r="E33" i="22"/>
  <c r="D35" i="8"/>
  <c r="U33" i="22" s="1"/>
  <c r="C35" i="8"/>
  <c r="T33" i="22" s="1"/>
  <c r="C35" i="9"/>
  <c r="R33" i="22" s="1"/>
  <c r="E82" i="5"/>
  <c r="G114" i="7"/>
  <c r="E118" i="5"/>
  <c r="G82" i="5"/>
  <c r="E66" i="5"/>
  <c r="C22" i="6"/>
  <c r="E86" i="7"/>
  <c r="M85" i="22" s="1"/>
  <c r="E120" i="5"/>
  <c r="G50" i="5"/>
  <c r="G105" i="5"/>
  <c r="G73" i="5"/>
  <c r="G52" i="5"/>
  <c r="G56" i="5"/>
  <c r="G102" i="5"/>
  <c r="H101" i="22" s="1"/>
  <c r="G112" i="5"/>
  <c r="H112" i="5" s="1"/>
  <c r="G68" i="5"/>
  <c r="G32" i="5"/>
  <c r="G48" i="7"/>
  <c r="E54" i="5"/>
  <c r="G84" i="5"/>
  <c r="E52" i="7"/>
  <c r="E122" i="5"/>
  <c r="G122" i="7"/>
  <c r="N121" i="22" s="1"/>
  <c r="G113" i="5"/>
  <c r="G70" i="5"/>
  <c r="E6" i="5"/>
  <c r="G26" i="7"/>
  <c r="E106" i="5"/>
  <c r="G42" i="5"/>
  <c r="E82" i="7"/>
  <c r="G114" i="5"/>
  <c r="H114" i="5" s="1"/>
  <c r="G24" i="5"/>
  <c r="E86" i="5"/>
  <c r="E31" i="5"/>
  <c r="E120" i="7"/>
  <c r="F120" i="7" s="1"/>
  <c r="E40" i="5"/>
  <c r="G13" i="7"/>
  <c r="E62" i="5"/>
  <c r="F62" i="5" s="1"/>
  <c r="G124" i="5"/>
  <c r="G67" i="7"/>
  <c r="E61" i="5"/>
  <c r="E24" i="5"/>
  <c r="G40" i="5"/>
  <c r="G68" i="7"/>
  <c r="G71" i="7"/>
  <c r="G21" i="5"/>
  <c r="H21" i="5" s="1"/>
  <c r="G48" i="5"/>
  <c r="E54" i="7"/>
  <c r="E30" i="5"/>
  <c r="E21" i="5"/>
  <c r="E60" i="5"/>
  <c r="G49" i="5"/>
  <c r="E122" i="7"/>
  <c r="E51" i="5"/>
  <c r="E52" i="8" s="1"/>
  <c r="V50" i="22" s="1"/>
  <c r="G47" i="5"/>
  <c r="E58" i="5"/>
  <c r="E53" i="5"/>
  <c r="E41" i="5"/>
  <c r="G26" i="5"/>
  <c r="G81" i="5"/>
  <c r="G24" i="7"/>
  <c r="G9" i="5"/>
  <c r="H9" i="5" s="1"/>
  <c r="G13" i="5"/>
  <c r="E112" i="5"/>
  <c r="G25" i="5"/>
  <c r="G35" i="5"/>
  <c r="G37" i="5"/>
  <c r="G67" i="5"/>
  <c r="G106" i="5"/>
  <c r="G28" i="5"/>
  <c r="H27" i="22" s="1"/>
  <c r="G60" i="5"/>
  <c r="G62" i="5"/>
  <c r="G71" i="5"/>
  <c r="E22" i="7"/>
  <c r="G118" i="5"/>
  <c r="E70" i="5"/>
  <c r="H126" i="22"/>
  <c r="E128" i="8"/>
  <c r="V126" i="22" s="1"/>
  <c r="H127" i="5"/>
  <c r="E26" i="7"/>
  <c r="G54" i="7"/>
  <c r="G57" i="7"/>
  <c r="E59" i="5"/>
  <c r="G12" i="6"/>
  <c r="G9" i="7"/>
  <c r="G66" i="5"/>
  <c r="G117" i="5"/>
  <c r="G6" i="5"/>
  <c r="G126" i="5"/>
  <c r="G16" i="5"/>
  <c r="E17" i="8" s="1"/>
  <c r="V15" i="22" s="1"/>
  <c r="G14" i="5"/>
  <c r="G45" i="7"/>
  <c r="E22" i="5"/>
  <c r="F32" i="5"/>
  <c r="E32" i="5"/>
  <c r="E102" i="5"/>
  <c r="G120" i="7"/>
  <c r="E115" i="5"/>
  <c r="E85" i="5"/>
  <c r="E26" i="5"/>
  <c r="G54" i="5"/>
  <c r="G61" i="5"/>
  <c r="H60" i="22" s="1"/>
  <c r="E123" i="5"/>
  <c r="E105" i="5"/>
  <c r="E7" i="7"/>
  <c r="M6" i="22" s="1"/>
  <c r="G57" i="5"/>
  <c r="G39" i="5"/>
  <c r="E42" i="5"/>
  <c r="G41" i="22" s="1"/>
  <c r="C24" i="6"/>
  <c r="E74" i="5"/>
  <c r="G44" i="7"/>
  <c r="E49" i="5"/>
  <c r="E72" i="5"/>
  <c r="G18" i="5"/>
  <c r="H18" i="5" s="1"/>
  <c r="G45" i="5"/>
  <c r="H45" i="5" s="1"/>
  <c r="E67" i="7"/>
  <c r="G63" i="5"/>
  <c r="E114" i="5"/>
  <c r="G7" i="5"/>
  <c r="G69" i="5"/>
  <c r="G115" i="5"/>
  <c r="G120" i="5"/>
  <c r="G111" i="5"/>
  <c r="G31" i="5"/>
  <c r="G72" i="5"/>
  <c r="E85" i="7"/>
  <c r="F85" i="7" s="1"/>
  <c r="E8" i="7"/>
  <c r="G8" i="5"/>
  <c r="G17" i="5"/>
  <c r="E113" i="5"/>
  <c r="G20" i="7"/>
  <c r="G46" i="7"/>
  <c r="E13" i="5"/>
  <c r="E7" i="5"/>
  <c r="G5" i="5"/>
  <c r="G123" i="5"/>
  <c r="G39" i="7"/>
  <c r="E71" i="7"/>
  <c r="E63" i="5"/>
  <c r="C115" i="6"/>
  <c r="E125" i="5"/>
  <c r="F20" i="7"/>
  <c r="E20" i="7"/>
  <c r="G44" i="5"/>
  <c r="F28" i="5"/>
  <c r="E28" i="5"/>
  <c r="G36" i="7"/>
  <c r="G43" i="5"/>
  <c r="E67" i="5"/>
  <c r="G104" i="5"/>
  <c r="H103" i="22" s="1"/>
  <c r="E43" i="7"/>
  <c r="F43" i="7" s="1"/>
  <c r="F84" i="7"/>
  <c r="E84" i="7"/>
  <c r="E114" i="7"/>
  <c r="G98" i="7"/>
  <c r="G7" i="7"/>
  <c r="N6" i="22" s="1"/>
  <c r="G64" i="5"/>
  <c r="H63" i="22" s="1"/>
  <c r="E119" i="5"/>
  <c r="E121" i="5"/>
  <c r="E8" i="5"/>
  <c r="G8" i="7"/>
  <c r="G41" i="5"/>
  <c r="E42" i="8" s="1"/>
  <c r="V40" i="22" s="1"/>
  <c r="G20" i="5"/>
  <c r="G46" i="5"/>
  <c r="E47" i="8" s="1"/>
  <c r="V45" i="22" s="1"/>
  <c r="E48" i="5"/>
  <c r="E73" i="5"/>
  <c r="G83" i="5"/>
  <c r="E13" i="7"/>
  <c r="G121" i="5"/>
  <c r="E117" i="5"/>
  <c r="E71" i="5"/>
  <c r="E75" i="5"/>
  <c r="E76" i="8" s="1"/>
  <c r="V74" i="22" s="1"/>
  <c r="G67" i="6"/>
  <c r="G82" i="6"/>
  <c r="K81" i="22" s="1"/>
  <c r="G52" i="6"/>
  <c r="H52" i="6" s="1"/>
  <c r="C54" i="6"/>
  <c r="D54" i="6" s="1"/>
  <c r="E84" i="6"/>
  <c r="E54" i="6"/>
  <c r="E122" i="6"/>
  <c r="E114" i="6"/>
  <c r="F114" i="6" s="1"/>
  <c r="D64" i="5"/>
  <c r="E33" i="6"/>
  <c r="G54" i="6"/>
  <c r="C82" i="6"/>
  <c r="C122" i="6"/>
  <c r="C50" i="6"/>
  <c r="H23" i="5"/>
  <c r="H22" i="22"/>
  <c r="H77" i="22"/>
  <c r="H78" i="5"/>
  <c r="F35" i="7"/>
  <c r="M34" i="22"/>
  <c r="G88" i="22"/>
  <c r="F96" i="5"/>
  <c r="H109" i="5"/>
  <c r="H108" i="22"/>
  <c r="C52" i="6"/>
  <c r="F78" i="6"/>
  <c r="J77" i="22"/>
  <c r="F79" i="8"/>
  <c r="W77" i="22" s="1"/>
  <c r="D19" i="7"/>
  <c r="L18" i="22"/>
  <c r="F47" i="6"/>
  <c r="J46" i="22"/>
  <c r="H103" i="5"/>
  <c r="H102" i="22"/>
  <c r="H82" i="6"/>
  <c r="H55" i="5"/>
  <c r="H54" i="22"/>
  <c r="E56" i="8"/>
  <c r="V54" i="22" s="1"/>
  <c r="L30" i="22"/>
  <c r="D31" i="7"/>
  <c r="F104" i="6"/>
  <c r="J103" i="22"/>
  <c r="D58" i="6"/>
  <c r="I57" i="22"/>
  <c r="F110" i="5"/>
  <c r="G109" i="22"/>
  <c r="F100" i="7"/>
  <c r="M99" i="22"/>
  <c r="E97" i="7"/>
  <c r="M96" i="22" s="1"/>
  <c r="K51" i="22"/>
  <c r="H23" i="6"/>
  <c r="K22" i="22"/>
  <c r="D14" i="6"/>
  <c r="I13" i="22"/>
  <c r="K66" i="22"/>
  <c r="H67" i="6"/>
  <c r="D5" i="7"/>
  <c r="L4" i="22"/>
  <c r="D73" i="7"/>
  <c r="L72" i="22"/>
  <c r="D46" i="5"/>
  <c r="F45" i="22"/>
  <c r="E13" i="2"/>
  <c r="P12" i="22" s="1"/>
  <c r="C13" i="6"/>
  <c r="H40" i="5"/>
  <c r="H39" i="22"/>
  <c r="D29" i="5"/>
  <c r="F28" i="22"/>
  <c r="E30" i="8"/>
  <c r="V28" i="22" s="1"/>
  <c r="F88" i="8"/>
  <c r="W86" i="22" s="1"/>
  <c r="J86" i="22"/>
  <c r="F87" i="6"/>
  <c r="G100" i="22"/>
  <c r="F101" i="5"/>
  <c r="H71" i="22"/>
  <c r="H72" i="5"/>
  <c r="F77" i="5"/>
  <c r="G76" i="22"/>
  <c r="G36" i="22"/>
  <c r="F37" i="5"/>
  <c r="I99" i="22"/>
  <c r="C97" i="6"/>
  <c r="I96" i="22" s="1"/>
  <c r="D100" i="6"/>
  <c r="D99" i="5"/>
  <c r="F98" i="22"/>
  <c r="E100" i="8"/>
  <c r="V98" i="22" s="1"/>
  <c r="J17" i="22"/>
  <c r="F18" i="6"/>
  <c r="D21" i="6"/>
  <c r="I20" i="22"/>
  <c r="H22" i="7"/>
  <c r="N21" i="22"/>
  <c r="D79" i="5"/>
  <c r="F78" i="22"/>
  <c r="E80" i="8"/>
  <c r="V78" i="22" s="1"/>
  <c r="M15" i="22"/>
  <c r="F16" i="7"/>
  <c r="L70" i="22"/>
  <c r="D71" i="7"/>
  <c r="D42" i="6"/>
  <c r="I41" i="22"/>
  <c r="G107" i="22"/>
  <c r="F108" i="5"/>
  <c r="C68" i="6"/>
  <c r="E68" i="6"/>
  <c r="E68" i="2"/>
  <c r="P67" i="22" s="1"/>
  <c r="G68" i="6"/>
  <c r="M76" i="22"/>
  <c r="F77" i="7"/>
  <c r="H75" i="5"/>
  <c r="H74" i="22"/>
  <c r="D28" i="7"/>
  <c r="L27" i="22"/>
  <c r="F16" i="5"/>
  <c r="G15" i="22"/>
  <c r="G116" i="22"/>
  <c r="F117" i="5"/>
  <c r="G27" i="22"/>
  <c r="M18" i="22"/>
  <c r="F19" i="7"/>
  <c r="D85" i="6"/>
  <c r="I84" i="22"/>
  <c r="D40" i="7"/>
  <c r="L39" i="22"/>
  <c r="C26" i="6"/>
  <c r="D85" i="5"/>
  <c r="F84" i="22"/>
  <c r="E86" i="8"/>
  <c r="V84" i="22" s="1"/>
  <c r="F112" i="5"/>
  <c r="G111" i="22"/>
  <c r="D63" i="5"/>
  <c r="F62" i="22"/>
  <c r="E64" i="8"/>
  <c r="V62" i="22" s="1"/>
  <c r="F71" i="5"/>
  <c r="G70" i="22"/>
  <c r="H76" i="6"/>
  <c r="K75" i="22"/>
  <c r="C114" i="6"/>
  <c r="H104" i="5"/>
  <c r="H14" i="5"/>
  <c r="H13" i="22"/>
  <c r="H87" i="5"/>
  <c r="H86" i="22"/>
  <c r="H83" i="7"/>
  <c r="N82" i="22"/>
  <c r="F69" i="22"/>
  <c r="E71" i="8"/>
  <c r="V69" i="22" s="1"/>
  <c r="D70" i="5"/>
  <c r="G9" i="6"/>
  <c r="C9" i="6"/>
  <c r="E9" i="2"/>
  <c r="P8" i="22" s="1"/>
  <c r="E9" i="6"/>
  <c r="H99" i="6"/>
  <c r="K98" i="22"/>
  <c r="D69" i="6"/>
  <c r="I68" i="22"/>
  <c r="L45" i="22"/>
  <c r="D46" i="7"/>
  <c r="G7" i="6"/>
  <c r="M119" i="22"/>
  <c r="F8" i="7"/>
  <c r="M7" i="22"/>
  <c r="I80" i="22"/>
  <c r="D81" i="6"/>
  <c r="G48" i="6"/>
  <c r="C67" i="6"/>
  <c r="D32" i="6"/>
  <c r="I31" i="22"/>
  <c r="D61" i="6"/>
  <c r="I60" i="22"/>
  <c r="G9" i="22"/>
  <c r="F10" i="5"/>
  <c r="F87" i="7"/>
  <c r="M86" i="22"/>
  <c r="H82" i="7"/>
  <c r="N81" i="22"/>
  <c r="F5" i="5"/>
  <c r="G4" i="22"/>
  <c r="D15" i="7"/>
  <c r="L14" i="22"/>
  <c r="F88" i="7"/>
  <c r="M87" i="22"/>
  <c r="D7" i="5"/>
  <c r="E8" i="8"/>
  <c r="V6" i="22" s="1"/>
  <c r="F6" i="22"/>
  <c r="D35" i="6"/>
  <c r="I34" i="22"/>
  <c r="D75" i="6"/>
  <c r="I74" i="22"/>
  <c r="D82" i="7"/>
  <c r="L81" i="22"/>
  <c r="F109" i="7"/>
  <c r="M108" i="22"/>
  <c r="F42" i="5"/>
  <c r="D58" i="7"/>
  <c r="L57" i="22"/>
  <c r="H109" i="22"/>
  <c r="H110" i="5"/>
  <c r="D107" i="5"/>
  <c r="F106" i="22"/>
  <c r="E108" i="8"/>
  <c r="V106" i="22" s="1"/>
  <c r="H100" i="7"/>
  <c r="G97" i="7"/>
  <c r="N96" i="22" s="1"/>
  <c r="N99" i="22"/>
  <c r="E22" i="6"/>
  <c r="H49" i="5"/>
  <c r="H48" i="22"/>
  <c r="H52" i="7"/>
  <c r="N51" i="22"/>
  <c r="D23" i="6"/>
  <c r="I22" i="22"/>
  <c r="N98" i="22"/>
  <c r="H99" i="7"/>
  <c r="N66" i="22"/>
  <c r="H67" i="7"/>
  <c r="C51" i="6"/>
  <c r="H121" i="5"/>
  <c r="H120" i="22"/>
  <c r="G24" i="6"/>
  <c r="F121" i="5"/>
  <c r="G120" i="22"/>
  <c r="D12" i="5"/>
  <c r="F11" i="22"/>
  <c r="E13" i="8"/>
  <c r="V11" i="22" s="1"/>
  <c r="D80" i="7"/>
  <c r="L79" i="22"/>
  <c r="M42" i="22"/>
  <c r="F29" i="6"/>
  <c r="F30" i="8"/>
  <c r="W28" i="22" s="1"/>
  <c r="J28" i="22"/>
  <c r="F7" i="7"/>
  <c r="D44" i="5"/>
  <c r="E45" i="8"/>
  <c r="V43" i="22" s="1"/>
  <c r="F43" i="22"/>
  <c r="K86" i="22"/>
  <c r="H87" i="6"/>
  <c r="L28" i="22"/>
  <c r="D29" i="7"/>
  <c r="F71" i="22"/>
  <c r="E73" i="8"/>
  <c r="V71" i="22" s="1"/>
  <c r="D72" i="5"/>
  <c r="H80" i="22"/>
  <c r="H81" i="5"/>
  <c r="F76" i="22"/>
  <c r="E78" i="8"/>
  <c r="V76" i="22" s="1"/>
  <c r="D77" i="5"/>
  <c r="F38" i="7"/>
  <c r="M37" i="22"/>
  <c r="L71" i="22"/>
  <c r="D72" i="7"/>
  <c r="C33" i="6"/>
  <c r="D21" i="7"/>
  <c r="L20" i="22"/>
  <c r="D62" i="6"/>
  <c r="I61" i="22"/>
  <c r="F22" i="22"/>
  <c r="D23" i="5"/>
  <c r="E24" i="8"/>
  <c r="V22" i="22" s="1"/>
  <c r="F39" i="22"/>
  <c r="E41" i="8"/>
  <c r="V39" i="22" s="1"/>
  <c r="D40" i="5"/>
  <c r="L34" i="22"/>
  <c r="D35" i="7"/>
  <c r="G84" i="6"/>
  <c r="F85" i="8" s="1"/>
  <c r="W83" i="22" s="1"/>
  <c r="E98" i="2"/>
  <c r="P97" i="22" s="1"/>
  <c r="C98" i="6"/>
  <c r="G98" i="6"/>
  <c r="E98" i="6"/>
  <c r="D108" i="6"/>
  <c r="I107" i="22"/>
  <c r="D12" i="7"/>
  <c r="L11" i="22"/>
  <c r="G33" i="6"/>
  <c r="D109" i="5"/>
  <c r="F108" i="22"/>
  <c r="E110" i="8"/>
  <c r="V108" i="22" s="1"/>
  <c r="L51" i="22"/>
  <c r="D52" i="7"/>
  <c r="D27" i="6"/>
  <c r="I26" i="22"/>
  <c r="F81" i="22"/>
  <c r="E83" i="8"/>
  <c r="V81" i="22" s="1"/>
  <c r="D82" i="5"/>
  <c r="H115" i="22"/>
  <c r="H116" i="5"/>
  <c r="H73" i="5"/>
  <c r="H72" i="22"/>
  <c r="E46" i="2"/>
  <c r="P45" i="22" s="1"/>
  <c r="C46" i="6"/>
  <c r="G46" i="6"/>
  <c r="E46" i="6"/>
  <c r="F46" i="7"/>
  <c r="M45" i="22"/>
  <c r="F64" i="6"/>
  <c r="J63" i="22"/>
  <c r="D41" i="6"/>
  <c r="I40" i="22"/>
  <c r="F11" i="5"/>
  <c r="G10" i="22"/>
  <c r="J87" i="22"/>
  <c r="F88" i="6"/>
  <c r="F89" i="8"/>
  <c r="W87" i="22" s="1"/>
  <c r="F57" i="5"/>
  <c r="G56" i="22"/>
  <c r="D81" i="7"/>
  <c r="L80" i="22"/>
  <c r="D32" i="7"/>
  <c r="L31" i="22"/>
  <c r="F68" i="7"/>
  <c r="M67" i="22"/>
  <c r="F25" i="22"/>
  <c r="E27" i="8"/>
  <c r="V25" i="22" s="1"/>
  <c r="D26" i="5"/>
  <c r="F103" i="6"/>
  <c r="F104" i="8"/>
  <c r="W102" i="22" s="1"/>
  <c r="J102" i="22"/>
  <c r="F27" i="7"/>
  <c r="M26" i="22"/>
  <c r="G120" i="6"/>
  <c r="M46" i="22"/>
  <c r="F47" i="7"/>
  <c r="D61" i="5"/>
  <c r="F60" i="22"/>
  <c r="D62" i="7"/>
  <c r="L61" i="22"/>
  <c r="H84" i="7"/>
  <c r="N83" i="22"/>
  <c r="F96" i="6"/>
  <c r="F97" i="8"/>
  <c r="W88" i="22" s="1"/>
  <c r="J88" i="22"/>
  <c r="G31" i="22"/>
  <c r="M77" i="22"/>
  <c r="F78" i="7"/>
  <c r="F79" i="6"/>
  <c r="F80" i="8"/>
  <c r="W78" i="22" s="1"/>
  <c r="J78" i="22"/>
  <c r="D16" i="7"/>
  <c r="L15" i="22"/>
  <c r="H71" i="7"/>
  <c r="N70" i="22"/>
  <c r="H59" i="5"/>
  <c r="H58" i="22"/>
  <c r="D98" i="7"/>
  <c r="L97" i="22"/>
  <c r="H27" i="6"/>
  <c r="K26" i="22"/>
  <c r="L40" i="22"/>
  <c r="D41" i="7"/>
  <c r="G17" i="22"/>
  <c r="F18" i="5"/>
  <c r="D16" i="5"/>
  <c r="F15" i="22"/>
  <c r="D30" i="6"/>
  <c r="I29" i="22"/>
  <c r="H11" i="5"/>
  <c r="H10" i="22"/>
  <c r="F116" i="7"/>
  <c r="M115" i="22"/>
  <c r="F83" i="5"/>
  <c r="G82" i="22"/>
  <c r="H65" i="5"/>
  <c r="H64" i="22"/>
  <c r="D23" i="7"/>
  <c r="L22" i="22"/>
  <c r="H80" i="6"/>
  <c r="K79" i="22"/>
  <c r="H19" i="5"/>
  <c r="H18" i="22"/>
  <c r="D57" i="7"/>
  <c r="L56" i="22"/>
  <c r="F54" i="6"/>
  <c r="J53" i="22"/>
  <c r="D104" i="7"/>
  <c r="L103" i="22"/>
  <c r="F47" i="5"/>
  <c r="G46" i="22"/>
  <c r="D24" i="6"/>
  <c r="I23" i="22"/>
  <c r="F68" i="22"/>
  <c r="E70" i="8"/>
  <c r="V68" i="22" s="1"/>
  <c r="D69" i="5"/>
  <c r="F58" i="5"/>
  <c r="G57" i="22"/>
  <c r="D103" i="6"/>
  <c r="I102" i="22"/>
  <c r="D118" i="6"/>
  <c r="I117" i="22"/>
  <c r="H30" i="22"/>
  <c r="H31" i="5"/>
  <c r="D121" i="7"/>
  <c r="L120" i="22"/>
  <c r="D57" i="5"/>
  <c r="F56" i="22"/>
  <c r="E58" i="8"/>
  <c r="V56" i="22" s="1"/>
  <c r="F70" i="5"/>
  <c r="G69" i="22"/>
  <c r="F9" i="5"/>
  <c r="G8" i="22"/>
  <c r="G86" i="6"/>
  <c r="F69" i="7"/>
  <c r="M68" i="22"/>
  <c r="F40" i="22"/>
  <c r="D41" i="5"/>
  <c r="D79" i="7"/>
  <c r="L78" i="22"/>
  <c r="D88" i="6"/>
  <c r="I87" i="22"/>
  <c r="D9" i="7"/>
  <c r="L8" i="22"/>
  <c r="D72" i="6"/>
  <c r="I71" i="22"/>
  <c r="D60" i="6"/>
  <c r="I59" i="22"/>
  <c r="H120" i="5"/>
  <c r="H119" i="22"/>
  <c r="D76" i="5"/>
  <c r="E77" i="8"/>
  <c r="V75" i="22" s="1"/>
  <c r="F75" i="22"/>
  <c r="D10" i="5"/>
  <c r="F9" i="22"/>
  <c r="E11" i="8"/>
  <c r="V9" i="22" s="1"/>
  <c r="C48" i="6"/>
  <c r="D68" i="7"/>
  <c r="L67" i="22"/>
  <c r="E8" i="2"/>
  <c r="P7" i="22" s="1"/>
  <c r="G8" i="6"/>
  <c r="C8" i="6"/>
  <c r="E8" i="6"/>
  <c r="I104" i="22"/>
  <c r="D105" i="6"/>
  <c r="L16" i="22"/>
  <c r="D17" i="7"/>
  <c r="H13" i="5"/>
  <c r="H12" i="22"/>
  <c r="F98" i="5"/>
  <c r="G97" i="22"/>
  <c r="F76" i="6"/>
  <c r="F77" i="8"/>
  <c r="W75" i="22" s="1"/>
  <c r="J75" i="22"/>
  <c r="D113" i="6"/>
  <c r="I112" i="22"/>
  <c r="L44" i="22"/>
  <c r="D45" i="7"/>
  <c r="F88" i="22"/>
  <c r="E97" i="8"/>
  <c r="V88" i="22" s="1"/>
  <c r="D96" i="5"/>
  <c r="M106" i="22"/>
  <c r="F107" i="7"/>
  <c r="H12" i="6"/>
  <c r="K11" i="22"/>
  <c r="H27" i="7"/>
  <c r="N26" i="22"/>
  <c r="I55" i="22"/>
  <c r="D56" i="6"/>
  <c r="D122" i="7"/>
  <c r="L121" i="22"/>
  <c r="G43" i="6"/>
  <c r="N87" i="22"/>
  <c r="H88" i="7"/>
  <c r="N119" i="22"/>
  <c r="H120" i="7"/>
  <c r="L62" i="22"/>
  <c r="D63" i="7"/>
  <c r="L98" i="22"/>
  <c r="D99" i="7"/>
  <c r="D54" i="7"/>
  <c r="L53" i="22"/>
  <c r="M83" i="22"/>
  <c r="D14" i="7"/>
  <c r="L13" i="22"/>
  <c r="L46" i="22"/>
  <c r="D47" i="7"/>
  <c r="H88" i="5"/>
  <c r="H87" i="22"/>
  <c r="F12" i="5"/>
  <c r="G11" i="22"/>
  <c r="F80" i="7"/>
  <c r="M79" i="22"/>
  <c r="D29" i="6"/>
  <c r="I28" i="22"/>
  <c r="D50" i="7"/>
  <c r="L49" i="22"/>
  <c r="D117" i="7"/>
  <c r="L116" i="22"/>
  <c r="F29" i="7"/>
  <c r="M28" i="22"/>
  <c r="D53" i="5"/>
  <c r="E54" i="8"/>
  <c r="V52" i="22" s="1"/>
  <c r="F52" i="22"/>
  <c r="J4" i="22"/>
  <c r="F5" i="6"/>
  <c r="D38" i="7"/>
  <c r="L37" i="22"/>
  <c r="N43" i="22"/>
  <c r="H44" i="7"/>
  <c r="G122" i="6"/>
  <c r="H80" i="5"/>
  <c r="H79" i="22"/>
  <c r="G77" i="22"/>
  <c r="F78" i="5"/>
  <c r="L17" i="22"/>
  <c r="D18" i="7"/>
  <c r="G13" i="6"/>
  <c r="D64" i="6"/>
  <c r="I63" i="22"/>
  <c r="D117" i="5"/>
  <c r="F116" i="22"/>
  <c r="E118" i="8"/>
  <c r="V116" i="22" s="1"/>
  <c r="E82" i="6"/>
  <c r="D62" i="5"/>
  <c r="F61" i="22"/>
  <c r="D110" i="6"/>
  <c r="I109" i="22"/>
  <c r="H56" i="5"/>
  <c r="H55" i="22"/>
  <c r="D114" i="7"/>
  <c r="L113" i="22"/>
  <c r="E109" i="2"/>
  <c r="P108" i="22" s="1"/>
  <c r="C109" i="6"/>
  <c r="G109" i="6"/>
  <c r="E109" i="6"/>
  <c r="E45" i="6"/>
  <c r="E45" i="2"/>
  <c r="P44" i="22" s="1"/>
  <c r="G45" i="6"/>
  <c r="C45" i="6"/>
  <c r="D22" i="5"/>
  <c r="F21" i="22"/>
  <c r="D8" i="7"/>
  <c r="L7" i="22"/>
  <c r="H52" i="5"/>
  <c r="H51" i="22"/>
  <c r="H110" i="7"/>
  <c r="N109" i="22"/>
  <c r="D78" i="7"/>
  <c r="L77" i="22"/>
  <c r="D85" i="7"/>
  <c r="L84" i="22"/>
  <c r="D112" i="5"/>
  <c r="F111" i="22"/>
  <c r="D104" i="6"/>
  <c r="I103" i="22"/>
  <c r="D105" i="5"/>
  <c r="F104" i="22"/>
  <c r="E106" i="8"/>
  <c r="V104" i="22" s="1"/>
  <c r="F17" i="7"/>
  <c r="M16" i="22"/>
  <c r="M19" i="22"/>
  <c r="F22" i="7"/>
  <c r="M21" i="22"/>
  <c r="D51" i="7"/>
  <c r="L50" i="22"/>
  <c r="F25" i="5"/>
  <c r="G24" i="22"/>
  <c r="H29" i="6"/>
  <c r="K28" i="22"/>
  <c r="G79" i="22"/>
  <c r="F80" i="5"/>
  <c r="M17" i="22"/>
  <c r="F18" i="7"/>
  <c r="D35" i="9"/>
  <c r="S33" i="22" s="1"/>
  <c r="G34" i="2"/>
  <c r="Q33" i="22" s="1"/>
  <c r="G34" i="7"/>
  <c r="E34" i="7"/>
  <c r="C34" i="7"/>
  <c r="H110" i="6"/>
  <c r="K109" i="22"/>
  <c r="D79" i="6"/>
  <c r="I78" i="22"/>
  <c r="D13" i="7"/>
  <c r="L12" i="22"/>
  <c r="D53" i="6"/>
  <c r="I52" i="22"/>
  <c r="H17" i="22"/>
  <c r="L29" i="22"/>
  <c r="D30" i="7"/>
  <c r="D11" i="5"/>
  <c r="F10" i="22"/>
  <c r="E12" i="8"/>
  <c r="V10" i="22" s="1"/>
  <c r="H116" i="7"/>
  <c r="N115" i="22"/>
  <c r="E84" i="8"/>
  <c r="V82" i="22" s="1"/>
  <c r="D83" i="5"/>
  <c r="F82" i="22"/>
  <c r="H20" i="5"/>
  <c r="H19" i="22"/>
  <c r="G64" i="22"/>
  <c r="F65" i="5"/>
  <c r="D80" i="6"/>
  <c r="I79" i="22"/>
  <c r="D101" i="6"/>
  <c r="I100" i="22"/>
  <c r="D19" i="5"/>
  <c r="F18" i="22"/>
  <c r="E20" i="8"/>
  <c r="V18" i="22" s="1"/>
  <c r="F80" i="22"/>
  <c r="E82" i="8"/>
  <c r="V80" i="22" s="1"/>
  <c r="D81" i="5"/>
  <c r="F57" i="7"/>
  <c r="M56" i="22"/>
  <c r="G26" i="6"/>
  <c r="F59" i="5"/>
  <c r="G58" i="22"/>
  <c r="F54" i="7"/>
  <c r="M53" i="22"/>
  <c r="D119" i="6"/>
  <c r="I118" i="22"/>
  <c r="H14" i="22"/>
  <c r="H15" i="5"/>
  <c r="D47" i="5"/>
  <c r="F46" i="22"/>
  <c r="E48" i="8"/>
  <c r="V46" i="22" s="1"/>
  <c r="D24" i="7"/>
  <c r="L23" i="22"/>
  <c r="H69" i="5"/>
  <c r="H68" i="22"/>
  <c r="D103" i="7"/>
  <c r="L102" i="22"/>
  <c r="D118" i="7"/>
  <c r="L117" i="22"/>
  <c r="C43" i="6"/>
  <c r="F27" i="5"/>
  <c r="G26" i="22"/>
  <c r="H57" i="5"/>
  <c r="H56" i="22"/>
  <c r="H70" i="5"/>
  <c r="H69" i="22"/>
  <c r="D9" i="5"/>
  <c r="F8" i="22"/>
  <c r="E71" i="6"/>
  <c r="E71" i="2"/>
  <c r="P70" i="22" s="1"/>
  <c r="C71" i="6"/>
  <c r="G71" i="6"/>
  <c r="H86" i="7"/>
  <c r="D59" i="5"/>
  <c r="F58" i="22"/>
  <c r="E60" i="8"/>
  <c r="V58" i="22" s="1"/>
  <c r="D69" i="7"/>
  <c r="L68" i="22"/>
  <c r="C20" i="6"/>
  <c r="H11" i="7"/>
  <c r="N10" i="22"/>
  <c r="D88" i="7"/>
  <c r="L87" i="22"/>
  <c r="D60" i="7"/>
  <c r="L59" i="22"/>
  <c r="H104" i="22"/>
  <c r="H105" i="5"/>
  <c r="H112" i="22"/>
  <c r="H113" i="5"/>
  <c r="F39" i="5"/>
  <c r="G38" i="22"/>
  <c r="D48" i="7"/>
  <c r="L47" i="22"/>
  <c r="H68" i="7"/>
  <c r="N67" i="22"/>
  <c r="D56" i="5"/>
  <c r="E57" i="8"/>
  <c r="V55" i="22" s="1"/>
  <c r="F55" i="22"/>
  <c r="D105" i="7"/>
  <c r="L104" i="22"/>
  <c r="H114" i="7"/>
  <c r="N113" i="22"/>
  <c r="H97" i="22"/>
  <c r="H98" i="5"/>
  <c r="M75" i="22"/>
  <c r="F76" i="7"/>
  <c r="L112" i="22"/>
  <c r="D113" i="7"/>
  <c r="D107" i="7"/>
  <c r="L106" i="22"/>
  <c r="I11" i="22"/>
  <c r="D12" i="6"/>
  <c r="L26" i="22"/>
  <c r="D27" i="7"/>
  <c r="D56" i="7"/>
  <c r="L55" i="22"/>
  <c r="H35" i="5"/>
  <c r="H34" i="22"/>
  <c r="G97" i="2"/>
  <c r="Q96" i="22" s="1"/>
  <c r="D98" i="9"/>
  <c r="S96" i="22" s="1"/>
  <c r="H43" i="7"/>
  <c r="N42" i="22"/>
  <c r="C120" i="6"/>
  <c r="F39" i="7"/>
  <c r="M38" i="22"/>
  <c r="F99" i="7"/>
  <c r="M98" i="22"/>
  <c r="F24" i="22"/>
  <c r="E26" i="8"/>
  <c r="V24" i="22" s="1"/>
  <c r="D25" i="5"/>
  <c r="E67" i="6"/>
  <c r="H11" i="22"/>
  <c r="H12" i="5"/>
  <c r="N79" i="22"/>
  <c r="H80" i="7"/>
  <c r="D111" i="6"/>
  <c r="I110" i="22"/>
  <c r="F38" i="5"/>
  <c r="G37" i="22"/>
  <c r="G107" i="6"/>
  <c r="C107" i="6"/>
  <c r="E107" i="2"/>
  <c r="P106" i="22" s="1"/>
  <c r="E107" i="6"/>
  <c r="N28" i="22"/>
  <c r="H29" i="7"/>
  <c r="G67" i="22"/>
  <c r="F68" i="5"/>
  <c r="D102" i="6"/>
  <c r="I101" i="22"/>
  <c r="G7" i="22"/>
  <c r="F8" i="5"/>
  <c r="H122" i="7"/>
  <c r="E81" i="8"/>
  <c r="V79" i="22" s="1"/>
  <c r="D80" i="5"/>
  <c r="F79" i="22"/>
  <c r="F31" i="5"/>
  <c r="G30" i="22"/>
  <c r="H13" i="7"/>
  <c r="N12" i="22"/>
  <c r="D64" i="7"/>
  <c r="L63" i="22"/>
  <c r="F82" i="7"/>
  <c r="M81" i="22"/>
  <c r="H82" i="5"/>
  <c r="H81" i="22"/>
  <c r="D55" i="6"/>
  <c r="I54" i="22"/>
  <c r="D76" i="6"/>
  <c r="I75" i="22"/>
  <c r="H96" i="7"/>
  <c r="N88" i="22"/>
  <c r="D28" i="6"/>
  <c r="I27" i="22"/>
  <c r="D40" i="6"/>
  <c r="I39" i="22"/>
  <c r="F13" i="7"/>
  <c r="M12" i="22"/>
  <c r="E57" i="2"/>
  <c r="P56" i="22" s="1"/>
  <c r="C57" i="6"/>
  <c r="E57" i="6"/>
  <c r="G57" i="6"/>
  <c r="F83" i="7"/>
  <c r="M82" i="22"/>
  <c r="F99" i="6"/>
  <c r="J98" i="22"/>
  <c r="F100" i="8"/>
  <c r="W98" i="22" s="1"/>
  <c r="H96" i="5"/>
  <c r="H88" i="22"/>
  <c r="D112" i="6"/>
  <c r="I111" i="22"/>
  <c r="H54" i="7"/>
  <c r="N53" i="22"/>
  <c r="H79" i="6"/>
  <c r="K78" i="22"/>
  <c r="D77" i="7"/>
  <c r="L76" i="22"/>
  <c r="F27" i="6"/>
  <c r="J26" i="22"/>
  <c r="F28" i="8"/>
  <c r="W26" i="22" s="1"/>
  <c r="E10" i="2"/>
  <c r="P9" i="22" s="1"/>
  <c r="C10" i="6"/>
  <c r="G10" i="6"/>
  <c r="E10" i="6"/>
  <c r="H16" i="5"/>
  <c r="H15" i="22"/>
  <c r="H23" i="7"/>
  <c r="N22" i="22"/>
  <c r="F19" i="5"/>
  <c r="G18" i="22"/>
  <c r="F5" i="22"/>
  <c r="D6" i="5"/>
  <c r="E7" i="8"/>
  <c r="V5" i="22" s="1"/>
  <c r="H76" i="7"/>
  <c r="N75" i="22"/>
  <c r="F85" i="22"/>
  <c r="D86" i="5"/>
  <c r="E87" i="8"/>
  <c r="V85" i="22" s="1"/>
  <c r="I120" i="22"/>
  <c r="D121" i="6"/>
  <c r="D99" i="6"/>
  <c r="I98" i="22"/>
  <c r="H48" i="7"/>
  <c r="N47" i="22"/>
  <c r="L60" i="22"/>
  <c r="D61" i="7"/>
  <c r="D110" i="7"/>
  <c r="L109" i="22"/>
  <c r="L74" i="22"/>
  <c r="D75" i="7"/>
  <c r="D110" i="5"/>
  <c r="E111" i="8"/>
  <c r="V109" i="22" s="1"/>
  <c r="F109" i="22"/>
  <c r="C97" i="7"/>
  <c r="L96" i="22" s="1"/>
  <c r="L99" i="22"/>
  <c r="D100" i="7"/>
  <c r="F84" i="6"/>
  <c r="J83" i="22"/>
  <c r="I116" i="22"/>
  <c r="D117" i="6"/>
  <c r="H50" i="22"/>
  <c r="H51" i="5"/>
  <c r="D120" i="5"/>
  <c r="E121" i="8"/>
  <c r="V119" i="22" s="1"/>
  <c r="F119" i="22"/>
  <c r="D53" i="7"/>
  <c r="L52" i="22"/>
  <c r="F104" i="5"/>
  <c r="G103" i="22"/>
  <c r="D18" i="5"/>
  <c r="E19" i="8"/>
  <c r="V17" i="22" s="1"/>
  <c r="F17" i="22"/>
  <c r="H78" i="6"/>
  <c r="K77" i="22"/>
  <c r="H83" i="5"/>
  <c r="H82" i="22"/>
  <c r="F30" i="22"/>
  <c r="E32" i="8"/>
  <c r="V30" i="22" s="1"/>
  <c r="D31" i="5"/>
  <c r="E117" i="8"/>
  <c r="V115" i="22" s="1"/>
  <c r="F115" i="22"/>
  <c r="D116" i="5"/>
  <c r="H57" i="7"/>
  <c r="N56" i="22"/>
  <c r="N25" i="22"/>
  <c r="H26" i="7"/>
  <c r="J76" i="22"/>
  <c r="F77" i="6"/>
  <c r="E112" i="8"/>
  <c r="V110" i="22" s="1"/>
  <c r="D111" i="5"/>
  <c r="F110" i="22"/>
  <c r="D119" i="7"/>
  <c r="L118" i="22"/>
  <c r="H47" i="5"/>
  <c r="H46" i="22"/>
  <c r="D5" i="5"/>
  <c r="F4" i="22"/>
  <c r="E6" i="8"/>
  <c r="V4" i="22" s="1"/>
  <c r="D73" i="6"/>
  <c r="I72" i="22"/>
  <c r="L42" i="22"/>
  <c r="D43" i="7"/>
  <c r="D27" i="5"/>
  <c r="F26" i="22"/>
  <c r="E28" i="8"/>
  <c r="V26" i="22" s="1"/>
  <c r="M25" i="22"/>
  <c r="F26" i="7"/>
  <c r="F65" i="7"/>
  <c r="M64" i="22"/>
  <c r="F64" i="5"/>
  <c r="G63" i="22"/>
  <c r="D115" i="6"/>
  <c r="I114" i="22"/>
  <c r="F76" i="5"/>
  <c r="G75" i="22"/>
  <c r="D20" i="7"/>
  <c r="L19" i="22"/>
  <c r="D11" i="7"/>
  <c r="L10" i="22"/>
  <c r="F79" i="7"/>
  <c r="M78" i="22"/>
  <c r="G16" i="22"/>
  <c r="F17" i="5"/>
  <c r="E65" i="2"/>
  <c r="P64" i="22" s="1"/>
  <c r="C65" i="6"/>
  <c r="G65" i="6"/>
  <c r="E65" i="6"/>
  <c r="E86" i="6"/>
  <c r="D39" i="5"/>
  <c r="F38" i="22"/>
  <c r="E40" i="8"/>
  <c r="V38" i="22" s="1"/>
  <c r="F22" i="5"/>
  <c r="G21" i="22"/>
  <c r="M9" i="22"/>
  <c r="F10" i="7"/>
  <c r="G114" i="6"/>
  <c r="G20" i="6"/>
  <c r="F64" i="7"/>
  <c r="M63" i="22"/>
  <c r="F97" i="22"/>
  <c r="E99" i="8"/>
  <c r="V97" i="22" s="1"/>
  <c r="D98" i="5"/>
  <c r="C86" i="6"/>
  <c r="H110" i="22"/>
  <c r="H111" i="5"/>
  <c r="H107" i="7"/>
  <c r="N106" i="22"/>
  <c r="E51" i="8"/>
  <c r="V49" i="22" s="1"/>
  <c r="D50" i="5"/>
  <c r="F49" i="22"/>
  <c r="M100" i="22"/>
  <c r="F101" i="7"/>
  <c r="D120" i="7"/>
  <c r="L119" i="22"/>
  <c r="N38" i="22"/>
  <c r="H39" i="7"/>
  <c r="F85" i="5"/>
  <c r="G84" i="22"/>
  <c r="D20" i="5"/>
  <c r="F19" i="22"/>
  <c r="E21" i="8"/>
  <c r="V19" i="22" s="1"/>
  <c r="F37" i="7"/>
  <c r="M36" i="22"/>
  <c r="D13" i="5"/>
  <c r="E14" i="8"/>
  <c r="V12" i="22" s="1"/>
  <c r="F12" i="22"/>
  <c r="D112" i="7"/>
  <c r="L111" i="22"/>
  <c r="F46" i="5"/>
  <c r="G45" i="22"/>
  <c r="F67" i="7"/>
  <c r="M66" i="22"/>
  <c r="D111" i="7"/>
  <c r="L110" i="22"/>
  <c r="D38" i="5"/>
  <c r="F37" i="22"/>
  <c r="E39" i="8"/>
  <c r="V37" i="22" s="1"/>
  <c r="H101" i="5"/>
  <c r="H100" i="22"/>
  <c r="C39" i="6"/>
  <c r="E39" i="2"/>
  <c r="P38" i="22" s="1"/>
  <c r="G39" i="6"/>
  <c r="E39" i="6"/>
  <c r="D68" i="5"/>
  <c r="E69" i="8"/>
  <c r="V67" i="22" s="1"/>
  <c r="F67" i="22"/>
  <c r="D102" i="7"/>
  <c r="L101" i="22"/>
  <c r="D8" i="5"/>
  <c r="F7" i="22"/>
  <c r="E9" i="8"/>
  <c r="V7" i="22" s="1"/>
  <c r="G39" i="22"/>
  <c r="F40" i="5"/>
  <c r="D18" i="6"/>
  <c r="I17" i="22"/>
  <c r="C49" i="6"/>
  <c r="D25" i="6"/>
  <c r="I24" i="22"/>
  <c r="M11" i="22"/>
  <c r="F12" i="7"/>
  <c r="D55" i="7"/>
  <c r="L54" i="22"/>
  <c r="L75" i="22"/>
  <c r="D76" i="7"/>
  <c r="F110" i="6"/>
  <c r="J109" i="22"/>
  <c r="F111" i="8"/>
  <c r="W109" i="22" s="1"/>
  <c r="H79" i="5"/>
  <c r="H78" i="22"/>
  <c r="F71" i="7"/>
  <c r="M70" i="22"/>
  <c r="D106" i="6"/>
  <c r="I105" i="22"/>
  <c r="D70" i="6"/>
  <c r="I69" i="22"/>
  <c r="F5" i="7"/>
  <c r="M4" i="22"/>
  <c r="F69" i="6"/>
  <c r="J68" i="22"/>
  <c r="E120" i="6"/>
  <c r="F11" i="7"/>
  <c r="M10" i="22"/>
  <c r="F66" i="22"/>
  <c r="E68" i="8"/>
  <c r="V66" i="22" s="1"/>
  <c r="D67" i="5"/>
  <c r="H15" i="7"/>
  <c r="N14" i="22"/>
  <c r="D82" i="6"/>
  <c r="I81" i="22"/>
  <c r="D51" i="5"/>
  <c r="F50" i="22"/>
  <c r="G62" i="22"/>
  <c r="F63" i="5"/>
  <c r="E97" i="5"/>
  <c r="C97" i="2"/>
  <c r="O96" i="22" s="1"/>
  <c r="C97" i="5"/>
  <c r="G97" i="5"/>
  <c r="F113" i="5"/>
  <c r="G112" i="22"/>
  <c r="F80" i="6"/>
  <c r="J79" i="22"/>
  <c r="F81" i="8"/>
  <c r="W79" i="22" s="1"/>
  <c r="I76" i="22"/>
  <c r="D77" i="6"/>
  <c r="G87" i="22"/>
  <c r="F88" i="5"/>
  <c r="E19" i="2"/>
  <c r="P18" i="22" s="1"/>
  <c r="C19" i="6"/>
  <c r="G19" i="6"/>
  <c r="E19" i="6"/>
  <c r="F9" i="7"/>
  <c r="M8" i="22"/>
  <c r="H87" i="7"/>
  <c r="N86" i="22"/>
  <c r="F120" i="5"/>
  <c r="G119" i="22"/>
  <c r="H109" i="7"/>
  <c r="N108" i="22"/>
  <c r="M44" i="22"/>
  <c r="F45" i="7"/>
  <c r="J11" i="22"/>
  <c r="F13" i="8"/>
  <c r="W11" i="22" s="1"/>
  <c r="F12" i="6"/>
  <c r="H88" i="6"/>
  <c r="K87" i="22"/>
  <c r="M13" i="22"/>
  <c r="F14" i="7"/>
  <c r="E122" i="8"/>
  <c r="V120" i="22" s="1"/>
  <c r="F120" i="22"/>
  <c r="D121" i="5"/>
  <c r="D87" i="6"/>
  <c r="I86" i="22"/>
  <c r="H76" i="22"/>
  <c r="H77" i="5"/>
  <c r="H38" i="7"/>
  <c r="N37" i="22"/>
  <c r="D42" i="5"/>
  <c r="F41" i="22"/>
  <c r="E43" i="8"/>
  <c r="V41" i="22" s="1"/>
  <c r="D108" i="7"/>
  <c r="L107" i="22"/>
  <c r="H33" i="7"/>
  <c r="N32" i="22"/>
  <c r="F12" i="8"/>
  <c r="W10" i="22" s="1"/>
  <c r="J10" i="22"/>
  <c r="F11" i="6"/>
  <c r="D65" i="5"/>
  <c r="F64" i="22"/>
  <c r="E66" i="8"/>
  <c r="V64" i="22" s="1"/>
  <c r="F16" i="6"/>
  <c r="J15" i="22"/>
  <c r="G20" i="22"/>
  <c r="F21" i="5"/>
  <c r="F37" i="6"/>
  <c r="J36" i="22"/>
  <c r="H11" i="6"/>
  <c r="K10" i="22"/>
  <c r="F96" i="7"/>
  <c r="M88" i="22"/>
  <c r="F48" i="5"/>
  <c r="G47" i="22"/>
  <c r="D49" i="5"/>
  <c r="F48" i="22"/>
  <c r="E50" i="8"/>
  <c r="V48" i="22" s="1"/>
  <c r="F100" i="5"/>
  <c r="G99" i="22"/>
  <c r="F98" i="7"/>
  <c r="M97" i="22"/>
  <c r="D28" i="5"/>
  <c r="F27" i="22"/>
  <c r="D106" i="7"/>
  <c r="L105" i="22"/>
  <c r="C84" i="6"/>
  <c r="L73" i="22"/>
  <c r="D74" i="7"/>
  <c r="D78" i="6"/>
  <c r="I77" i="22"/>
  <c r="F45" i="5"/>
  <c r="G44" i="22"/>
  <c r="F23" i="7"/>
  <c r="M22" i="22"/>
  <c r="F101" i="6"/>
  <c r="J100" i="22"/>
  <c r="F102" i="8"/>
  <c r="W100" i="22" s="1"/>
  <c r="F103" i="5"/>
  <c r="G102" i="22"/>
  <c r="D96" i="6"/>
  <c r="I88" i="22"/>
  <c r="D66" i="6"/>
  <c r="I65" i="22"/>
  <c r="F14" i="22"/>
  <c r="E16" i="8"/>
  <c r="V14" i="22" s="1"/>
  <c r="D15" i="5"/>
  <c r="D7" i="6"/>
  <c r="I6" i="22"/>
  <c r="F69" i="5"/>
  <c r="G68" i="22"/>
  <c r="E44" i="2"/>
  <c r="P43" i="22" s="1"/>
  <c r="G44" i="6"/>
  <c r="C44" i="6"/>
  <c r="E44" i="6"/>
  <c r="H24" i="5"/>
  <c r="H23" i="22"/>
  <c r="H27" i="5"/>
  <c r="H26" i="22"/>
  <c r="F87" i="5"/>
  <c r="G86" i="22"/>
  <c r="H4" i="22"/>
  <c r="H5" i="5"/>
  <c r="E109" i="8"/>
  <c r="V107" i="22" s="1"/>
  <c r="D108" i="5"/>
  <c r="F107" i="22"/>
  <c r="E26" i="6"/>
  <c r="N64" i="22"/>
  <c r="H65" i="7"/>
  <c r="N45" i="22"/>
  <c r="H46" i="7"/>
  <c r="L114" i="22"/>
  <c r="D115" i="7"/>
  <c r="E52" i="6"/>
  <c r="N78" i="22"/>
  <c r="H79" i="7"/>
  <c r="F16" i="22"/>
  <c r="E18" i="8"/>
  <c r="V16" i="22" s="1"/>
  <c r="D17" i="5"/>
  <c r="H39" i="5"/>
  <c r="H38" i="22"/>
  <c r="H103" i="6"/>
  <c r="K102" i="22"/>
  <c r="H10" i="7"/>
  <c r="N9" i="22"/>
  <c r="F117" i="8"/>
  <c r="W115" i="22" s="1"/>
  <c r="F116" i="6"/>
  <c r="J115" i="22"/>
  <c r="H20" i="7"/>
  <c r="N19" i="22"/>
  <c r="F81" i="5"/>
  <c r="G80" i="22"/>
  <c r="D86" i="7"/>
  <c r="L85" i="22"/>
  <c r="D109" i="7"/>
  <c r="L108" i="22"/>
  <c r="H45" i="7"/>
  <c r="N44" i="22"/>
  <c r="F47" i="22"/>
  <c r="E49" i="8"/>
  <c r="V47" i="22" s="1"/>
  <c r="D48" i="5"/>
  <c r="F107" i="5"/>
  <c r="G106" i="22"/>
  <c r="F35" i="5"/>
  <c r="G34" i="22"/>
  <c r="H101" i="7"/>
  <c r="N100" i="22"/>
  <c r="F17" i="6"/>
  <c r="J16" i="22"/>
  <c r="D37" i="7"/>
  <c r="L36" i="22"/>
  <c r="F6" i="5"/>
  <c r="G5" i="22"/>
  <c r="H46" i="5"/>
  <c r="H50" i="5"/>
  <c r="H49" i="22"/>
  <c r="D6" i="6"/>
  <c r="I5" i="22"/>
  <c r="F44" i="5"/>
  <c r="G43" i="22"/>
  <c r="F29" i="5"/>
  <c r="G28" i="22"/>
  <c r="D101" i="5"/>
  <c r="E102" i="8"/>
  <c r="V100" i="22" s="1"/>
  <c r="F100" i="22"/>
  <c r="H67" i="22"/>
  <c r="H68" i="5"/>
  <c r="F36" i="22"/>
  <c r="E38" i="8"/>
  <c r="V36" i="22" s="1"/>
  <c r="D37" i="5"/>
  <c r="H8" i="5"/>
  <c r="H7" i="22"/>
  <c r="E97" i="6"/>
  <c r="J99" i="22"/>
  <c r="F101" i="8"/>
  <c r="W99" i="22" s="1"/>
  <c r="F100" i="6"/>
  <c r="F99" i="5"/>
  <c r="G98" i="22"/>
  <c r="G52" i="22"/>
  <c r="F53" i="5"/>
  <c r="F44" i="7"/>
  <c r="M43" i="22"/>
  <c r="L48" i="22"/>
  <c r="D49" i="7"/>
  <c r="D25" i="7"/>
  <c r="L24" i="22"/>
  <c r="N11" i="22"/>
  <c r="H12" i="7"/>
  <c r="D22" i="7"/>
  <c r="L21" i="22"/>
  <c r="L58" i="22"/>
  <c r="D59" i="7"/>
  <c r="F99" i="22"/>
  <c r="E101" i="8"/>
  <c r="V99" i="22" s="1"/>
  <c r="D100" i="5"/>
  <c r="D30" i="5"/>
  <c r="F29" i="22"/>
  <c r="D26" i="7"/>
  <c r="L25" i="22"/>
  <c r="F13" i="22"/>
  <c r="E15" i="8"/>
  <c r="V13" i="22" s="1"/>
  <c r="D14" i="5"/>
  <c r="M121" i="22"/>
  <c r="F122" i="7"/>
  <c r="F103" i="7"/>
  <c r="M102" i="22"/>
  <c r="F20" i="5"/>
  <c r="G19" i="22"/>
  <c r="D116" i="6"/>
  <c r="I115" i="22"/>
  <c r="F35" i="6"/>
  <c r="J34" i="22"/>
  <c r="D42" i="7"/>
  <c r="L41" i="22"/>
  <c r="D71" i="5"/>
  <c r="F70" i="22"/>
  <c r="E72" i="8"/>
  <c r="V70" i="22" s="1"/>
  <c r="F72" i="22"/>
  <c r="E74" i="8"/>
  <c r="V72" i="22" s="1"/>
  <c r="D73" i="5"/>
  <c r="F112" i="22"/>
  <c r="D113" i="5"/>
  <c r="E114" i="8"/>
  <c r="V112" i="22" s="1"/>
  <c r="J32" i="22"/>
  <c r="F33" i="6"/>
  <c r="N7" i="22"/>
  <c r="H8" i="7"/>
  <c r="D67" i="7"/>
  <c r="L66" i="22"/>
  <c r="H9" i="22"/>
  <c r="H10" i="5"/>
  <c r="H32" i="5"/>
  <c r="H31" i="22"/>
  <c r="E34" i="6"/>
  <c r="E34" i="2"/>
  <c r="P33" i="22" s="1"/>
  <c r="G34" i="6"/>
  <c r="C34" i="6"/>
  <c r="D122" i="6"/>
  <c r="I121" i="22"/>
  <c r="D63" i="6"/>
  <c r="I62" i="22"/>
  <c r="H24" i="7"/>
  <c r="N23" i="22"/>
  <c r="D50" i="6"/>
  <c r="I49" i="22"/>
  <c r="D33" i="7"/>
  <c r="L32" i="22"/>
  <c r="D78" i="5"/>
  <c r="E79" i="8"/>
  <c r="V77" i="22" s="1"/>
  <c r="F77" i="22"/>
  <c r="D74" i="6"/>
  <c r="I73" i="22"/>
  <c r="D116" i="7"/>
  <c r="L115" i="22"/>
  <c r="F79" i="5"/>
  <c r="G78" i="22"/>
  <c r="D16" i="6"/>
  <c r="I15" i="22"/>
  <c r="D22" i="6"/>
  <c r="I21" i="22"/>
  <c r="D37" i="6"/>
  <c r="I36" i="22"/>
  <c r="N77" i="22"/>
  <c r="H78" i="7"/>
  <c r="D11" i="6"/>
  <c r="I10" i="22"/>
  <c r="F87" i="22"/>
  <c r="E89" i="8"/>
  <c r="V87" i="22" s="1"/>
  <c r="D88" i="5"/>
  <c r="D59" i="6"/>
  <c r="I58" i="22"/>
  <c r="H96" i="6"/>
  <c r="K88" i="22"/>
  <c r="H100" i="5"/>
  <c r="H99" i="22"/>
  <c r="N97" i="22"/>
  <c r="H98" i="7"/>
  <c r="L83" i="22"/>
  <c r="D84" i="7"/>
  <c r="F53" i="22"/>
  <c r="E55" i="8"/>
  <c r="V53" i="22" s="1"/>
  <c r="D54" i="5"/>
  <c r="H117" i="5"/>
  <c r="H116" i="22"/>
  <c r="N18" i="22"/>
  <c r="H19" i="7"/>
  <c r="F44" i="22"/>
  <c r="D45" i="5"/>
  <c r="E46" i="8"/>
  <c r="V44" i="22" s="1"/>
  <c r="H62" i="5"/>
  <c r="H61" i="22"/>
  <c r="H63" i="5"/>
  <c r="H62" i="22"/>
  <c r="H101" i="6"/>
  <c r="K100" i="22"/>
  <c r="G115" i="22"/>
  <c r="F116" i="5"/>
  <c r="H71" i="5"/>
  <c r="H70" i="22"/>
  <c r="E13" i="6"/>
  <c r="D96" i="7"/>
  <c r="L88" i="22"/>
  <c r="L65" i="22"/>
  <c r="D66" i="7"/>
  <c r="G14" i="22"/>
  <c r="F15" i="5"/>
  <c r="D7" i="7"/>
  <c r="L6" i="22"/>
  <c r="D103" i="5"/>
  <c r="E104" i="8"/>
  <c r="V102" i="22" s="1"/>
  <c r="F102" i="22"/>
  <c r="F73" i="5"/>
  <c r="G72" i="22"/>
  <c r="D47" i="6"/>
  <c r="I46" i="22"/>
  <c r="G13" i="22"/>
  <c r="F14" i="5"/>
  <c r="D104" i="5"/>
  <c r="F103" i="22"/>
  <c r="H67" i="5"/>
  <c r="H66" i="22"/>
  <c r="D87" i="5"/>
  <c r="F86" i="22"/>
  <c r="E88" i="8"/>
  <c r="V86" i="22" s="1"/>
  <c r="E65" i="8"/>
  <c r="V63" i="22" s="1"/>
  <c r="D83" i="7"/>
  <c r="L82" i="22"/>
  <c r="D65" i="7"/>
  <c r="L64" i="22"/>
  <c r="F122" i="6"/>
  <c r="F123" i="8"/>
  <c r="W121" i="22" s="1"/>
  <c r="J121" i="22"/>
  <c r="E59" i="8"/>
  <c r="V57" i="22" s="1"/>
  <c r="F102" i="5"/>
  <c r="G101" i="22"/>
  <c r="D21" i="5"/>
  <c r="F20" i="22"/>
  <c r="M51" i="22"/>
  <c r="F52" i="7"/>
  <c r="H53" i="5"/>
  <c r="H52" i="22"/>
  <c r="H9" i="7"/>
  <c r="N8" i="22"/>
  <c r="H16" i="22"/>
  <c r="H17" i="5"/>
  <c r="E83" i="2"/>
  <c r="P82" i="22" s="1"/>
  <c r="G83" i="6"/>
  <c r="C83" i="6"/>
  <c r="E83" i="6"/>
  <c r="F114" i="7"/>
  <c r="M113" i="22"/>
  <c r="D87" i="7"/>
  <c r="L86" i="22"/>
  <c r="F104" i="7"/>
  <c r="M103" i="22"/>
  <c r="F59" i="22"/>
  <c r="E61" i="8"/>
  <c r="V59" i="22" s="1"/>
  <c r="D60" i="5"/>
  <c r="M109" i="22"/>
  <c r="F110" i="7"/>
  <c r="N102" i="22"/>
  <c r="H103" i="7"/>
  <c r="F49" i="5"/>
  <c r="G48" i="22"/>
  <c r="F15" i="7"/>
  <c r="M14" i="22"/>
  <c r="G85" i="6"/>
  <c r="F52" i="5"/>
  <c r="G51" i="22"/>
  <c r="D10" i="7"/>
  <c r="L9" i="22"/>
  <c r="H116" i="6"/>
  <c r="K115" i="22"/>
  <c r="H54" i="6"/>
  <c r="K53" i="22"/>
  <c r="F84" i="5"/>
  <c r="G83" i="22"/>
  <c r="F56" i="5"/>
  <c r="G55" i="22"/>
  <c r="I30" i="22"/>
  <c r="D31" i="6"/>
  <c r="H106" i="22"/>
  <c r="H107" i="5"/>
  <c r="D35" i="5"/>
  <c r="F34" i="22"/>
  <c r="E36" i="8"/>
  <c r="V34" i="22" s="1"/>
  <c r="D101" i="7"/>
  <c r="L100" i="22"/>
  <c r="J22" i="22"/>
  <c r="F24" i="8"/>
  <c r="W22" i="22" s="1"/>
  <c r="F23" i="6"/>
  <c r="L38" i="22"/>
  <c r="D39" i="7"/>
  <c r="J13" i="22"/>
  <c r="F14" i="6"/>
  <c r="D17" i="6"/>
  <c r="I16" i="22"/>
  <c r="E85" i="6"/>
  <c r="F61" i="5"/>
  <c r="G60" i="22"/>
  <c r="I4" i="22"/>
  <c r="D5" i="6"/>
  <c r="D75" i="5"/>
  <c r="F74" i="22"/>
  <c r="H83" i="22"/>
  <c r="H84" i="5"/>
  <c r="L5" i="22"/>
  <c r="D6" i="7"/>
  <c r="E36" i="2"/>
  <c r="P35" i="22" s="1"/>
  <c r="C36" i="6"/>
  <c r="G36" i="6"/>
  <c r="E36" i="6"/>
  <c r="H75" i="22"/>
  <c r="H76" i="5"/>
  <c r="H44" i="5"/>
  <c r="H43" i="22"/>
  <c r="H29" i="5"/>
  <c r="H28" i="22"/>
  <c r="H38" i="5"/>
  <c r="H37" i="22"/>
  <c r="D70" i="7"/>
  <c r="L69" i="22"/>
  <c r="G71" i="22"/>
  <c r="F72" i="5"/>
  <c r="H37" i="5"/>
  <c r="H36" i="22"/>
  <c r="H100" i="6"/>
  <c r="K99" i="22"/>
  <c r="G97" i="6"/>
  <c r="K96" i="22" s="1"/>
  <c r="H99" i="5"/>
  <c r="H98" i="22"/>
  <c r="E15" i="2"/>
  <c r="P14" i="22" s="1"/>
  <c r="G15" i="6"/>
  <c r="E15" i="6"/>
  <c r="C15" i="6"/>
  <c r="D44" i="7"/>
  <c r="L43" i="22"/>
  <c r="G22" i="6"/>
  <c r="F23" i="5"/>
  <c r="G22" i="22"/>
  <c r="E25" i="8"/>
  <c r="V23" i="22" s="1"/>
  <c r="F109" i="5"/>
  <c r="G108" i="22"/>
  <c r="H45" i="22" l="1"/>
  <c r="E29" i="8"/>
  <c r="V27" i="22" s="1"/>
  <c r="F115" i="8"/>
  <c r="W113" i="22" s="1"/>
  <c r="E63" i="8"/>
  <c r="V61" i="22" s="1"/>
  <c r="M32" i="22"/>
  <c r="J113" i="22"/>
  <c r="H7" i="7"/>
  <c r="G61" i="22"/>
  <c r="E62" i="8"/>
  <c r="V60" i="22" s="1"/>
  <c r="H85" i="7"/>
  <c r="F55" i="8"/>
  <c r="W53" i="22" s="1"/>
  <c r="E113" i="8"/>
  <c r="V111" i="22" s="1"/>
  <c r="H61" i="5"/>
  <c r="H111" i="22"/>
  <c r="E22" i="8"/>
  <c r="V20" i="22" s="1"/>
  <c r="E31" i="8"/>
  <c r="V29" i="22" s="1"/>
  <c r="H8" i="22"/>
  <c r="M84" i="22"/>
  <c r="E10" i="8"/>
  <c r="V8" i="22" s="1"/>
  <c r="H21" i="22"/>
  <c r="F86" i="7"/>
  <c r="H113" i="22"/>
  <c r="H20" i="22"/>
  <c r="H28" i="5"/>
  <c r="E23" i="8"/>
  <c r="V21" i="22" s="1"/>
  <c r="H29" i="22"/>
  <c r="E105" i="8"/>
  <c r="V103" i="22" s="1"/>
  <c r="G41" i="7"/>
  <c r="G41" i="6"/>
  <c r="E121" i="7"/>
  <c r="E121" i="6"/>
  <c r="G66" i="7"/>
  <c r="G66" i="6"/>
  <c r="E116" i="8"/>
  <c r="V114" i="22" s="1"/>
  <c r="F115" i="5"/>
  <c r="G114" i="22"/>
  <c r="G18" i="7"/>
  <c r="G18" i="6"/>
  <c r="H106" i="5"/>
  <c r="H105" i="22"/>
  <c r="G29" i="22"/>
  <c r="F30" i="5"/>
  <c r="G53" i="22"/>
  <c r="F54" i="5"/>
  <c r="E31" i="7"/>
  <c r="E31" i="6"/>
  <c r="H121" i="22"/>
  <c r="H122" i="5"/>
  <c r="F55" i="5"/>
  <c r="G54" i="22"/>
  <c r="G32" i="22"/>
  <c r="F33" i="5"/>
  <c r="E66" i="7"/>
  <c r="E66" i="6"/>
  <c r="E44" i="8"/>
  <c r="V42" i="22" s="1"/>
  <c r="G42" i="22"/>
  <c r="F43" i="5"/>
  <c r="G5" i="7"/>
  <c r="G5" i="6"/>
  <c r="G74" i="7"/>
  <c r="G74" i="6"/>
  <c r="G124" i="22"/>
  <c r="E126" i="8"/>
  <c r="V124" i="22" s="1"/>
  <c r="F125" i="5"/>
  <c r="E102" i="7"/>
  <c r="E102" i="6"/>
  <c r="G104" i="7"/>
  <c r="G104" i="6"/>
  <c r="G126" i="7"/>
  <c r="G126" i="6"/>
  <c r="G104" i="22"/>
  <c r="F105" i="5"/>
  <c r="G31" i="7"/>
  <c r="G31" i="6"/>
  <c r="E103" i="8"/>
  <c r="V101" i="22" s="1"/>
  <c r="G106" i="7"/>
  <c r="G106" i="6"/>
  <c r="G35" i="6"/>
  <c r="G35" i="7"/>
  <c r="H66" i="5"/>
  <c r="H65" i="22"/>
  <c r="E42" i="7"/>
  <c r="E42" i="6"/>
  <c r="E123" i="7"/>
  <c r="E123" i="6"/>
  <c r="E115" i="6"/>
  <c r="E115" i="7"/>
  <c r="H118" i="5"/>
  <c r="H117" i="22"/>
  <c r="G40" i="6"/>
  <c r="G40" i="7"/>
  <c r="E59" i="6"/>
  <c r="E59" i="7"/>
  <c r="H25" i="22"/>
  <c r="H26" i="5"/>
  <c r="H123" i="22"/>
  <c r="H124" i="5"/>
  <c r="E125" i="8"/>
  <c r="V123" i="22" s="1"/>
  <c r="E119" i="8"/>
  <c r="V117" i="22" s="1"/>
  <c r="F118" i="5"/>
  <c r="G117" i="22"/>
  <c r="G32" i="7"/>
  <c r="G32" i="6"/>
  <c r="G125" i="7"/>
  <c r="G125" i="6"/>
  <c r="H108" i="5"/>
  <c r="H107" i="22"/>
  <c r="G75" i="7"/>
  <c r="G75" i="6"/>
  <c r="H44" i="22"/>
  <c r="H102" i="5"/>
  <c r="G110" i="22"/>
  <c r="E7" i="6"/>
  <c r="E113" i="7"/>
  <c r="E113" i="6"/>
  <c r="G111" i="7"/>
  <c r="G111" i="6"/>
  <c r="G55" i="7"/>
  <c r="G55" i="6"/>
  <c r="G6" i="22"/>
  <c r="F7" i="5"/>
  <c r="H7" i="5"/>
  <c r="H6" i="22"/>
  <c r="F26" i="5"/>
  <c r="G25" i="22"/>
  <c r="G63" i="6"/>
  <c r="G63" i="7"/>
  <c r="G14" i="6"/>
  <c r="G14" i="7"/>
  <c r="G16" i="7"/>
  <c r="G16" i="6"/>
  <c r="G56" i="7"/>
  <c r="G56" i="6"/>
  <c r="G85" i="22"/>
  <c r="F86" i="5"/>
  <c r="G81" i="6"/>
  <c r="G81" i="7"/>
  <c r="G47" i="6"/>
  <c r="G47" i="7"/>
  <c r="E24" i="7"/>
  <c r="E24" i="6"/>
  <c r="E62" i="7"/>
  <c r="E62" i="6"/>
  <c r="H33" i="5"/>
  <c r="H32" i="22"/>
  <c r="G59" i="7"/>
  <c r="G59" i="6"/>
  <c r="E55" i="7"/>
  <c r="E55" i="6"/>
  <c r="G77" i="6"/>
  <c r="G77" i="7"/>
  <c r="E20" i="6"/>
  <c r="E43" i="6"/>
  <c r="H64" i="5"/>
  <c r="G17" i="6"/>
  <c r="G17" i="7"/>
  <c r="G108" i="6"/>
  <c r="G108" i="7"/>
  <c r="N35" i="22"/>
  <c r="H36" i="7"/>
  <c r="E56" i="7"/>
  <c r="E56" i="6"/>
  <c r="F74" i="5"/>
  <c r="E75" i="8"/>
  <c r="V73" i="22" s="1"/>
  <c r="G73" i="22"/>
  <c r="G118" i="7"/>
  <c r="G118" i="6"/>
  <c r="G62" i="7"/>
  <c r="G62" i="6"/>
  <c r="G61" i="7"/>
  <c r="G61" i="6"/>
  <c r="E53" i="7"/>
  <c r="E53" i="6"/>
  <c r="G49" i="7"/>
  <c r="G49" i="6"/>
  <c r="E6" i="7"/>
  <c r="E6" i="6"/>
  <c r="G59" i="22"/>
  <c r="F60" i="5"/>
  <c r="H48" i="5"/>
  <c r="H47" i="22"/>
  <c r="E41" i="7"/>
  <c r="E41" i="6"/>
  <c r="G21" i="6"/>
  <c r="G21" i="7"/>
  <c r="E81" i="7"/>
  <c r="E81" i="6"/>
  <c r="E34" i="8"/>
  <c r="V32" i="22" s="1"/>
  <c r="G70" i="6"/>
  <c r="G70" i="7"/>
  <c r="G112" i="7"/>
  <c r="G112" i="6"/>
  <c r="G73" i="7"/>
  <c r="G73" i="6"/>
  <c r="G105" i="7"/>
  <c r="G105" i="6"/>
  <c r="G64" i="7"/>
  <c r="G64" i="6"/>
  <c r="E28" i="7"/>
  <c r="E28" i="6"/>
  <c r="I53" i="22"/>
  <c r="E108" i="7"/>
  <c r="E108" i="6"/>
  <c r="F67" i="5"/>
  <c r="G66" i="22"/>
  <c r="H115" i="5"/>
  <c r="H114" i="22"/>
  <c r="G6" i="7"/>
  <c r="G6" i="6"/>
  <c r="G123" i="7"/>
  <c r="G123" i="6"/>
  <c r="F123" i="5"/>
  <c r="G122" i="22"/>
  <c r="E124" i="8"/>
  <c r="V122" i="22" s="1"/>
  <c r="H126" i="5"/>
  <c r="H125" i="22"/>
  <c r="E74" i="7"/>
  <c r="E74" i="6"/>
  <c r="H59" i="22"/>
  <c r="H60" i="5"/>
  <c r="E40" i="7"/>
  <c r="E40" i="6"/>
  <c r="F24" i="5"/>
  <c r="G23" i="22"/>
  <c r="H42" i="5"/>
  <c r="H41" i="22"/>
  <c r="E50" i="7"/>
  <c r="E50" i="6"/>
  <c r="E61" i="7"/>
  <c r="E61" i="6"/>
  <c r="H86" i="5"/>
  <c r="H85" i="22"/>
  <c r="E126" i="7"/>
  <c r="E126" i="6"/>
  <c r="H118" i="22"/>
  <c r="H119" i="5"/>
  <c r="E118" i="6"/>
  <c r="E118" i="7"/>
  <c r="G51" i="6"/>
  <c r="G51" i="7"/>
  <c r="G30" i="7"/>
  <c r="G30" i="6"/>
  <c r="H85" i="5"/>
  <c r="H84" i="22"/>
  <c r="F25" i="8"/>
  <c r="W23" i="22" s="1"/>
  <c r="E111" i="7"/>
  <c r="E111" i="6"/>
  <c r="E49" i="7"/>
  <c r="E49" i="6"/>
  <c r="H123" i="5"/>
  <c r="H122" i="22"/>
  <c r="G12" i="22"/>
  <c r="F13" i="5"/>
  <c r="E32" i="7"/>
  <c r="E32" i="6"/>
  <c r="E125" i="6"/>
  <c r="E125" i="7"/>
  <c r="G115" i="7"/>
  <c r="G115" i="6"/>
  <c r="E33" i="8"/>
  <c r="V31" i="22" s="1"/>
  <c r="E58" i="7"/>
  <c r="E58" i="6"/>
  <c r="E60" i="7"/>
  <c r="E60" i="6"/>
  <c r="F41" i="5"/>
  <c r="G40" i="22"/>
  <c r="F106" i="5"/>
  <c r="E107" i="8"/>
  <c r="V105" i="22" s="1"/>
  <c r="G105" i="22"/>
  <c r="E51" i="7"/>
  <c r="E51" i="6"/>
  <c r="E53" i="8"/>
  <c r="V51" i="22" s="1"/>
  <c r="E25" i="7"/>
  <c r="E25" i="6"/>
  <c r="G113" i="7"/>
  <c r="G113" i="6"/>
  <c r="G49" i="22"/>
  <c r="F50" i="5"/>
  <c r="G50" i="7"/>
  <c r="G50" i="6"/>
  <c r="G58" i="7"/>
  <c r="G58" i="6"/>
  <c r="H74" i="5"/>
  <c r="H73" i="22"/>
  <c r="E63" i="7"/>
  <c r="E63" i="6"/>
  <c r="H40" i="22"/>
  <c r="H41" i="5"/>
  <c r="G72" i="6"/>
  <c r="G72" i="7"/>
  <c r="H43" i="5"/>
  <c r="H42" i="22"/>
  <c r="E75" i="7"/>
  <c r="E75" i="6"/>
  <c r="G121" i="6"/>
  <c r="G121" i="7"/>
  <c r="E48" i="7"/>
  <c r="E48" i="6"/>
  <c r="E115" i="8"/>
  <c r="V113" i="22" s="1"/>
  <c r="G113" i="22"/>
  <c r="F114" i="5"/>
  <c r="G117" i="6"/>
  <c r="G117" i="7"/>
  <c r="E70" i="7"/>
  <c r="E70" i="6"/>
  <c r="G37" i="6"/>
  <c r="G37" i="7"/>
  <c r="H5" i="22"/>
  <c r="H6" i="5"/>
  <c r="G124" i="7"/>
  <c r="G124" i="6"/>
  <c r="H25" i="5"/>
  <c r="H24" i="22"/>
  <c r="G42" i="6"/>
  <c r="G42" i="7"/>
  <c r="F51" i="5"/>
  <c r="G50" i="22"/>
  <c r="G60" i="7"/>
  <c r="G60" i="6"/>
  <c r="G25" i="7"/>
  <c r="G25" i="6"/>
  <c r="E30" i="7"/>
  <c r="E30" i="6"/>
  <c r="G119" i="7"/>
  <c r="G119" i="6"/>
  <c r="E67" i="8"/>
  <c r="V65" i="22" s="1"/>
  <c r="F66" i="5"/>
  <c r="G65" i="22"/>
  <c r="G81" i="22"/>
  <c r="F82" i="5"/>
  <c r="G53" i="6"/>
  <c r="G53" i="7"/>
  <c r="E73" i="6"/>
  <c r="E73" i="7"/>
  <c r="G125" i="22"/>
  <c r="E127" i="8"/>
  <c r="V125" i="22" s="1"/>
  <c r="F126" i="5"/>
  <c r="N126" i="22"/>
  <c r="H127" i="7"/>
  <c r="G74" i="22"/>
  <c r="F75" i="5"/>
  <c r="E120" i="8"/>
  <c r="V118" i="22" s="1"/>
  <c r="F119" i="5"/>
  <c r="G118" i="22"/>
  <c r="E72" i="7"/>
  <c r="E72" i="6"/>
  <c r="E119" i="7"/>
  <c r="E119" i="6"/>
  <c r="H54" i="5"/>
  <c r="H53" i="22"/>
  <c r="G69" i="6"/>
  <c r="G69" i="7"/>
  <c r="E105" i="7"/>
  <c r="E105" i="6"/>
  <c r="E21" i="7"/>
  <c r="E21" i="6"/>
  <c r="E106" i="7"/>
  <c r="E106" i="6"/>
  <c r="G28" i="7"/>
  <c r="G28" i="6"/>
  <c r="E112" i="7"/>
  <c r="E112" i="6"/>
  <c r="G121" i="22"/>
  <c r="F122" i="5"/>
  <c r="E123" i="8"/>
  <c r="V121" i="22" s="1"/>
  <c r="H124" i="22"/>
  <c r="H125" i="5"/>
  <c r="H58" i="5"/>
  <c r="H57" i="22"/>
  <c r="G102" i="7"/>
  <c r="G102" i="6"/>
  <c r="E117" i="7"/>
  <c r="E117" i="6"/>
  <c r="E85" i="8"/>
  <c r="V83" i="22" s="1"/>
  <c r="F128" i="8"/>
  <c r="W126" i="22" s="1"/>
  <c r="H127" i="6"/>
  <c r="K126" i="22"/>
  <c r="D36" i="6"/>
  <c r="I35" i="22"/>
  <c r="D10" i="6"/>
  <c r="I9" i="22"/>
  <c r="H33" i="6"/>
  <c r="K32" i="22"/>
  <c r="H7" i="6"/>
  <c r="K6" i="22"/>
  <c r="I25" i="22"/>
  <c r="D26" i="6"/>
  <c r="H15" i="6"/>
  <c r="K14" i="22"/>
  <c r="D83" i="6"/>
  <c r="I82" i="22"/>
  <c r="F13" i="6"/>
  <c r="F14" i="8"/>
  <c r="W12" i="22" s="1"/>
  <c r="J12" i="22"/>
  <c r="F44" i="6"/>
  <c r="F45" i="8"/>
  <c r="W43" i="22" s="1"/>
  <c r="J43" i="22"/>
  <c r="F96" i="22"/>
  <c r="E98" i="8"/>
  <c r="V96" i="22" s="1"/>
  <c r="D57" i="6"/>
  <c r="I56" i="22"/>
  <c r="J106" i="22"/>
  <c r="F108" i="8"/>
  <c r="W106" i="22" s="1"/>
  <c r="F107" i="6"/>
  <c r="D20" i="6"/>
  <c r="I19" i="22"/>
  <c r="D34" i="7"/>
  <c r="L33" i="22"/>
  <c r="H86" i="6"/>
  <c r="K85" i="22"/>
  <c r="H84" i="6"/>
  <c r="K83" i="22"/>
  <c r="I8" i="22"/>
  <c r="D9" i="6"/>
  <c r="D52" i="6"/>
  <c r="I51" i="22"/>
  <c r="D19" i="6"/>
  <c r="I18" i="22"/>
  <c r="F85" i="6"/>
  <c r="J84" i="22"/>
  <c r="F86" i="8"/>
  <c r="W84" i="22" s="1"/>
  <c r="F121" i="8"/>
  <c r="W119" i="22" s="1"/>
  <c r="F120" i="6"/>
  <c r="J119" i="22"/>
  <c r="F86" i="6"/>
  <c r="F87" i="8"/>
  <c r="W85" i="22" s="1"/>
  <c r="J85" i="22"/>
  <c r="F34" i="7"/>
  <c r="M33" i="22"/>
  <c r="D45" i="6"/>
  <c r="I44" i="22"/>
  <c r="F46" i="6"/>
  <c r="J45" i="22"/>
  <c r="F47" i="8"/>
  <c r="W45" i="22" s="1"/>
  <c r="I66" i="22"/>
  <c r="D67" i="6"/>
  <c r="H9" i="6"/>
  <c r="K8" i="22"/>
  <c r="H97" i="5"/>
  <c r="H96" i="22"/>
  <c r="F57" i="6"/>
  <c r="F58" i="8"/>
  <c r="W56" i="22" s="1"/>
  <c r="J56" i="22"/>
  <c r="D51" i="6"/>
  <c r="I50" i="22"/>
  <c r="H83" i="6"/>
  <c r="K82" i="22"/>
  <c r="F34" i="8"/>
  <c r="W32" i="22" s="1"/>
  <c r="F98" i="8"/>
  <c r="W96" i="22" s="1"/>
  <c r="J96" i="22"/>
  <c r="H44" i="6"/>
  <c r="K43" i="22"/>
  <c r="F97" i="5"/>
  <c r="G96" i="22"/>
  <c r="F39" i="6"/>
  <c r="J38" i="22"/>
  <c r="F40" i="8"/>
  <c r="W38" i="22" s="1"/>
  <c r="J64" i="22"/>
  <c r="F65" i="6"/>
  <c r="F66" i="8"/>
  <c r="W64" i="22" s="1"/>
  <c r="D107" i="6"/>
  <c r="I106" i="22"/>
  <c r="H71" i="6"/>
  <c r="K70" i="22"/>
  <c r="H26" i="6"/>
  <c r="K25" i="22"/>
  <c r="H34" i="7"/>
  <c r="N33" i="22"/>
  <c r="H45" i="6"/>
  <c r="K44" i="22"/>
  <c r="F8" i="6"/>
  <c r="F9" i="8"/>
  <c r="W7" i="22" s="1"/>
  <c r="J7" i="22"/>
  <c r="H46" i="6"/>
  <c r="K45" i="22"/>
  <c r="F20" i="6"/>
  <c r="J19" i="22"/>
  <c r="F21" i="8"/>
  <c r="W19" i="22" s="1"/>
  <c r="H34" i="6"/>
  <c r="K33" i="22"/>
  <c r="F52" i="6"/>
  <c r="J51" i="22"/>
  <c r="F53" i="8"/>
  <c r="W51" i="22" s="1"/>
  <c r="I48" i="22"/>
  <c r="D49" i="6"/>
  <c r="H39" i="6"/>
  <c r="K38" i="22"/>
  <c r="H65" i="6"/>
  <c r="K64" i="22"/>
  <c r="H107" i="6"/>
  <c r="K106" i="22"/>
  <c r="D71" i="6"/>
  <c r="I70" i="22"/>
  <c r="K12" i="22"/>
  <c r="H13" i="6"/>
  <c r="D8" i="6"/>
  <c r="I7" i="22"/>
  <c r="D46" i="6"/>
  <c r="I45" i="22"/>
  <c r="H68" i="6"/>
  <c r="K67" i="22"/>
  <c r="D13" i="6"/>
  <c r="I12" i="22"/>
  <c r="F15" i="6"/>
  <c r="F16" i="8"/>
  <c r="W14" i="22" s="1"/>
  <c r="J14" i="22"/>
  <c r="F83" i="6"/>
  <c r="F84" i="8"/>
  <c r="W82" i="22" s="1"/>
  <c r="J82" i="22"/>
  <c r="D109" i="6"/>
  <c r="I108" i="22"/>
  <c r="D86" i="6"/>
  <c r="I85" i="22"/>
  <c r="H20" i="6"/>
  <c r="K19" i="22"/>
  <c r="D65" i="6"/>
  <c r="I64" i="22"/>
  <c r="F45" i="6"/>
  <c r="F46" i="8"/>
  <c r="W44" i="22" s="1"/>
  <c r="J44" i="22"/>
  <c r="K121" i="22"/>
  <c r="H122" i="6"/>
  <c r="H8" i="6"/>
  <c r="K7" i="22"/>
  <c r="D48" i="6"/>
  <c r="I47" i="22"/>
  <c r="H120" i="6"/>
  <c r="K119" i="22"/>
  <c r="F98" i="6"/>
  <c r="J97" i="22"/>
  <c r="F99" i="8"/>
  <c r="W97" i="22" s="1"/>
  <c r="H24" i="6"/>
  <c r="K23" i="22"/>
  <c r="H48" i="6"/>
  <c r="K47" i="22"/>
  <c r="F49" i="8"/>
  <c r="W47" i="22" s="1"/>
  <c r="H22" i="6"/>
  <c r="K21" i="22"/>
  <c r="D34" i="6"/>
  <c r="I33" i="22"/>
  <c r="F35" i="8"/>
  <c r="W33" i="22" s="1"/>
  <c r="J33" i="22"/>
  <c r="F34" i="6"/>
  <c r="F36" i="6"/>
  <c r="F37" i="8"/>
  <c r="W35" i="22" s="1"/>
  <c r="J35" i="22"/>
  <c r="I83" i="22"/>
  <c r="D84" i="6"/>
  <c r="F19" i="6"/>
  <c r="F20" i="8"/>
  <c r="W18" i="22" s="1"/>
  <c r="J18" i="22"/>
  <c r="I38" i="22"/>
  <c r="D39" i="6"/>
  <c r="H114" i="6"/>
  <c r="K113" i="22"/>
  <c r="F10" i="6"/>
  <c r="J9" i="22"/>
  <c r="F11" i="8"/>
  <c r="W9" i="22" s="1"/>
  <c r="F72" i="8"/>
  <c r="W70" i="22" s="1"/>
  <c r="J70" i="22"/>
  <c r="F71" i="6"/>
  <c r="F109" i="6"/>
  <c r="F110" i="8"/>
  <c r="W108" i="22" s="1"/>
  <c r="J108" i="22"/>
  <c r="F82" i="6"/>
  <c r="J81" i="22"/>
  <c r="F83" i="8"/>
  <c r="W81" i="22" s="1"/>
  <c r="K42" i="22"/>
  <c r="H43" i="6"/>
  <c r="H98" i="6"/>
  <c r="K97" i="22"/>
  <c r="I32" i="22"/>
  <c r="D33" i="6"/>
  <c r="F68" i="6"/>
  <c r="J67" i="22"/>
  <c r="F69" i="8"/>
  <c r="W67" i="22" s="1"/>
  <c r="F8" i="8"/>
  <c r="W6" i="22" s="1"/>
  <c r="D43" i="6"/>
  <c r="I42" i="22"/>
  <c r="D44" i="6"/>
  <c r="I43" i="22"/>
  <c r="D15" i="6"/>
  <c r="I14" i="22"/>
  <c r="H36" i="6"/>
  <c r="K35" i="22"/>
  <c r="H85" i="6"/>
  <c r="K84" i="22"/>
  <c r="F26" i="6"/>
  <c r="F27" i="8"/>
  <c r="W25" i="22" s="1"/>
  <c r="J25" i="22"/>
  <c r="H19" i="6"/>
  <c r="K18" i="22"/>
  <c r="H10" i="6"/>
  <c r="K9" i="22"/>
  <c r="H57" i="6"/>
  <c r="K56" i="22"/>
  <c r="J66" i="22"/>
  <c r="F68" i="8"/>
  <c r="W66" i="22" s="1"/>
  <c r="F67" i="6"/>
  <c r="I119" i="22"/>
  <c r="D120" i="6"/>
  <c r="H109" i="6"/>
  <c r="K108" i="22"/>
  <c r="I97" i="22"/>
  <c r="D98" i="6"/>
  <c r="J21" i="22"/>
  <c r="F22" i="6"/>
  <c r="F23" i="8"/>
  <c r="W21" i="22" s="1"/>
  <c r="F9" i="6"/>
  <c r="J8" i="22"/>
  <c r="F10" i="8"/>
  <c r="W8" i="22" s="1"/>
  <c r="I113" i="22"/>
  <c r="D114" i="6"/>
  <c r="D68" i="6"/>
  <c r="I67" i="22"/>
  <c r="F44" i="8"/>
  <c r="W42" i="22" s="1"/>
  <c r="H53" i="6" l="1"/>
  <c r="K52" i="22"/>
  <c r="H123" i="6"/>
  <c r="K122" i="22"/>
  <c r="H47" i="7"/>
  <c r="N46" i="22"/>
  <c r="F42" i="6"/>
  <c r="J41" i="22"/>
  <c r="F43" i="8"/>
  <c r="W41" i="22" s="1"/>
  <c r="H102" i="7"/>
  <c r="N101" i="22"/>
  <c r="J111" i="22"/>
  <c r="F112" i="6"/>
  <c r="F113" i="8"/>
  <c r="W111" i="22" s="1"/>
  <c r="J104" i="22"/>
  <c r="F106" i="8"/>
  <c r="W104" i="22" s="1"/>
  <c r="F105" i="6"/>
  <c r="J71" i="22"/>
  <c r="F72" i="6"/>
  <c r="F73" i="8"/>
  <c r="W71" i="22" s="1"/>
  <c r="F30" i="7"/>
  <c r="M29" i="22"/>
  <c r="H42" i="6"/>
  <c r="K41" i="22"/>
  <c r="H37" i="6"/>
  <c r="K36" i="22"/>
  <c r="F38" i="8"/>
  <c r="W36" i="22" s="1"/>
  <c r="F48" i="6"/>
  <c r="J47" i="22"/>
  <c r="N71" i="22"/>
  <c r="H72" i="7"/>
  <c r="K57" i="22"/>
  <c r="H58" i="6"/>
  <c r="F26" i="8"/>
  <c r="W24" i="22" s="1"/>
  <c r="J24" i="22"/>
  <c r="F25" i="6"/>
  <c r="H115" i="7"/>
  <c r="N114" i="22"/>
  <c r="K29" i="22"/>
  <c r="H30" i="6"/>
  <c r="F126" i="6"/>
  <c r="F127" i="8"/>
  <c r="W125" i="22" s="1"/>
  <c r="J125" i="22"/>
  <c r="F74" i="6"/>
  <c r="F75" i="8"/>
  <c r="W73" i="22" s="1"/>
  <c r="J73" i="22"/>
  <c r="N122" i="22"/>
  <c r="H123" i="7"/>
  <c r="F108" i="7"/>
  <c r="M107" i="22"/>
  <c r="H73" i="6"/>
  <c r="K72" i="22"/>
  <c r="M80" i="22"/>
  <c r="F81" i="7"/>
  <c r="N60" i="22"/>
  <c r="H61" i="7"/>
  <c r="F57" i="8"/>
  <c r="W55" i="22" s="1"/>
  <c r="F56" i="6"/>
  <c r="J55" i="22"/>
  <c r="H59" i="7"/>
  <c r="N58" i="22"/>
  <c r="F48" i="8"/>
  <c r="W46" i="22" s="1"/>
  <c r="H47" i="6"/>
  <c r="K46" i="22"/>
  <c r="N15" i="22"/>
  <c r="H16" i="7"/>
  <c r="F113" i="7"/>
  <c r="M112" i="22"/>
  <c r="H40" i="6"/>
  <c r="K39" i="22"/>
  <c r="F42" i="7"/>
  <c r="M41" i="22"/>
  <c r="K30" i="22"/>
  <c r="H31" i="6"/>
  <c r="J101" i="22"/>
  <c r="F103" i="8"/>
  <c r="W101" i="22" s="1"/>
  <c r="F102" i="6"/>
  <c r="H5" i="7"/>
  <c r="N4" i="22"/>
  <c r="H113" i="7"/>
  <c r="N112" i="22"/>
  <c r="F81" i="6"/>
  <c r="J80" i="22"/>
  <c r="F82" i="8"/>
  <c r="W80" i="22" s="1"/>
  <c r="H59" i="6"/>
  <c r="K58" i="22"/>
  <c r="F17" i="8"/>
  <c r="W15" i="22" s="1"/>
  <c r="H16" i="6"/>
  <c r="K15" i="22"/>
  <c r="H104" i="7"/>
  <c r="N103" i="22"/>
  <c r="F6" i="8"/>
  <c r="W4" i="22" s="1"/>
  <c r="H5" i="6"/>
  <c r="K4" i="22"/>
  <c r="M111" i="22"/>
  <c r="F112" i="7"/>
  <c r="F105" i="7"/>
  <c r="M104" i="22"/>
  <c r="M71" i="22"/>
  <c r="F72" i="7"/>
  <c r="H25" i="6"/>
  <c r="K24" i="22"/>
  <c r="F71" i="8"/>
  <c r="W69" i="22" s="1"/>
  <c r="F70" i="6"/>
  <c r="J69" i="22"/>
  <c r="F48" i="7"/>
  <c r="M47" i="22"/>
  <c r="H72" i="6"/>
  <c r="K71" i="22"/>
  <c r="N57" i="22"/>
  <c r="H58" i="7"/>
  <c r="F25" i="7"/>
  <c r="M24" i="22"/>
  <c r="M124" i="22"/>
  <c r="F125" i="7"/>
  <c r="F50" i="8"/>
  <c r="W48" i="22" s="1"/>
  <c r="F49" i="6"/>
  <c r="J48" i="22"/>
  <c r="H30" i="7"/>
  <c r="N29" i="22"/>
  <c r="F126" i="7"/>
  <c r="M125" i="22"/>
  <c r="F74" i="7"/>
  <c r="M73" i="22"/>
  <c r="K5" i="22"/>
  <c r="H6" i="6"/>
  <c r="H73" i="7"/>
  <c r="N72" i="22"/>
  <c r="N20" i="22"/>
  <c r="H21" i="7"/>
  <c r="F6" i="6"/>
  <c r="J5" i="22"/>
  <c r="F7" i="8"/>
  <c r="W5" i="22" s="1"/>
  <c r="H62" i="6"/>
  <c r="K61" i="22"/>
  <c r="F56" i="7"/>
  <c r="M55" i="22"/>
  <c r="F43" i="6"/>
  <c r="J42" i="22"/>
  <c r="H81" i="7"/>
  <c r="N80" i="22"/>
  <c r="N13" i="22"/>
  <c r="H14" i="7"/>
  <c r="J6" i="22"/>
  <c r="F7" i="6"/>
  <c r="H125" i="6"/>
  <c r="K124" i="22"/>
  <c r="N30" i="22"/>
  <c r="H31" i="7"/>
  <c r="M101" i="22"/>
  <c r="F102" i="7"/>
  <c r="K65" i="22"/>
  <c r="H66" i="6"/>
  <c r="H102" i="6"/>
  <c r="K101" i="22"/>
  <c r="H42" i="7"/>
  <c r="N41" i="22"/>
  <c r="M49" i="22"/>
  <c r="F50" i="7"/>
  <c r="H61" i="6"/>
  <c r="K60" i="22"/>
  <c r="H17" i="6"/>
  <c r="K16" i="22"/>
  <c r="F18" i="8"/>
  <c r="W16" i="22" s="1"/>
  <c r="F113" i="6"/>
  <c r="J112" i="22"/>
  <c r="F114" i="8"/>
  <c r="W112" i="22" s="1"/>
  <c r="H40" i="7"/>
  <c r="N39" i="22"/>
  <c r="H28" i="6"/>
  <c r="K27" i="22"/>
  <c r="H69" i="7"/>
  <c r="N68" i="22"/>
  <c r="H25" i="7"/>
  <c r="N24" i="22"/>
  <c r="F70" i="7"/>
  <c r="M69" i="22"/>
  <c r="H121" i="7"/>
  <c r="N120" i="22"/>
  <c r="H50" i="6"/>
  <c r="K49" i="22"/>
  <c r="F60" i="6"/>
  <c r="F61" i="8"/>
  <c r="W59" i="22" s="1"/>
  <c r="J59" i="22"/>
  <c r="F125" i="6"/>
  <c r="F126" i="8"/>
  <c r="W124" i="22" s="1"/>
  <c r="J124" i="22"/>
  <c r="F49" i="7"/>
  <c r="M48" i="22"/>
  <c r="N50" i="22"/>
  <c r="H51" i="7"/>
  <c r="N5" i="22"/>
  <c r="H6" i="7"/>
  <c r="F28" i="6"/>
  <c r="F29" i="8"/>
  <c r="W27" i="22" s="1"/>
  <c r="J27" i="22"/>
  <c r="H112" i="6"/>
  <c r="K111" i="22"/>
  <c r="H21" i="6"/>
  <c r="K20" i="22"/>
  <c r="M5" i="22"/>
  <c r="F6" i="7"/>
  <c r="H62" i="7"/>
  <c r="N61" i="22"/>
  <c r="H81" i="6"/>
  <c r="K80" i="22"/>
  <c r="H14" i="6"/>
  <c r="K13" i="22"/>
  <c r="F15" i="8"/>
  <c r="W13" i="22" s="1"/>
  <c r="H125" i="7"/>
  <c r="N124" i="22"/>
  <c r="N65" i="22"/>
  <c r="H66" i="7"/>
  <c r="H28" i="7"/>
  <c r="N27" i="22"/>
  <c r="F70" i="8"/>
  <c r="W68" i="22" s="1"/>
  <c r="H69" i="6"/>
  <c r="K68" i="22"/>
  <c r="H60" i="6"/>
  <c r="K59" i="22"/>
  <c r="F125" i="8"/>
  <c r="W123" i="22" s="1"/>
  <c r="H124" i="6"/>
  <c r="K123" i="22"/>
  <c r="H117" i="7"/>
  <c r="N116" i="22"/>
  <c r="K120" i="22"/>
  <c r="H121" i="6"/>
  <c r="N49" i="22"/>
  <c r="H50" i="7"/>
  <c r="F51" i="6"/>
  <c r="J50" i="22"/>
  <c r="F52" i="8"/>
  <c r="W50" i="22" s="1"/>
  <c r="F60" i="7"/>
  <c r="M59" i="22"/>
  <c r="F33" i="8"/>
  <c r="W31" i="22" s="1"/>
  <c r="J31" i="22"/>
  <c r="F32" i="6"/>
  <c r="F111" i="6"/>
  <c r="F112" i="8"/>
  <c r="W110" i="22" s="1"/>
  <c r="J110" i="22"/>
  <c r="H51" i="6"/>
  <c r="K50" i="22"/>
  <c r="M27" i="22"/>
  <c r="F28" i="7"/>
  <c r="N111" i="22"/>
  <c r="H112" i="7"/>
  <c r="F41" i="6"/>
  <c r="J40" i="22"/>
  <c r="F42" i="8"/>
  <c r="W40" i="22" s="1"/>
  <c r="H49" i="6"/>
  <c r="K48" i="22"/>
  <c r="K117" i="22"/>
  <c r="H118" i="6"/>
  <c r="H77" i="7"/>
  <c r="N76" i="22"/>
  <c r="F63" i="8"/>
  <c r="W61" i="22" s="1"/>
  <c r="F62" i="6"/>
  <c r="J61" i="22"/>
  <c r="H63" i="7"/>
  <c r="N62" i="22"/>
  <c r="H55" i="6"/>
  <c r="K54" i="22"/>
  <c r="K31" i="22"/>
  <c r="H32" i="6"/>
  <c r="M114" i="22"/>
  <c r="F115" i="7"/>
  <c r="N34" i="22"/>
  <c r="H35" i="7"/>
  <c r="F122" i="8"/>
  <c r="W120" i="22" s="1"/>
  <c r="J120" i="22"/>
  <c r="F121" i="6"/>
  <c r="M20" i="22"/>
  <c r="F21" i="7"/>
  <c r="N104" i="22"/>
  <c r="H105" i="7"/>
  <c r="F106" i="6"/>
  <c r="J105" i="22"/>
  <c r="F107" i="8"/>
  <c r="W105" i="22" s="1"/>
  <c r="M72" i="22"/>
  <c r="F73" i="7"/>
  <c r="N59" i="22"/>
  <c r="H60" i="7"/>
  <c r="H124" i="7"/>
  <c r="N123" i="22"/>
  <c r="K116" i="22"/>
  <c r="H117" i="6"/>
  <c r="F75" i="6"/>
  <c r="J74" i="22"/>
  <c r="F76" i="8"/>
  <c r="W74" i="22" s="1"/>
  <c r="F63" i="6"/>
  <c r="F64" i="8"/>
  <c r="W62" i="22" s="1"/>
  <c r="J62" i="22"/>
  <c r="F51" i="7"/>
  <c r="M50" i="22"/>
  <c r="F58" i="6"/>
  <c r="F59" i="8"/>
  <c r="W57" i="22" s="1"/>
  <c r="J57" i="22"/>
  <c r="F32" i="7"/>
  <c r="M31" i="22"/>
  <c r="F111" i="7"/>
  <c r="M110" i="22"/>
  <c r="M117" i="22"/>
  <c r="F118" i="7"/>
  <c r="J60" i="22"/>
  <c r="F61" i="6"/>
  <c r="F62" i="8"/>
  <c r="W60" i="22" s="1"/>
  <c r="F40" i="6"/>
  <c r="J39" i="22"/>
  <c r="F41" i="8"/>
  <c r="W39" i="22" s="1"/>
  <c r="F65" i="8"/>
  <c r="W63" i="22" s="1"/>
  <c r="H64" i="6"/>
  <c r="K63" i="22"/>
  <c r="N69" i="22"/>
  <c r="H70" i="7"/>
  <c r="M40" i="22"/>
  <c r="F41" i="7"/>
  <c r="N48" i="22"/>
  <c r="H49" i="7"/>
  <c r="N117" i="22"/>
  <c r="H118" i="7"/>
  <c r="H108" i="7"/>
  <c r="N107" i="22"/>
  <c r="F78" i="8"/>
  <c r="W76" i="22" s="1"/>
  <c r="H77" i="6"/>
  <c r="K76" i="22"/>
  <c r="F62" i="7"/>
  <c r="M61" i="22"/>
  <c r="H63" i="6"/>
  <c r="K62" i="22"/>
  <c r="H55" i="7"/>
  <c r="N54" i="22"/>
  <c r="H32" i="7"/>
  <c r="N31" i="22"/>
  <c r="F115" i="6"/>
  <c r="F116" i="8"/>
  <c r="W114" i="22" s="1"/>
  <c r="J114" i="22"/>
  <c r="F36" i="8"/>
  <c r="W34" i="22" s="1"/>
  <c r="H35" i="6"/>
  <c r="K34" i="22"/>
  <c r="H126" i="6"/>
  <c r="K125" i="22"/>
  <c r="F66" i="6"/>
  <c r="F67" i="8"/>
  <c r="W65" i="22" s="1"/>
  <c r="J65" i="22"/>
  <c r="F31" i="6"/>
  <c r="J30" i="22"/>
  <c r="F32" i="8"/>
  <c r="W30" i="22" s="1"/>
  <c r="F19" i="8"/>
  <c r="W17" i="22" s="1"/>
  <c r="H18" i="6"/>
  <c r="K17" i="22"/>
  <c r="F121" i="7"/>
  <c r="M120" i="22"/>
  <c r="M118" i="22"/>
  <c r="F119" i="7"/>
  <c r="N36" i="22"/>
  <c r="H37" i="7"/>
  <c r="F109" i="8"/>
  <c r="W107" i="22" s="1"/>
  <c r="J107" i="22"/>
  <c r="F108" i="6"/>
  <c r="F117" i="6"/>
  <c r="J116" i="22"/>
  <c r="F118" i="8"/>
  <c r="W116" i="22" s="1"/>
  <c r="F106" i="7"/>
  <c r="M105" i="22"/>
  <c r="J72" i="22"/>
  <c r="F74" i="8"/>
  <c r="W72" i="22" s="1"/>
  <c r="F73" i="6"/>
  <c r="H119" i="6"/>
  <c r="K118" i="22"/>
  <c r="M74" i="22"/>
  <c r="F75" i="7"/>
  <c r="F63" i="7"/>
  <c r="M62" i="22"/>
  <c r="F58" i="7"/>
  <c r="M57" i="22"/>
  <c r="F118" i="6"/>
  <c r="F119" i="8"/>
  <c r="W117" i="22" s="1"/>
  <c r="J117" i="22"/>
  <c r="M60" i="22"/>
  <c r="F61" i="7"/>
  <c r="F40" i="7"/>
  <c r="M39" i="22"/>
  <c r="H64" i="7"/>
  <c r="N63" i="22"/>
  <c r="H70" i="6"/>
  <c r="K69" i="22"/>
  <c r="F53" i="6"/>
  <c r="F54" i="8"/>
  <c r="W52" i="22" s="1"/>
  <c r="J52" i="22"/>
  <c r="H108" i="6"/>
  <c r="K107" i="22"/>
  <c r="F55" i="6"/>
  <c r="J54" i="22"/>
  <c r="F56" i="8"/>
  <c r="W54" i="22" s="1"/>
  <c r="J23" i="22"/>
  <c r="F24" i="6"/>
  <c r="K55" i="22"/>
  <c r="H56" i="6"/>
  <c r="H111" i="6"/>
  <c r="K110" i="22"/>
  <c r="K74" i="22"/>
  <c r="H75" i="6"/>
  <c r="F59" i="7"/>
  <c r="M58" i="22"/>
  <c r="F123" i="6"/>
  <c r="J122" i="22"/>
  <c r="F124" i="8"/>
  <c r="W122" i="22" s="1"/>
  <c r="H106" i="6"/>
  <c r="K105" i="22"/>
  <c r="N125" i="22"/>
  <c r="H126" i="7"/>
  <c r="H74" i="6"/>
  <c r="K73" i="22"/>
  <c r="F66" i="7"/>
  <c r="M65" i="22"/>
  <c r="F31" i="7"/>
  <c r="M30" i="22"/>
  <c r="H18" i="7"/>
  <c r="N17" i="22"/>
  <c r="H41" i="6"/>
  <c r="K40" i="22"/>
  <c r="F30" i="6"/>
  <c r="F31" i="8"/>
  <c r="W29" i="22" s="1"/>
  <c r="J29" i="22"/>
  <c r="K114" i="22"/>
  <c r="H115" i="6"/>
  <c r="F117" i="7"/>
  <c r="M116" i="22"/>
  <c r="J20" i="22"/>
  <c r="F22" i="8"/>
  <c r="W20" i="22" s="1"/>
  <c r="F21" i="6"/>
  <c r="F120" i="8"/>
  <c r="W118" i="22" s="1"/>
  <c r="F119" i="6"/>
  <c r="J118" i="22"/>
  <c r="N52" i="22"/>
  <c r="H53" i="7"/>
  <c r="N118" i="22"/>
  <c r="H119" i="7"/>
  <c r="H113" i="6"/>
  <c r="K112" i="22"/>
  <c r="J49" i="22"/>
  <c r="F50" i="6"/>
  <c r="F51" i="8"/>
  <c r="W49" i="22" s="1"/>
  <c r="H105" i="6"/>
  <c r="K104" i="22"/>
  <c r="F53" i="7"/>
  <c r="M52" i="22"/>
  <c r="N16" i="22"/>
  <c r="H17" i="7"/>
  <c r="F55" i="7"/>
  <c r="M54" i="22"/>
  <c r="F24" i="7"/>
  <c r="M23" i="22"/>
  <c r="N55" i="22"/>
  <c r="H56" i="7"/>
  <c r="H111" i="7"/>
  <c r="N110" i="22"/>
  <c r="H75" i="7"/>
  <c r="N74" i="22"/>
  <c r="F59" i="6"/>
  <c r="F60" i="8"/>
  <c r="W58" i="22" s="1"/>
  <c r="J58" i="22"/>
  <c r="M122" i="22"/>
  <c r="F123" i="7"/>
  <c r="N105" i="22"/>
  <c r="H106" i="7"/>
  <c r="H104" i="6"/>
  <c r="F105" i="8"/>
  <c r="W103" i="22" s="1"/>
  <c r="K103" i="22"/>
  <c r="H74" i="7"/>
  <c r="N73" i="22"/>
  <c r="N40" i="22"/>
  <c r="H4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26" authorId="0" shapeId="0" xr:uid="{4FF23B4F-A6E7-454A-85DD-55A581E2FE98}">
      <text>
        <r>
          <rPr>
            <sz val="9"/>
            <color indexed="81"/>
            <rFont val="Tahoma"/>
            <family val="2"/>
          </rPr>
          <t>M3CLs were previously reffered to as UCLs (Upper Concentration Limits)</t>
        </r>
        <r>
          <rPr>
            <b/>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26D6C488-A0F1-45C5-8A31-14BBAF65E36C}">
      <text>
        <r>
          <rPr>
            <b/>
            <sz val="9"/>
            <color indexed="81"/>
            <rFont val="Tahoma"/>
            <family val="2"/>
          </rPr>
          <t>Values are rounded.</t>
        </r>
      </text>
    </comment>
    <comment ref="A66" authorId="0" shapeId="0" xr:uid="{00000000-0006-0000-0100-000001000000}">
      <text>
        <r>
          <rPr>
            <sz val="8"/>
            <color indexed="81"/>
            <rFont val="Tahoma"/>
            <family val="2"/>
          </rPr>
          <t>1,2-Dibromoethane</t>
        </r>
      </text>
    </comment>
    <comment ref="C89" authorId="0" shapeId="0" xr:uid="{00000000-0006-0000-0100-000002000000}">
      <text>
        <r>
          <rPr>
            <b/>
            <sz val="8"/>
            <color indexed="81"/>
            <rFont val="Tahoma"/>
            <family val="2"/>
          </rPr>
          <t>Author:</t>
        </r>
        <r>
          <rPr>
            <sz val="8"/>
            <color indexed="81"/>
            <rFont val="Tahoma"/>
            <family val="2"/>
          </rPr>
          <t xml:space="preserve">
The aggregate concentration for all six regulated PFAS compounds shall not exceed 0.02 ug/L.</t>
        </r>
      </text>
    </comment>
    <comment ref="F89" authorId="0" shapeId="0" xr:uid="{00000000-0006-0000-0100-000003000000}">
      <text>
        <r>
          <rPr>
            <b/>
            <sz val="8"/>
            <color indexed="81"/>
            <rFont val="Tahoma"/>
            <family val="2"/>
          </rPr>
          <t>Author:</t>
        </r>
        <r>
          <rPr>
            <sz val="8"/>
            <color indexed="81"/>
            <rFont val="Tahoma"/>
            <family val="2"/>
          </rPr>
          <t xml:space="preserve">
The aggregate concentration for all six regulated PFAS compounds shall not exceed 0.02 ug/L.</t>
        </r>
      </text>
    </comment>
    <comment ref="I89" authorId="0" shapeId="0" xr:uid="{00000000-0006-0000-0100-000004000000}">
      <text>
        <r>
          <rPr>
            <b/>
            <sz val="8"/>
            <color indexed="81"/>
            <rFont val="Tahoma"/>
            <family val="2"/>
          </rPr>
          <t>Author:</t>
        </r>
        <r>
          <rPr>
            <sz val="8"/>
            <color indexed="81"/>
            <rFont val="Tahoma"/>
            <family val="2"/>
          </rPr>
          <t xml:space="preserve">
The aggregate concentration for all six regulated PFAS compounds shall not exceed 0.02 ug/L.</t>
        </r>
      </text>
    </comment>
    <comment ref="L89" authorId="0" shapeId="0" xr:uid="{00000000-0006-0000-0100-000005000000}">
      <text>
        <r>
          <rPr>
            <b/>
            <sz val="8"/>
            <color indexed="81"/>
            <rFont val="Tahoma"/>
            <family val="2"/>
          </rPr>
          <t>Author:</t>
        </r>
        <r>
          <rPr>
            <sz val="8"/>
            <color indexed="81"/>
            <rFont val="Tahoma"/>
            <family val="2"/>
          </rPr>
          <t xml:space="preserve">
The aggregate concentration for all six regulated PFAS compounds shall not exceed 0.02 ug/L.</t>
        </r>
      </text>
    </comment>
    <comment ref="T89" authorId="0" shapeId="0" xr:uid="{00000000-0006-0000-0100-000006000000}">
      <text>
        <r>
          <rPr>
            <b/>
            <sz val="8"/>
            <color indexed="81"/>
            <rFont val="Tahoma"/>
            <family val="2"/>
          </rPr>
          <t>Author:</t>
        </r>
        <r>
          <rPr>
            <sz val="8"/>
            <color indexed="81"/>
            <rFont val="Tahoma"/>
            <family val="2"/>
          </rPr>
          <t xml:space="preserve">
The aggregate concentration for all six regulated PFAS compounds shall not exceed 0.02 ug/L.</t>
        </r>
      </text>
    </comment>
    <comment ref="F93" authorId="0" shapeId="0" xr:uid="{5603E99D-49E0-4134-B415-14FD3D7A9759}">
      <text>
        <r>
          <rPr>
            <sz val="9"/>
            <color indexed="81"/>
            <rFont val="Tahoma"/>
            <family val="2"/>
          </rPr>
          <t>Value is rounded from 0.00072.</t>
        </r>
      </text>
    </comment>
    <comment ref="I93" authorId="0" shapeId="0" xr:uid="{54D27FF9-546C-44A8-922B-D705BB191D8C}">
      <text>
        <r>
          <rPr>
            <sz val="9"/>
            <color indexed="81"/>
            <rFont val="Tahoma"/>
            <family val="2"/>
          </rPr>
          <t>Value is rounded from 0.00072.</t>
        </r>
      </text>
    </comment>
    <comment ref="L93" authorId="0" shapeId="0" xr:uid="{1293B3D5-9645-45C7-AA5F-65E75B14C2D8}">
      <text>
        <r>
          <rPr>
            <sz val="9"/>
            <color indexed="81"/>
            <rFont val="Tahoma"/>
            <family val="2"/>
          </rPr>
          <t>Value is rounded from 0.00072.</t>
        </r>
      </text>
    </comment>
    <comment ref="F95" authorId="0" shapeId="0" xr:uid="{06260D61-37BA-4476-8B54-42E1683C122B}">
      <text>
        <r>
          <rPr>
            <sz val="9"/>
            <color indexed="81"/>
            <rFont val="Tahoma"/>
            <family val="2"/>
          </rPr>
          <t>Value is rounded from 0.00032.</t>
        </r>
      </text>
    </comment>
    <comment ref="I95" authorId="0" shapeId="0" xr:uid="{F48BCBBE-3142-468A-96DC-014313BABD08}">
      <text>
        <r>
          <rPr>
            <sz val="9"/>
            <color indexed="81"/>
            <rFont val="Tahoma"/>
            <family val="2"/>
          </rPr>
          <t>Value is rounded from 0.00032.</t>
        </r>
      </text>
    </comment>
    <comment ref="L95" authorId="0" shapeId="0" xr:uid="{3EE259E0-99EB-49AC-AE63-588E6F11449A}">
      <text>
        <r>
          <rPr>
            <sz val="9"/>
            <color indexed="81"/>
            <rFont val="Tahoma"/>
            <family val="2"/>
          </rPr>
          <t>Value is rounded from 0.00032.</t>
        </r>
      </text>
    </comment>
    <comment ref="A110" authorId="0" shapeId="0" xr:uid="{00000000-0006-0000-0100-000007000000}">
      <text>
        <r>
          <rPr>
            <sz val="8"/>
            <color indexed="81"/>
            <rFont val="Tahoma"/>
            <family val="2"/>
          </rPr>
          <t>ETHENYLBENZENE</t>
        </r>
      </text>
    </comment>
    <comment ref="A125" authorId="0" shapeId="0" xr:uid="{00000000-0006-0000-0100-000008000000}">
      <text>
        <r>
          <rPr>
            <sz val="8"/>
            <color indexed="81"/>
            <rFont val="Tahoma"/>
            <family val="2"/>
          </rPr>
          <t>DIMETHYLBENZENES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65" authorId="0" shapeId="0" xr:uid="{00000000-0006-0000-0200-000001000000}">
      <text>
        <r>
          <rPr>
            <sz val="8"/>
            <color indexed="81"/>
            <rFont val="Tahoma"/>
            <family val="2"/>
          </rPr>
          <t>1,2-Dibromoethane</t>
        </r>
      </text>
    </comment>
    <comment ref="C106" authorId="0" shapeId="0" xr:uid="{00000000-0006-0000-0200-000002000000}">
      <text>
        <r>
          <rPr>
            <sz val="8"/>
            <color indexed="81"/>
            <rFont val="Tahoma"/>
            <family val="2"/>
          </rPr>
          <t>Jan 2007 Policy decision made to set at 1 instead of 0.8.</t>
        </r>
      </text>
    </comment>
    <comment ref="A109" authorId="0" shapeId="0" xr:uid="{00000000-0006-0000-0200-000003000000}">
      <text>
        <r>
          <rPr>
            <sz val="8"/>
            <color indexed="81"/>
            <rFont val="Tahoma"/>
            <family val="2"/>
          </rPr>
          <t>ETHENYLBENZENE</t>
        </r>
      </text>
    </comment>
    <comment ref="D110" authorId="0" shapeId="0" xr:uid="{00000000-0006-0000-0200-000004000000}">
      <text>
        <r>
          <rPr>
            <sz val="9"/>
            <color indexed="81"/>
            <rFont val="Tahoma"/>
            <family val="2"/>
          </rPr>
          <t>ORS considers 2,3,7,8 TCDD to have limited potential for volatilization. Therefore, a GW-2value is not applicable.</t>
        </r>
      </text>
    </comment>
    <comment ref="A124" authorId="0" shapeId="0" xr:uid="{00000000-0006-0000-0200-000005000000}">
      <text>
        <r>
          <rPr>
            <sz val="8"/>
            <color indexed="81"/>
            <rFont val="Tahoma"/>
            <family val="2"/>
          </rPr>
          <t>DIMETHYLBENZENES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34" authorId="0" shapeId="0" xr:uid="{00000000-0006-0000-0300-000001000000}">
      <text>
        <r>
          <rPr>
            <b/>
            <sz val="9"/>
            <color indexed="81"/>
            <rFont val="Tahoma"/>
            <family val="2"/>
          </rPr>
          <t>Author:</t>
        </r>
        <r>
          <rPr>
            <sz val="9"/>
            <color indexed="81"/>
            <rFont val="Tahoma"/>
            <family val="2"/>
          </rPr>
          <t xml:space="preserve">
Lower of Cr III and Cr VI.</t>
        </r>
      </text>
    </comment>
    <comment ref="C36" authorId="0" shapeId="0" xr:uid="{00000000-0006-0000-0300-000002000000}">
      <text>
        <r>
          <rPr>
            <b/>
            <sz val="9"/>
            <color indexed="81"/>
            <rFont val="Tahoma"/>
            <family val="2"/>
          </rPr>
          <t>Author:</t>
        </r>
        <r>
          <rPr>
            <sz val="9"/>
            <color indexed="81"/>
            <rFont val="Tahoma"/>
            <family val="2"/>
          </rPr>
          <t xml:space="preserve">
Limit is set to 100.</t>
        </r>
      </text>
    </comment>
    <comment ref="A67" authorId="0" shapeId="0" xr:uid="{00000000-0006-0000-0300-000003000000}">
      <text>
        <r>
          <rPr>
            <sz val="8"/>
            <color indexed="81"/>
            <rFont val="Tahoma"/>
            <family val="2"/>
          </rPr>
          <t>1,2-Dibromoethane</t>
        </r>
      </text>
    </comment>
    <comment ref="A111" authorId="0" shapeId="0" xr:uid="{00000000-0006-0000-0300-000004000000}">
      <text>
        <r>
          <rPr>
            <sz val="8"/>
            <color indexed="81"/>
            <rFont val="Tahoma"/>
            <family val="2"/>
          </rPr>
          <t>ETHENYLBENZENE</t>
        </r>
      </text>
    </comment>
    <comment ref="A126" authorId="0" shapeId="0" xr:uid="{00000000-0006-0000-0300-000005000000}">
      <text>
        <r>
          <rPr>
            <sz val="8"/>
            <color indexed="81"/>
            <rFont val="Tahoma"/>
            <family val="2"/>
          </rPr>
          <t>DIMETHYLBENZENES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38" authorId="0" shapeId="0" xr:uid="{00000000-0006-0000-0400-000001000000}">
      <text>
        <r>
          <rPr>
            <sz val="8"/>
            <color indexed="81"/>
            <rFont val="Tahoma"/>
            <family val="2"/>
          </rPr>
          <t>One time exposure limit used where children may be present. See http://www.mass.gov/dep/toxics/cn_soil.htm</t>
        </r>
      </text>
    </comment>
    <comment ref="E38" authorId="0" shapeId="0" xr:uid="{00000000-0006-0000-0400-000002000000}">
      <text>
        <r>
          <rPr>
            <sz val="8"/>
            <color indexed="81"/>
            <rFont val="Tahoma"/>
            <family val="2"/>
          </rPr>
          <t>One time exposure limit used where children may be present. See http://www.mass.gov/dep/toxics/cn_soil.htm</t>
        </r>
      </text>
    </comment>
    <comment ref="G38" authorId="0" shapeId="0" xr:uid="{00000000-0006-0000-0400-000003000000}">
      <text>
        <r>
          <rPr>
            <sz val="8"/>
            <color indexed="81"/>
            <rFont val="Tahoma"/>
            <family val="2"/>
          </rPr>
          <t>One time exposure limit used where children may be present. See http://www.mass.gov/dep/toxics/cn_soil.htm</t>
        </r>
      </text>
    </comment>
    <comment ref="A67" authorId="0" shapeId="0" xr:uid="{00000000-0006-0000-0400-000004000000}">
      <text>
        <r>
          <rPr>
            <sz val="8"/>
            <color indexed="81"/>
            <rFont val="Tahoma"/>
            <family val="2"/>
          </rPr>
          <t>1,2-Dibromoethane</t>
        </r>
      </text>
    </comment>
    <comment ref="A111" authorId="0" shapeId="0" xr:uid="{00000000-0006-0000-0400-000005000000}">
      <text>
        <r>
          <rPr>
            <sz val="8"/>
            <color indexed="81"/>
            <rFont val="Tahoma"/>
            <family val="2"/>
          </rPr>
          <t>ETHENYLBENZENE</t>
        </r>
      </text>
    </comment>
    <comment ref="A126" authorId="0" shapeId="0" xr:uid="{00000000-0006-0000-0400-000006000000}">
      <text>
        <r>
          <rPr>
            <sz val="8"/>
            <color indexed="81"/>
            <rFont val="Tahoma"/>
            <family val="2"/>
          </rPr>
          <t>DIMETHYLBENZENES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67" authorId="0" shapeId="0" xr:uid="{00000000-0006-0000-0500-000001000000}">
      <text>
        <r>
          <rPr>
            <sz val="8"/>
            <color indexed="81"/>
            <rFont val="Tahoma"/>
            <family val="2"/>
          </rPr>
          <t>1,2-Dibromoethane</t>
        </r>
      </text>
    </comment>
    <comment ref="A111" authorId="0" shapeId="0" xr:uid="{00000000-0006-0000-0500-000002000000}">
      <text>
        <r>
          <rPr>
            <sz val="8"/>
            <color indexed="81"/>
            <rFont val="Tahoma"/>
            <family val="2"/>
          </rPr>
          <t>ETHENYLBENZENE</t>
        </r>
      </text>
    </comment>
    <comment ref="A126" authorId="0" shapeId="0" xr:uid="{00000000-0006-0000-0500-000003000000}">
      <text>
        <r>
          <rPr>
            <sz val="8"/>
            <color indexed="81"/>
            <rFont val="Tahoma"/>
            <family val="2"/>
          </rPr>
          <t>DIMETHYLBENZENES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67" authorId="0" shapeId="0" xr:uid="{00000000-0006-0000-0600-000001000000}">
      <text>
        <r>
          <rPr>
            <sz val="8"/>
            <color indexed="81"/>
            <rFont val="Tahoma"/>
            <family val="2"/>
          </rPr>
          <t>1,2-Dibromoethane</t>
        </r>
      </text>
    </comment>
    <comment ref="A111" authorId="0" shapeId="0" xr:uid="{00000000-0006-0000-0600-000002000000}">
      <text>
        <r>
          <rPr>
            <sz val="8"/>
            <color indexed="81"/>
            <rFont val="Tahoma"/>
            <family val="2"/>
          </rPr>
          <t>ETHENYLBENZENE</t>
        </r>
      </text>
    </comment>
    <comment ref="A126" authorId="0" shapeId="0" xr:uid="{00000000-0006-0000-0600-000003000000}">
      <text>
        <r>
          <rPr>
            <sz val="8"/>
            <color indexed="81"/>
            <rFont val="Tahoma"/>
            <family val="2"/>
          </rPr>
          <t>DIMETHYLBENZENES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68" authorId="0" shapeId="0" xr:uid="{00000000-0006-0000-0700-000001000000}">
      <text>
        <r>
          <rPr>
            <sz val="8"/>
            <color indexed="81"/>
            <rFont val="Tahoma"/>
            <family val="2"/>
          </rPr>
          <t>1,2-Dibromoethane</t>
        </r>
      </text>
    </comment>
    <comment ref="D100" authorId="0" shapeId="0" xr:uid="{00000000-0006-0000-0700-000002000000}">
      <text>
        <r>
          <rPr>
            <sz val="8"/>
            <color indexed="81"/>
            <rFont val="Tahoma"/>
            <family val="2"/>
          </rPr>
          <t>January 2007: Maximum UCL should remain at 20000 as per BWSC Policy Decision</t>
        </r>
      </text>
    </comment>
    <comment ref="D101" authorId="0" shapeId="0" xr:uid="{00000000-0006-0000-0700-000003000000}">
      <text>
        <r>
          <rPr>
            <sz val="8"/>
            <color indexed="81"/>
            <rFont val="Tahoma"/>
            <family val="2"/>
          </rPr>
          <t>January 2007: Maximum UCL should remain at 20000 as per BWSC Policy Decision</t>
        </r>
      </text>
    </comment>
    <comment ref="D102" authorId="0" shapeId="0" xr:uid="{00000000-0006-0000-0700-000004000000}">
      <text>
        <r>
          <rPr>
            <sz val="8"/>
            <color indexed="81"/>
            <rFont val="Tahoma"/>
            <family val="2"/>
          </rPr>
          <t>January 2007: Maximum UCL should remain at 20000 as per BWSC Policy Decision</t>
        </r>
      </text>
    </comment>
    <comment ref="D107" authorId="0" shapeId="0" xr:uid="{00000000-0006-0000-0700-000005000000}">
      <text>
        <r>
          <rPr>
            <b/>
            <sz val="8"/>
            <color indexed="81"/>
            <rFont val="Tahoma"/>
            <family val="2"/>
          </rPr>
          <t>Author:</t>
        </r>
        <r>
          <rPr>
            <sz val="8"/>
            <color indexed="81"/>
            <rFont val="Tahoma"/>
            <family val="2"/>
          </rPr>
          <t xml:space="preserve">
Raised from 20 to 100 per 1993 management decision to set PCB UCL at 100 ppm.</t>
        </r>
      </text>
    </comment>
    <comment ref="A112" authorId="0" shapeId="0" xr:uid="{00000000-0006-0000-0700-000006000000}">
      <text>
        <r>
          <rPr>
            <sz val="8"/>
            <color indexed="81"/>
            <rFont val="Tahoma"/>
            <family val="2"/>
          </rPr>
          <t>ETHENYLBENZENE</t>
        </r>
      </text>
    </comment>
    <comment ref="A127" authorId="0" shapeId="0" xr:uid="{00000000-0006-0000-0700-000007000000}">
      <text>
        <r>
          <rPr>
            <sz val="8"/>
            <color indexed="81"/>
            <rFont val="Tahoma"/>
            <family val="2"/>
          </rPr>
          <t>DIMETHYLBENZENES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68" authorId="0" shapeId="0" xr:uid="{00000000-0006-0000-0800-000003000000}">
      <text>
        <r>
          <rPr>
            <sz val="8"/>
            <color indexed="81"/>
            <rFont val="Tahoma"/>
            <family val="2"/>
          </rPr>
          <t>1,2-Dibromoethane</t>
        </r>
      </text>
    </comment>
    <comment ref="D85" authorId="0" shapeId="0" xr:uid="{00000000-0006-0000-0800-000004000000}">
      <text>
        <r>
          <rPr>
            <sz val="8"/>
            <color indexed="81"/>
            <rFont val="Tahoma"/>
            <family val="2"/>
          </rPr>
          <t xml:space="preserve">RCGW-2 set at 5 mg/L (5000 ug/L) per mgmt decision in Jan 2007. The value had been 1,000 ug/L previous to 2007, and would be 50,000 ug/L if calculated using the algorithm. This is related to site discovery.  MTBE is often on the leading edge of a plume and may be indicative of worse conditions that DEP should investigate. </t>
        </r>
      </text>
    </comment>
    <comment ref="E91" authorId="0" shapeId="0" xr:uid="{00000000-0006-0000-0800-000005000000}">
      <text>
        <r>
          <rPr>
            <sz val="9"/>
            <color indexed="81"/>
            <rFont val="Tahoma"/>
            <family val="2"/>
          </rPr>
          <t>Must pull from the PFAS row, because "See PFAS"  breaks this formula.</t>
        </r>
      </text>
    </comment>
    <comment ref="E92" authorId="0" shapeId="0" xr:uid="{1F5AA1E7-2A83-4AD7-872F-23165155F0FF}">
      <text>
        <r>
          <rPr>
            <sz val="9"/>
            <color indexed="81"/>
            <rFont val="Tahoma"/>
            <family val="2"/>
          </rPr>
          <t>Must pull from the PFAS row, because "See PFAS"  breaks this formula.</t>
        </r>
      </text>
    </comment>
    <comment ref="E93" authorId="0" shapeId="0" xr:uid="{99078979-C4CA-4EC7-8E21-D41987C0FA12}">
      <text>
        <r>
          <rPr>
            <sz val="9"/>
            <color indexed="81"/>
            <rFont val="Tahoma"/>
            <family val="2"/>
          </rPr>
          <t>Must pull from the PFAS row, because "See PFAS"  breaks this formula.</t>
        </r>
      </text>
    </comment>
    <comment ref="E94" authorId="0" shapeId="0" xr:uid="{375B2323-9E1E-40F9-983D-44F68D7BD743}">
      <text>
        <r>
          <rPr>
            <sz val="9"/>
            <color indexed="81"/>
            <rFont val="Tahoma"/>
            <family val="2"/>
          </rPr>
          <t>Must pull from the PFAS row, because "See PFAS"  breaks this formula.</t>
        </r>
      </text>
    </comment>
    <comment ref="E95" authorId="0" shapeId="0" xr:uid="{51E03E9D-C2BB-4CEC-AD1D-5D2C9341C7A7}">
      <text>
        <r>
          <rPr>
            <sz val="9"/>
            <color indexed="81"/>
            <rFont val="Tahoma"/>
            <family val="2"/>
          </rPr>
          <t>Must pull from the PFAS row, because "See PFAS"  breaks this formula.</t>
        </r>
      </text>
    </comment>
    <comment ref="E96" authorId="0" shapeId="0" xr:uid="{DA6F3235-8CF1-4513-9652-F04CB8BBE730}">
      <text>
        <r>
          <rPr>
            <sz val="9"/>
            <color indexed="81"/>
            <rFont val="Tahoma"/>
            <family val="2"/>
          </rPr>
          <t>Must pull from the PFAS row, because "See PFAS"  breaks this formula.</t>
        </r>
      </text>
    </comment>
    <comment ref="A112" authorId="0" shapeId="0" xr:uid="{00000000-0006-0000-0800-00000B000000}">
      <text>
        <r>
          <rPr>
            <sz val="8"/>
            <color indexed="81"/>
            <rFont val="Tahoma"/>
            <family val="2"/>
          </rPr>
          <t>ETHENYLBENZENE</t>
        </r>
      </text>
    </comment>
    <comment ref="D113" authorId="0" shapeId="0" xr:uid="{00000000-0006-0000-0800-00000C000000}">
      <text>
        <r>
          <rPr>
            <sz val="8"/>
            <color indexed="81"/>
            <rFont val="Tahoma"/>
            <family val="2"/>
          </rPr>
          <t>ORS considers 2,3,7,8 TCDD to have limited potential for volatilization. Therefore, a GW-2value is not applicable.</t>
        </r>
      </text>
    </comment>
    <comment ref="A127" authorId="0" shapeId="0" xr:uid="{00000000-0006-0000-0800-00000D000000}">
      <text>
        <r>
          <rPr>
            <sz val="8"/>
            <color indexed="81"/>
            <rFont val="Tahoma"/>
            <family val="2"/>
          </rPr>
          <t>DIMETHYLBENZENES</t>
        </r>
      </text>
    </comment>
  </commentList>
</comments>
</file>

<file path=xl/sharedStrings.xml><?xml version="1.0" encoding="utf-8"?>
<sst xmlns="http://schemas.openxmlformats.org/spreadsheetml/2006/main" count="1179" uniqueCount="235">
  <si>
    <t>NA</t>
  </si>
  <si>
    <t>ZINC</t>
  </si>
  <si>
    <t>VINYL CHLORIDE</t>
  </si>
  <si>
    <t>VANADIUM</t>
  </si>
  <si>
    <t>TRICHLOROPHENOL 2,4,6-</t>
  </si>
  <si>
    <t>TRICHLOROPHENOL, 2,4,5-</t>
  </si>
  <si>
    <t>TRICHLOROETHYLENE</t>
  </si>
  <si>
    <t>TRICHLOROETHANE, 1,1,2-</t>
  </si>
  <si>
    <t>TRICHLOROETHANE, 1,1,1-</t>
  </si>
  <si>
    <t>TRICHLOROBENZENE, 1,2,4-</t>
  </si>
  <si>
    <t>TOLUENE</t>
  </si>
  <si>
    <t>THALLIUM</t>
  </si>
  <si>
    <t>TETRACHLOROETHYLENE</t>
  </si>
  <si>
    <t>TETRACHLOROETHANE, 1,1,2,2-</t>
  </si>
  <si>
    <t>TETRACHLOROETHANE, 1,1,1,2-</t>
  </si>
  <si>
    <t>TCDD, 2,3,7,8-  (equivalents)</t>
  </si>
  <si>
    <t>STYRENE</t>
  </si>
  <si>
    <t>SILVER</t>
  </si>
  <si>
    <t>SELENIUM</t>
  </si>
  <si>
    <t>RDX</t>
  </si>
  <si>
    <t>PYRENE</t>
  </si>
  <si>
    <t>POLYCHLORINATED BIPHENYLS (PCBs)</t>
  </si>
  <si>
    <t>PHENOL</t>
  </si>
  <si>
    <t>PHENANTHRENE</t>
  </si>
  <si>
    <t>PETROLEUM HYDROCARBONS</t>
  </si>
  <si>
    <t>PENTACHLOROPHENOL</t>
  </si>
  <si>
    <t>NICKEL</t>
  </si>
  <si>
    <t>NAPHTHALENE</t>
  </si>
  <si>
    <t>METHYLNAPHTHALENE, 2-</t>
  </si>
  <si>
    <t>METHYL TERT BUTYL ETHER</t>
  </si>
  <si>
    <t>METHYL MERCURY</t>
  </si>
  <si>
    <t>METHYL ISOBUTYL KETONE</t>
  </si>
  <si>
    <t>METHYL ETHYL KETONE</t>
  </si>
  <si>
    <t>METHOXYCHLOR</t>
  </si>
  <si>
    <t>MERCURY</t>
  </si>
  <si>
    <t>LEAD</t>
  </si>
  <si>
    <t>INDENO(1,2,3-cd)PYRENE</t>
  </si>
  <si>
    <t>HMX</t>
  </si>
  <si>
    <t>HEXACHLOROETHANE</t>
  </si>
  <si>
    <t>HEXACHLOROCYCLOHEXANE, GAMMA (gamma-HCH)</t>
  </si>
  <si>
    <t>HEXACHLOROBUTADIENE</t>
  </si>
  <si>
    <t>HEXACHLOROBENZENE</t>
  </si>
  <si>
    <t>HEPTACHLOR EPOXIDE</t>
  </si>
  <si>
    <t>HEPTACHLOR</t>
  </si>
  <si>
    <t>FLUORENE</t>
  </si>
  <si>
    <t>FLUORANTHENE</t>
  </si>
  <si>
    <t>ENDRIN</t>
  </si>
  <si>
    <t>ENDOSULFAN</t>
  </si>
  <si>
    <t>DIOXANE, 1,4-</t>
  </si>
  <si>
    <t>DINITROTOLUENE, 2,4-</t>
  </si>
  <si>
    <t>DINITROPHENOL, 2,4-</t>
  </si>
  <si>
    <t>DIMETHYLPHENOL, 2,4-</t>
  </si>
  <si>
    <t>DIMETHYL PHTHALATE</t>
  </si>
  <si>
    <t>DIETHYL PHTHALATE</t>
  </si>
  <si>
    <t>DIELDRIN</t>
  </si>
  <si>
    <t>DICHLOROPROPENE, 1,3-</t>
  </si>
  <si>
    <t>DICHLOROPROPANE, 1,2-</t>
  </si>
  <si>
    <t>DICHLOROPHENOL, 2,4-</t>
  </si>
  <si>
    <t>DICHLOROMETHANE</t>
  </si>
  <si>
    <t>DICHLOROETHYLENE, TRANS-1,2-</t>
  </si>
  <si>
    <t>DICHLOROETHYLENE, CIS-1,2-</t>
  </si>
  <si>
    <t>DICHLOROETHYLENE, 1,1-</t>
  </si>
  <si>
    <t>DICHLOROETHANE, 1,2-</t>
  </si>
  <si>
    <t>DICHLOROETHANE, 1,1-</t>
  </si>
  <si>
    <t>DICHLORODIPHENYLTRICHLOROETHANE, P,P'- (DDT)</t>
  </si>
  <si>
    <t>DICHLORODIPHENYLDICHLOROETHYLENE,P,P'- (DDE)</t>
  </si>
  <si>
    <t>DICHLORODIPHENYL DICHLOROETHANE, P,P'- (DDD)</t>
  </si>
  <si>
    <t>DICHLOROBENZIDINE, 3,3'-</t>
  </si>
  <si>
    <t>DICHLOROBENZENE, 1,4-  (p-DCB)</t>
  </si>
  <si>
    <t>DICHLOROBENZENE, 1,3-  (m-DCB)</t>
  </si>
  <si>
    <t>DICHLOROBENZENE, 1,2-  (o-DCB)</t>
  </si>
  <si>
    <t>DIBROMOCHLOROMETHANE</t>
  </si>
  <si>
    <t>DIBENZO(a,h)ANTHRACENE</t>
  </si>
  <si>
    <t>CYANIDE</t>
  </si>
  <si>
    <t>CHRYSENE</t>
  </si>
  <si>
    <t>CHROMIUM(VI)</t>
  </si>
  <si>
    <t>CHROMIUM(III)</t>
  </si>
  <si>
    <t>CHROMIUM (TOTAL)</t>
  </si>
  <si>
    <t>CHLOROPHENOL, 2-</t>
  </si>
  <si>
    <t>CHLOROFORM</t>
  </si>
  <si>
    <t>CHLOROBENZENE</t>
  </si>
  <si>
    <t>CHLOROANILINE, p-</t>
  </si>
  <si>
    <t>CHLORDANE</t>
  </si>
  <si>
    <t>CARBON TETRACHLORIDE</t>
  </si>
  <si>
    <t>CADMIUM</t>
  </si>
  <si>
    <t>BROMOMETHANE</t>
  </si>
  <si>
    <t>BROMOFORM</t>
  </si>
  <si>
    <t>BROMODICHLOROMETHANE</t>
  </si>
  <si>
    <t>BIS(2-CHLOROISOPROPYL)ETHER</t>
  </si>
  <si>
    <t>BIS(2-CHLOROETHYL)ETHER</t>
  </si>
  <si>
    <t>BIPHENYL, 1,1-</t>
  </si>
  <si>
    <t>BERYLLIUM</t>
  </si>
  <si>
    <t>BENZO(k)FLUORANTHENE</t>
  </si>
  <si>
    <t>BENZO(g,h,i)PERYLENE</t>
  </si>
  <si>
    <t>BENZO(b)FLUORANTHENE</t>
  </si>
  <si>
    <t>BENZO(a)PYRENE</t>
  </si>
  <si>
    <t>BENZO(a)ANTHRACENE</t>
  </si>
  <si>
    <t>BENZENE</t>
  </si>
  <si>
    <t>BARIUM</t>
  </si>
  <si>
    <t>ARSENIC</t>
  </si>
  <si>
    <t>ANTIMONY</t>
  </si>
  <si>
    <t>ANTHRACENE</t>
  </si>
  <si>
    <t>ALDRIN</t>
  </si>
  <si>
    <t>ACETONE</t>
  </si>
  <si>
    <t>ACENAPHTHYLENE</t>
  </si>
  <si>
    <t>ACENAPHTHENE</t>
  </si>
  <si>
    <t>µg/L</t>
  </si>
  <si>
    <t>GW-3</t>
  </si>
  <si>
    <t>GW-2</t>
  </si>
  <si>
    <t>GW-1</t>
  </si>
  <si>
    <t>ETHYLENE DIBROMIDE</t>
  </si>
  <si>
    <t>S-3</t>
  </si>
  <si>
    <t>S-2</t>
  </si>
  <si>
    <t>S-1</t>
  </si>
  <si>
    <t>Sheet Name</t>
  </si>
  <si>
    <t>Description</t>
  </si>
  <si>
    <t>Introduction</t>
  </si>
  <si>
    <t>This spreadsheet.</t>
  </si>
  <si>
    <t>Questions and Comments may be addressed to:</t>
  </si>
  <si>
    <t>Massachusetts Department of Environmental Protection</t>
  </si>
  <si>
    <t>XYLENES (Mixed Isomers)</t>
  </si>
  <si>
    <t>MCP Table 2 - 310 CMR 40.0975(6)(a)</t>
  </si>
  <si>
    <t>µg/g</t>
  </si>
  <si>
    <t>MCP Table 3 - 310 CMR 40.0975(6)(b)</t>
  </si>
  <si>
    <t>MCP Table 6 - 310 CMR 40.0996(7)</t>
  </si>
  <si>
    <t>RCGW-1</t>
  </si>
  <si>
    <t>RCGW-2</t>
  </si>
  <si>
    <t>RCS-1</t>
  </si>
  <si>
    <t>RCS-2</t>
  </si>
  <si>
    <t>Subset of 310 CMR 40.1600</t>
  </si>
  <si>
    <t>Method 1 S-2 Soil Standards</t>
  </si>
  <si>
    <t>Method 1 S-3 Soil Standards</t>
  </si>
  <si>
    <t>Method 1 S-1 Soil Standards</t>
  </si>
  <si>
    <t>GW</t>
  </si>
  <si>
    <t>RCs</t>
  </si>
  <si>
    <t>Summary table of the Method 1 S-2 standards.  (MCP table 3,  310 CMR 40.0975(6)(b))</t>
  </si>
  <si>
    <t>Summary table of the Method 1 groundwater standards.  (MCP table 1, 310 CMR 40.0974(2))</t>
  </si>
  <si>
    <t>Summary table of the Method 1 S-1 standards.  (MCP table 2, 310 CMR 40.0975(6)(a))</t>
  </si>
  <si>
    <t>Summary table of the Method 1 S-3 standards.  (MCP table 4,  310 CMR 40.0975(6)(c))</t>
  </si>
  <si>
    <t>Method 2</t>
  </si>
  <si>
    <t>Summary table of the Method 2 Direct Contact Soil Standards.</t>
  </si>
  <si>
    <t>(MCP table 5,  310 CMR 40.0985(6))</t>
  </si>
  <si>
    <t>(MCP table 6,  310 CMR 40.0996(7))</t>
  </si>
  <si>
    <t>Calculation of the Reportable Concentrations in Soil and Groundwater</t>
  </si>
  <si>
    <t xml:space="preserve">(Contained in the Massachusetts Oil and Hazardous material List (MOHML), </t>
  </si>
  <si>
    <t>310 CMR 40.1600)</t>
  </si>
  <si>
    <t>Calculates the attenuation factor needed for the GW-2 standards</t>
  </si>
  <si>
    <t>Calculates the direct contact soil standards</t>
  </si>
  <si>
    <t>Calculates the leaching-based soil standards</t>
  </si>
  <si>
    <t>MCP Table 4 - 310 CMR 40.0975(6)(c)</t>
  </si>
  <si>
    <t>MCP Table 5 - 310 CMR 40.0985(6)</t>
  </si>
  <si>
    <t>Method 2 - Direct Contact Soil Standards</t>
  </si>
  <si>
    <t>Groundwater &amp; Soil</t>
  </si>
  <si>
    <t xml:space="preserve">Reportable Concentrations in </t>
  </si>
  <si>
    <t>Groundwater and Soil</t>
  </si>
  <si>
    <t>Office of Research and Standards</t>
  </si>
  <si>
    <t>S-1 &amp; GW-1</t>
  </si>
  <si>
    <t>S-1 &amp; GW-2</t>
  </si>
  <si>
    <t>S-1 &amp; GW-3</t>
  </si>
  <si>
    <t>S-2 &amp; GW-1</t>
  </si>
  <si>
    <t>S-2 &amp; GW-2</t>
  </si>
  <si>
    <t>S-2 &amp; GW-3</t>
  </si>
  <si>
    <t>S-3 &amp; GW-1</t>
  </si>
  <si>
    <t>S-3 &amp; GW-2</t>
  </si>
  <si>
    <t>S-3 &amp; GW-3</t>
  </si>
  <si>
    <t>S-1 Direct Contact</t>
  </si>
  <si>
    <t>S-2 Direct Contact</t>
  </si>
  <si>
    <t>S-3 Direct Contact</t>
  </si>
  <si>
    <t>BIS(2-ETHYLHEXYL)PHTHALATE</t>
  </si>
  <si>
    <t>ETHYLBENZENE</t>
  </si>
  <si>
    <t>PERCHLORATE</t>
  </si>
  <si>
    <t>Calculates the groundwater standards</t>
  </si>
  <si>
    <t>MCP Toxicity.xlsx</t>
  </si>
  <si>
    <t>MCP GW2 alpha.xlsx</t>
  </si>
  <si>
    <t>MCP GW.xlsx</t>
  </si>
  <si>
    <t>MCP Soil.xlsx</t>
  </si>
  <si>
    <t>MCP Leach.xlsx</t>
  </si>
  <si>
    <t>Lowest EPH Fraction</t>
  </si>
  <si>
    <t>mg/kg</t>
  </si>
  <si>
    <t>CAS
 Number</t>
  </si>
  <si>
    <t>MCP Table 1 - 310 CMR 40.0974(2)
Method 1 Groundwater Standards</t>
  </si>
  <si>
    <t>One-time Exposure</t>
  </si>
  <si>
    <t>Workbook Name</t>
  </si>
  <si>
    <t>As noted above, this workbook is linked to five other related workbooks</t>
  </si>
  <si>
    <t xml:space="preserve">Displays toxicity values and chemical-specific physical constants used in calculations. </t>
  </si>
  <si>
    <t>MCP Standards.xlxs</t>
  </si>
  <si>
    <t>This Standards.xlsx workbook is comprised of the following spreadsheets:</t>
  </si>
  <si>
    <t>Standard
µg/L</t>
  </si>
  <si>
    <t>PERFLUOROOCTANOIC ACID (PFOA)</t>
  </si>
  <si>
    <t>PERFLUOROHEPTANOIC ACID (PFHpA)</t>
  </si>
  <si>
    <t>PERFLUOROHEXANESULFONIC ACID (PFHxS)</t>
  </si>
  <si>
    <t>PERFLUORONONANOIC ACID (PFNA)</t>
  </si>
  <si>
    <t>Noncancer Risk</t>
  </si>
  <si>
    <t xml:space="preserve">GW-1 </t>
  </si>
  <si>
    <t>Lower of Cr III &amp;VI</t>
  </si>
  <si>
    <t>PERFLUOROOCTANESULFONIC ACID (PFOS)</t>
  </si>
  <si>
    <t>PER- AND POLYFLUORALKYL SUBSTANCES (PFAS)</t>
  </si>
  <si>
    <t>-</t>
  </si>
  <si>
    <t>See PFAS</t>
  </si>
  <si>
    <t>PERFLUORODECANOIC ACID (PFDA)</t>
  </si>
  <si>
    <t>CAS Number</t>
  </si>
  <si>
    <t>Standard Basis</t>
  </si>
  <si>
    <t>μg/L</t>
  </si>
  <si>
    <r>
      <rPr>
        <b/>
        <sz val="9"/>
        <rFont val="Arial Narrow"/>
        <family val="2"/>
      </rPr>
      <t>μ</t>
    </r>
    <r>
      <rPr>
        <b/>
        <sz val="9"/>
        <rFont val="Arial"/>
        <family val="2"/>
      </rPr>
      <t>g/L</t>
    </r>
  </si>
  <si>
    <t>S1</t>
  </si>
  <si>
    <t>S2</t>
  </si>
  <si>
    <t>S3</t>
  </si>
  <si>
    <t>RC</t>
  </si>
  <si>
    <t>Soil</t>
  </si>
  <si>
    <t>MCP Standards</t>
  </si>
  <si>
    <t>Method 2 Direct Contact</t>
  </si>
  <si>
    <t>All Standards</t>
  </si>
  <si>
    <t>Summary table of the Method 1 and Method 2 standards.</t>
  </si>
  <si>
    <t xml:space="preserve">The 2020 MCP Method 1 Standards are in the tabs linked below. </t>
  </si>
  <si>
    <t>Oil or Hazardous Material (OHM)</t>
  </si>
  <si>
    <t>Oil and/or Hazardous Material (OHM)</t>
  </si>
  <si>
    <t>OIL OR HAZARDOUS MATERIAL (OHM)</t>
  </si>
  <si>
    <t>PETROLEUM HYDROCARBONS Aliphatics C5 to C8</t>
  </si>
  <si>
    <t>PETROLEUM HYDROCARBONS Aliphatics C9 to C12</t>
  </si>
  <si>
    <t>PETROLEUM HYDROCARBONS Aliphatics C9 to C18</t>
  </si>
  <si>
    <t>PETROLEUM HYDROCARBONS Aliphatics C19 to C36</t>
  </si>
  <si>
    <t>PETROLEUM HYDROCARBONS Aromatics C9 to C10</t>
  </si>
  <si>
    <t>PETROLEUM HYDROCARBONS Aromatics C11 to C22</t>
  </si>
  <si>
    <t xml:space="preserve">Risk-Based Levels for Soil and Groundwater 2020 MCP Standards Development </t>
  </si>
  <si>
    <t>Azin Kavian</t>
  </si>
  <si>
    <t>100 Cambridge Street</t>
  </si>
  <si>
    <t>Boston, MA 02114  USA</t>
  </si>
  <si>
    <t>Email: azin.kavian@mass.gov</t>
  </si>
  <si>
    <t>NOTE:  this workbook contains many Comments attached to particular cells.  All comments can be seen by choosing "Show All Comments" from the "Review" Panel.</t>
  </si>
  <si>
    <t>M3CLs</t>
  </si>
  <si>
    <t>Calculation of the Method 3 Ceiling Limits (M3CLs) in Soil and Groundwater</t>
  </si>
  <si>
    <t>M3CL</t>
  </si>
  <si>
    <t>GW M3CLs</t>
  </si>
  <si>
    <t xml:space="preserve">Soil M3CLs </t>
  </si>
  <si>
    <t xml:space="preserve">Method 3 Ceiling Limits (M3CLs)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</si>
</sst>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0" x14ac:knownFonts="1">
    <font>
      <sz val="10"/>
      <name val="Arial"/>
    </font>
    <font>
      <sz val="9"/>
      <name val="Arial"/>
      <family val="2"/>
    </font>
    <font>
      <b/>
      <sz val="9"/>
      <name val="Arial"/>
      <family val="2"/>
    </font>
    <font>
      <sz val="8"/>
      <color indexed="81"/>
      <name val="Tahoma"/>
      <family val="2"/>
    </font>
    <font>
      <sz val="10"/>
      <name val="Arial"/>
      <family val="2"/>
    </font>
    <font>
      <b/>
      <sz val="12"/>
      <name val="Arial"/>
      <family val="2"/>
    </font>
    <font>
      <b/>
      <sz val="10"/>
      <color indexed="10"/>
      <name val="Arial"/>
      <family val="2"/>
    </font>
    <font>
      <b/>
      <sz val="10"/>
      <name val="Arial"/>
      <family val="2"/>
    </font>
    <font>
      <sz val="8"/>
      <name val="Arial"/>
      <family val="2"/>
    </font>
    <font>
      <b/>
      <sz val="8"/>
      <color indexed="81"/>
      <name val="Tahoma"/>
      <family val="2"/>
    </font>
    <font>
      <sz val="10"/>
      <color indexed="12"/>
      <name val="Arial"/>
      <family val="2"/>
    </font>
    <font>
      <u/>
      <sz val="10"/>
      <color indexed="12"/>
      <name val="Arial"/>
      <family val="2"/>
    </font>
    <font>
      <b/>
      <u/>
      <sz val="10"/>
      <color indexed="12"/>
      <name val="Arial"/>
      <family val="2"/>
    </font>
    <font>
      <sz val="9"/>
      <color indexed="81"/>
      <name val="Tahoma"/>
      <family val="2"/>
    </font>
    <font>
      <b/>
      <sz val="9"/>
      <color indexed="81"/>
      <name val="Tahoma"/>
      <family val="2"/>
    </font>
    <font>
      <b/>
      <sz val="9"/>
      <name val="Arial Narrow"/>
      <family val="2"/>
    </font>
    <font>
      <b/>
      <sz val="8"/>
      <color rgb="FFC00000"/>
      <name val="Arial"/>
      <family val="2"/>
    </font>
    <font>
      <b/>
      <sz val="9"/>
      <color rgb="FFC00000"/>
      <name val="Arial"/>
      <family val="2"/>
    </font>
    <font>
      <u/>
      <sz val="10"/>
      <name val="Arial"/>
      <family val="2"/>
    </font>
    <font>
      <b/>
      <i/>
      <sz val="8"/>
      <name val="Arial"/>
      <family val="2"/>
    </font>
  </fonts>
  <fills count="12">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8"/>
        <bgColor indexed="64"/>
      </patternFill>
    </fill>
    <fill>
      <patternFill patternType="solid">
        <fgColor indexed="47"/>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8" tint="0.79998168889431442"/>
        <bgColor indexed="64"/>
      </patternFill>
    </fill>
  </fills>
  <borders count="120">
    <border>
      <left/>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ck">
        <color theme="1" tint="0.34998626667073579"/>
      </left>
      <right/>
      <top style="thick">
        <color theme="1" tint="0.34998626667073579"/>
      </top>
      <bottom/>
      <diagonal/>
    </border>
    <border>
      <left/>
      <right/>
      <top style="thick">
        <color theme="1" tint="0.34998626667073579"/>
      </top>
      <bottom/>
      <diagonal/>
    </border>
    <border>
      <left/>
      <right style="thick">
        <color theme="1" tint="0.34998626667073579"/>
      </right>
      <top style="thick">
        <color theme="1" tint="0.34998626667073579"/>
      </top>
      <bottom/>
      <diagonal/>
    </border>
    <border>
      <left style="thick">
        <color theme="1" tint="0.34998626667073579"/>
      </left>
      <right/>
      <top/>
      <bottom/>
      <diagonal/>
    </border>
    <border>
      <left/>
      <right style="thick">
        <color theme="1" tint="0.34998626667073579"/>
      </right>
      <top/>
      <bottom/>
      <diagonal/>
    </border>
    <border>
      <left style="thick">
        <color theme="1" tint="0.34998626667073579"/>
      </left>
      <right/>
      <top/>
      <bottom style="thick">
        <color theme="1" tint="0.34998626667073579"/>
      </bottom>
      <diagonal/>
    </border>
    <border>
      <left/>
      <right/>
      <top/>
      <bottom style="thick">
        <color theme="1" tint="0.34998626667073579"/>
      </bottom>
      <diagonal/>
    </border>
    <border>
      <left/>
      <right style="thick">
        <color theme="1" tint="0.34998626667073579"/>
      </right>
      <top/>
      <bottom style="thick">
        <color theme="1" tint="0.34998626667073579"/>
      </bottom>
      <diagonal/>
    </border>
    <border>
      <left style="thin">
        <color theme="0" tint="-0.34998626667073579"/>
      </left>
      <right style="thin">
        <color theme="0" tint="-0.34998626667073579"/>
      </right>
      <top style="thick">
        <color theme="1" tint="0.34998626667073579"/>
      </top>
      <bottom/>
      <diagonal/>
    </border>
    <border>
      <left style="thin">
        <color theme="0" tint="-0.34998626667073579"/>
      </left>
      <right style="thick">
        <color theme="1" tint="0.34998626667073579"/>
      </right>
      <top style="thick">
        <color theme="1" tint="0.34998626667073579"/>
      </top>
      <bottom/>
      <diagonal/>
    </border>
    <border>
      <left style="thin">
        <color theme="0" tint="-0.34998626667073579"/>
      </left>
      <right style="thin">
        <color theme="0" tint="-0.34998626667073579"/>
      </right>
      <top/>
      <bottom/>
      <diagonal/>
    </border>
    <border>
      <left style="thick">
        <color theme="1" tint="0.34998626667073579"/>
      </left>
      <right/>
      <top/>
      <bottom style="medium">
        <color theme="0" tint="-0.34998626667073579"/>
      </bottom>
      <diagonal/>
    </border>
    <border>
      <left style="thin">
        <color theme="0" tint="-0.34998626667073579"/>
      </left>
      <right style="thin">
        <color theme="0" tint="-0.34998626667073579"/>
      </right>
      <top/>
      <bottom style="medium">
        <color theme="0" tint="-0.34998626667073579"/>
      </bottom>
      <diagonal/>
    </border>
    <border>
      <left style="thin">
        <color theme="0" tint="-0.34998626667073579"/>
      </left>
      <right style="thick">
        <color theme="1" tint="0.34998626667073579"/>
      </right>
      <top/>
      <bottom style="medium">
        <color theme="0" tint="-0.34998626667073579"/>
      </bottom>
      <diagonal/>
    </border>
    <border>
      <left/>
      <right style="thick">
        <color theme="1" tint="0.34998626667073579"/>
      </right>
      <top/>
      <bottom style="medium">
        <color theme="0" tint="-0.34998626667073579"/>
      </bottom>
      <diagonal/>
    </border>
    <border>
      <left style="thick">
        <color theme="1" tint="0.34998626667073579"/>
      </left>
      <right style="thin">
        <color theme="0" tint="-0.34998626667073579"/>
      </right>
      <top/>
      <bottom style="medium">
        <color theme="0" tint="-0.34998626667073579"/>
      </bottom>
      <diagonal/>
    </border>
    <border>
      <left style="thin">
        <color theme="0" tint="-0.34998626667073579"/>
      </left>
      <right/>
      <top/>
      <bottom/>
      <diagonal/>
    </border>
    <border>
      <left style="thin">
        <color theme="0" tint="-0.34998626667073579"/>
      </left>
      <right/>
      <top/>
      <bottom style="medium">
        <color theme="0" tint="-0.34998626667073579"/>
      </bottom>
      <diagonal/>
    </border>
    <border>
      <left/>
      <right style="thin">
        <color theme="0" tint="-0.34998626667073579"/>
      </right>
      <top/>
      <bottom/>
      <diagonal/>
    </border>
    <border>
      <left/>
      <right style="thin">
        <color theme="0" tint="-0.34998626667073579"/>
      </right>
      <top/>
      <bottom style="medium">
        <color theme="0" tint="-0.34998626667073579"/>
      </bottom>
      <diagonal/>
    </border>
    <border>
      <left/>
      <right style="thin">
        <color theme="0" tint="-0.34998626667073579"/>
      </right>
      <top style="thick">
        <color theme="1" tint="0.34998626667073579"/>
      </top>
      <bottom/>
      <diagonal/>
    </border>
    <border>
      <left style="thick">
        <color theme="1" tint="0.34998626667073579"/>
      </left>
      <right/>
      <top style="medium">
        <color theme="0" tint="-0.34998626667073579"/>
      </top>
      <bottom style="hair">
        <color theme="0" tint="-0.24994659260841701"/>
      </bottom>
      <diagonal/>
    </border>
    <border>
      <left style="thin">
        <color theme="0" tint="-0.34998626667073579"/>
      </left>
      <right style="thin">
        <color theme="0" tint="-0.34998626667073579"/>
      </right>
      <top style="medium">
        <color theme="0" tint="-0.34998626667073579"/>
      </top>
      <bottom style="hair">
        <color theme="0" tint="-0.24994659260841701"/>
      </bottom>
      <diagonal/>
    </border>
    <border>
      <left style="thin">
        <color theme="0" tint="-0.34998626667073579"/>
      </left>
      <right style="thick">
        <color theme="1" tint="0.34998626667073579"/>
      </right>
      <top style="medium">
        <color theme="0" tint="-0.34998626667073579"/>
      </top>
      <bottom style="hair">
        <color theme="0" tint="-0.24994659260841701"/>
      </bottom>
      <diagonal/>
    </border>
    <border>
      <left style="thick">
        <color theme="1" tint="0.34998626667073579"/>
      </left>
      <right/>
      <top style="hair">
        <color theme="0" tint="-0.24994659260841701"/>
      </top>
      <bottom style="hair">
        <color theme="0" tint="-0.24994659260841701"/>
      </bottom>
      <diagonal/>
    </border>
    <border>
      <left style="thin">
        <color theme="0" tint="-0.34998626667073579"/>
      </left>
      <right style="thin">
        <color theme="0" tint="-0.34998626667073579"/>
      </right>
      <top style="hair">
        <color theme="0" tint="-0.24994659260841701"/>
      </top>
      <bottom style="hair">
        <color theme="0" tint="-0.24994659260841701"/>
      </bottom>
      <diagonal/>
    </border>
    <border>
      <left style="thin">
        <color theme="0" tint="-0.34998626667073579"/>
      </left>
      <right style="thick">
        <color theme="1" tint="0.34998626667073579"/>
      </right>
      <top style="hair">
        <color theme="0" tint="-0.24994659260841701"/>
      </top>
      <bottom style="hair">
        <color theme="0" tint="-0.24994659260841701"/>
      </bottom>
      <diagonal/>
    </border>
    <border>
      <left style="thick">
        <color theme="1" tint="0.34998626667073579"/>
      </left>
      <right/>
      <top style="hair">
        <color theme="0" tint="-0.24994659260841701"/>
      </top>
      <bottom style="thick">
        <color theme="1" tint="0.34998626667073579"/>
      </bottom>
      <diagonal/>
    </border>
    <border>
      <left style="thin">
        <color theme="0" tint="-0.34998626667073579"/>
      </left>
      <right style="thin">
        <color theme="0" tint="-0.34998626667073579"/>
      </right>
      <top style="hair">
        <color theme="0" tint="-0.24994659260841701"/>
      </top>
      <bottom style="thick">
        <color theme="1" tint="0.34998626667073579"/>
      </bottom>
      <diagonal/>
    </border>
    <border>
      <left style="thin">
        <color theme="0" tint="-0.34998626667073579"/>
      </left>
      <right style="thick">
        <color theme="1" tint="0.34998626667073579"/>
      </right>
      <top style="hair">
        <color theme="0" tint="-0.24994659260841701"/>
      </top>
      <bottom style="thick">
        <color theme="1" tint="0.34998626667073579"/>
      </bottom>
      <diagonal/>
    </border>
    <border>
      <left style="thick">
        <color theme="1" tint="0.34998626667073579"/>
      </left>
      <right style="thin">
        <color theme="0" tint="-0.34998626667073579"/>
      </right>
      <top style="medium">
        <color theme="0" tint="-0.34998626667073579"/>
      </top>
      <bottom style="hair">
        <color theme="0" tint="-0.24994659260841701"/>
      </bottom>
      <diagonal/>
    </border>
    <border>
      <left style="thin">
        <color theme="0" tint="-0.34998626667073579"/>
      </left>
      <right/>
      <top style="medium">
        <color theme="0" tint="-0.34998626667073579"/>
      </top>
      <bottom style="hair">
        <color theme="0" tint="-0.24994659260841701"/>
      </bottom>
      <diagonal/>
    </border>
    <border>
      <left/>
      <right style="thin">
        <color theme="0" tint="-0.34998626667073579"/>
      </right>
      <top style="medium">
        <color theme="0" tint="-0.34998626667073579"/>
      </top>
      <bottom style="hair">
        <color theme="0" tint="-0.24994659260841701"/>
      </bottom>
      <diagonal/>
    </border>
    <border>
      <left/>
      <right style="thick">
        <color theme="1" tint="0.34998626667073579"/>
      </right>
      <top style="medium">
        <color theme="0" tint="-0.34998626667073579"/>
      </top>
      <bottom style="hair">
        <color theme="0" tint="-0.24994659260841701"/>
      </bottom>
      <diagonal/>
    </border>
    <border>
      <left style="thick">
        <color theme="1" tint="0.34998626667073579"/>
      </left>
      <right style="thin">
        <color theme="0" tint="-0.34998626667073579"/>
      </right>
      <top style="hair">
        <color theme="0" tint="-0.24994659260841701"/>
      </top>
      <bottom style="hair">
        <color theme="0" tint="-0.24994659260841701"/>
      </bottom>
      <diagonal/>
    </border>
    <border>
      <left style="thin">
        <color theme="0" tint="-0.34998626667073579"/>
      </left>
      <right/>
      <top style="hair">
        <color theme="0" tint="-0.24994659260841701"/>
      </top>
      <bottom style="hair">
        <color theme="0" tint="-0.24994659260841701"/>
      </bottom>
      <diagonal/>
    </border>
    <border>
      <left/>
      <right style="thin">
        <color theme="0" tint="-0.34998626667073579"/>
      </right>
      <top style="hair">
        <color theme="0" tint="-0.24994659260841701"/>
      </top>
      <bottom style="hair">
        <color theme="0" tint="-0.24994659260841701"/>
      </bottom>
      <diagonal/>
    </border>
    <border>
      <left/>
      <right style="thick">
        <color theme="1" tint="0.34998626667073579"/>
      </right>
      <top style="hair">
        <color theme="0" tint="-0.24994659260841701"/>
      </top>
      <bottom style="hair">
        <color theme="0" tint="-0.24994659260841701"/>
      </bottom>
      <diagonal/>
    </border>
    <border>
      <left style="thick">
        <color theme="1" tint="0.34998626667073579"/>
      </left>
      <right style="thin">
        <color theme="0" tint="-0.34998626667073579"/>
      </right>
      <top style="hair">
        <color theme="0" tint="-0.24994659260841701"/>
      </top>
      <bottom style="thick">
        <color theme="1" tint="0.34998626667073579"/>
      </bottom>
      <diagonal/>
    </border>
    <border>
      <left style="thin">
        <color theme="0" tint="-0.34998626667073579"/>
      </left>
      <right/>
      <top style="hair">
        <color theme="0" tint="-0.24994659260841701"/>
      </top>
      <bottom style="thick">
        <color theme="1" tint="0.34998626667073579"/>
      </bottom>
      <diagonal/>
    </border>
    <border>
      <left/>
      <right style="thin">
        <color theme="0" tint="-0.34998626667073579"/>
      </right>
      <top style="hair">
        <color theme="0" tint="-0.24994659260841701"/>
      </top>
      <bottom style="thick">
        <color theme="1" tint="0.34998626667073579"/>
      </bottom>
      <diagonal/>
    </border>
    <border>
      <left/>
      <right style="thick">
        <color theme="1" tint="0.34998626667073579"/>
      </right>
      <top style="hair">
        <color theme="0" tint="-0.24994659260841701"/>
      </top>
      <bottom style="thick">
        <color theme="1" tint="0.34998626667073579"/>
      </bottom>
      <diagonal/>
    </border>
    <border>
      <left style="thick">
        <color theme="1" tint="0.34998626667073579"/>
      </left>
      <right/>
      <top style="thin">
        <color theme="0" tint="-0.34998626667073579"/>
      </top>
      <bottom style="hair">
        <color theme="0" tint="-0.24994659260841701"/>
      </bottom>
      <diagonal/>
    </border>
    <border>
      <left/>
      <right/>
      <top style="thin">
        <color theme="0" tint="-0.34998626667073579"/>
      </top>
      <bottom style="hair">
        <color theme="0" tint="-0.24994659260841701"/>
      </bottom>
      <diagonal/>
    </border>
    <border>
      <left/>
      <right style="thick">
        <color theme="1" tint="0.34998626667073579"/>
      </right>
      <top style="thin">
        <color theme="0" tint="-0.34998626667073579"/>
      </top>
      <bottom style="hair">
        <color theme="0" tint="-0.24994659260841701"/>
      </bottom>
      <diagonal/>
    </border>
    <border>
      <left/>
      <right/>
      <top style="hair">
        <color theme="0" tint="-0.24994659260841701"/>
      </top>
      <bottom style="hair">
        <color theme="0" tint="-0.24994659260841701"/>
      </bottom>
      <diagonal/>
    </border>
    <border>
      <left/>
      <right/>
      <top style="hair">
        <color theme="0" tint="-0.24994659260841701"/>
      </top>
      <bottom style="thick">
        <color theme="1" tint="0.34998626667073579"/>
      </bottom>
      <diagonal/>
    </border>
    <border>
      <left style="thin">
        <color theme="0" tint="-0.34998626667073579"/>
      </left>
      <right style="thin">
        <color theme="0" tint="-0.34998626667073579"/>
      </right>
      <top style="thin">
        <color theme="0" tint="-0.34998626667073579"/>
      </top>
      <bottom style="hair">
        <color theme="0" tint="-0.24994659260841701"/>
      </bottom>
      <diagonal/>
    </border>
    <border>
      <left style="thin">
        <color theme="0" tint="-0.34998626667073579"/>
      </left>
      <right/>
      <top style="thick">
        <color theme="1" tint="0.34998626667073579"/>
      </top>
      <bottom/>
      <diagonal/>
    </border>
    <border>
      <left style="thin">
        <color theme="0" tint="-0.34998626667073579"/>
      </left>
      <right/>
      <top style="thin">
        <color theme="0" tint="-0.34998626667073579"/>
      </top>
      <bottom style="hair">
        <color theme="0" tint="-0.24994659260841701"/>
      </bottom>
      <diagonal/>
    </border>
    <border>
      <left/>
      <right style="thin">
        <color theme="0" tint="-0.34998626667073579"/>
      </right>
      <top style="thin">
        <color theme="0" tint="-0.34998626667073579"/>
      </top>
      <bottom style="hair">
        <color theme="0" tint="-0.24994659260841701"/>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ck">
        <color theme="1"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right style="thick">
        <color theme="1" tint="0.34998626667073579"/>
      </right>
      <top/>
      <bottom style="thin">
        <color theme="0" tint="-0.34998626667073579"/>
      </bottom>
      <diagonal/>
    </border>
    <border>
      <left style="thin">
        <color theme="0" tint="-0.34998626667073579"/>
      </left>
      <right style="thin">
        <color theme="0" tint="-0.34998626667073579"/>
      </right>
      <top/>
      <bottom style="hair">
        <color theme="0" tint="-0.14996795556505021"/>
      </bottom>
      <diagonal/>
    </border>
    <border>
      <left style="thin">
        <color theme="0" tint="-0.34998626667073579"/>
      </left>
      <right style="thin">
        <color theme="0" tint="-0.34998626667073579"/>
      </right>
      <top style="hair">
        <color theme="0" tint="-0.14996795556505021"/>
      </top>
      <bottom style="hair">
        <color theme="0" tint="-0.14996795556505021"/>
      </bottom>
      <diagonal/>
    </border>
    <border>
      <left/>
      <right style="thick">
        <color theme="1" tint="0.499984740745262"/>
      </right>
      <top style="hair">
        <color theme="0" tint="-0.24994659260841701"/>
      </top>
      <bottom style="hair">
        <color theme="0" tint="-0.24994659260841701"/>
      </bottom>
      <diagonal/>
    </border>
    <border>
      <left/>
      <right/>
      <top style="hair">
        <color theme="0" tint="-0.24994659260841701"/>
      </top>
      <bottom style="thick">
        <color theme="1" tint="0.499984740745262"/>
      </bottom>
      <diagonal/>
    </border>
    <border>
      <left/>
      <right style="thick">
        <color theme="1" tint="0.499984740745262"/>
      </right>
      <top style="hair">
        <color theme="0" tint="-0.24994659260841701"/>
      </top>
      <bottom style="thick">
        <color theme="1" tint="0.499984740745262"/>
      </bottom>
      <diagonal/>
    </border>
    <border>
      <left style="medium">
        <color theme="0" tint="-0.34998626667073579"/>
      </left>
      <right/>
      <top style="thick">
        <color theme="1" tint="0.499984740745262"/>
      </top>
      <bottom/>
      <diagonal/>
    </border>
    <border>
      <left/>
      <right/>
      <top style="thick">
        <color theme="1" tint="0.499984740745262"/>
      </top>
      <bottom/>
      <diagonal/>
    </border>
    <border>
      <left/>
      <right style="medium">
        <color theme="0" tint="-0.34998626667073579"/>
      </right>
      <top style="thick">
        <color theme="1" tint="0.499984740745262"/>
      </top>
      <bottom/>
      <diagonal/>
    </border>
    <border>
      <left/>
      <right style="thick">
        <color theme="1" tint="0.499984740745262"/>
      </right>
      <top style="thick">
        <color theme="1" tint="0.499984740745262"/>
      </top>
      <bottom/>
      <diagonal/>
    </border>
    <border>
      <left style="medium">
        <color theme="0" tint="-0.34998626667073579"/>
      </left>
      <right style="medium">
        <color theme="0" tint="-0.34998626667073579"/>
      </right>
      <top/>
      <bottom/>
      <diagonal/>
    </border>
    <border>
      <left style="thick">
        <color theme="1" tint="0.499984740745262"/>
      </left>
      <right/>
      <top style="hair">
        <color theme="0" tint="-0.24994659260841701"/>
      </top>
      <bottom style="hair">
        <color theme="0" tint="-0.24994659260841701"/>
      </bottom>
      <diagonal/>
    </border>
    <border>
      <left style="medium">
        <color theme="0" tint="-0.34998626667073579"/>
      </left>
      <right/>
      <top style="hair">
        <color theme="0" tint="-0.24994659260841701"/>
      </top>
      <bottom style="hair">
        <color theme="0" tint="-0.24994659260841701"/>
      </bottom>
      <diagonal/>
    </border>
    <border>
      <left/>
      <right style="medium">
        <color theme="0" tint="-0.34998626667073579"/>
      </right>
      <top style="hair">
        <color theme="0" tint="-0.24994659260841701"/>
      </top>
      <bottom style="hair">
        <color theme="0" tint="-0.24994659260841701"/>
      </bottom>
      <diagonal/>
    </border>
    <border>
      <left style="thick">
        <color theme="1" tint="0.499984740745262"/>
      </left>
      <right/>
      <top style="hair">
        <color theme="0" tint="-0.24994659260841701"/>
      </top>
      <bottom style="thick">
        <color theme="1" tint="0.499984740745262"/>
      </bottom>
      <diagonal/>
    </border>
    <border>
      <left style="medium">
        <color theme="0" tint="-0.34998626667073579"/>
      </left>
      <right/>
      <top style="hair">
        <color theme="0" tint="-0.24994659260841701"/>
      </top>
      <bottom style="thick">
        <color theme="1" tint="0.499984740745262"/>
      </bottom>
      <diagonal/>
    </border>
    <border>
      <left/>
      <right style="medium">
        <color theme="0" tint="-0.34998626667073579"/>
      </right>
      <top style="hair">
        <color theme="0" tint="-0.24994659260841701"/>
      </top>
      <bottom style="thick">
        <color theme="1" tint="0.499984740745262"/>
      </bottom>
      <diagonal/>
    </border>
    <border>
      <left style="medium">
        <color theme="0" tint="-0.34998626667073579"/>
      </left>
      <right style="medium">
        <color theme="0" tint="-0.34998626667073579"/>
      </right>
      <top style="hair">
        <color theme="0" tint="-0.24994659260841701"/>
      </top>
      <bottom style="hair">
        <color theme="0" tint="-0.24994659260841701"/>
      </bottom>
      <diagonal/>
    </border>
    <border>
      <left/>
      <right style="thin">
        <color theme="0" tint="-0.34998626667073579"/>
      </right>
      <top style="hair">
        <color theme="0" tint="-0.24994659260841701"/>
      </top>
      <bottom style="thick">
        <color theme="1" tint="0.499984740745262"/>
      </bottom>
      <diagonal/>
    </border>
    <border>
      <left style="thick">
        <color theme="1" tint="0.499984740745262"/>
      </left>
      <right/>
      <top style="thick">
        <color theme="1" tint="0.499984740745262"/>
      </top>
      <bottom/>
      <diagonal/>
    </border>
    <border>
      <left style="thick">
        <color theme="1" tint="0.499984740745262"/>
      </left>
      <right/>
      <top style="thin">
        <color theme="0" tint="-0.34998626667073579"/>
      </top>
      <bottom style="medium">
        <color theme="0" tint="-0.34998626667073579"/>
      </bottom>
      <diagonal/>
    </border>
    <border>
      <left style="thick">
        <color theme="1" tint="0.499984740745262"/>
      </left>
      <right/>
      <top/>
      <bottom style="hair">
        <color theme="0" tint="-0.24994659260841701"/>
      </bottom>
      <diagonal/>
    </border>
    <border>
      <left style="medium">
        <color theme="0" tint="-0.34998626667073579"/>
      </left>
      <right/>
      <top/>
      <bottom style="hair">
        <color theme="0" tint="-0.24994659260841701"/>
      </bottom>
      <diagonal/>
    </border>
    <border>
      <left/>
      <right/>
      <top/>
      <bottom style="hair">
        <color theme="0" tint="-0.24994659260841701"/>
      </bottom>
      <diagonal/>
    </border>
    <border>
      <left/>
      <right style="medium">
        <color theme="0" tint="-0.34998626667073579"/>
      </right>
      <top/>
      <bottom style="hair">
        <color theme="0" tint="-0.24994659260841701"/>
      </bottom>
      <diagonal/>
    </border>
    <border>
      <left/>
      <right style="thin">
        <color theme="0" tint="-0.34998626667073579"/>
      </right>
      <top/>
      <bottom style="hair">
        <color theme="0" tint="-0.24994659260841701"/>
      </bottom>
      <diagonal/>
    </border>
    <border>
      <left/>
      <right style="thick">
        <color theme="1" tint="0.499984740745262"/>
      </right>
      <top/>
      <bottom style="hair">
        <color theme="0" tint="-0.24994659260841701"/>
      </bottom>
      <diagonal/>
    </border>
    <border>
      <left style="medium">
        <color theme="0" tint="-0.34998626667073579"/>
      </left>
      <right/>
      <top style="thin">
        <color theme="0" tint="-0.34998626667073579"/>
      </top>
      <bottom style="medium">
        <color theme="0" tint="-0.34998626667073579"/>
      </bottom>
      <diagonal/>
    </border>
    <border>
      <left/>
      <right/>
      <top style="thin">
        <color theme="0" tint="-0.34998626667073579"/>
      </top>
      <bottom style="medium">
        <color theme="0" tint="-0.34998626667073579"/>
      </bottom>
      <diagonal/>
    </border>
    <border>
      <left/>
      <right style="medium">
        <color theme="0" tint="-0.34998626667073579"/>
      </right>
      <top style="thin">
        <color theme="0" tint="-0.34998626667073579"/>
      </top>
      <bottom style="medium">
        <color theme="0" tint="-0.34998626667073579"/>
      </bottom>
      <diagonal/>
    </border>
    <border>
      <left/>
      <right style="thin">
        <color theme="0" tint="-0.34998626667073579"/>
      </right>
      <top style="thin">
        <color theme="0" tint="-0.34998626667073579"/>
      </top>
      <bottom style="medium">
        <color theme="0" tint="-0.34998626667073579"/>
      </bottom>
      <diagonal/>
    </border>
    <border>
      <left/>
      <right style="thick">
        <color theme="1" tint="0.499984740745262"/>
      </right>
      <top style="thin">
        <color theme="0" tint="-0.34998626667073579"/>
      </top>
      <bottom style="medium">
        <color theme="0" tint="-0.34998626667073579"/>
      </bottom>
      <diagonal/>
    </border>
    <border>
      <left style="medium">
        <color theme="0" tint="-0.34998626667073579"/>
      </left>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right style="thick">
        <color theme="1" tint="0.499984740745262"/>
      </right>
      <top style="thin">
        <color theme="0" tint="-0.34998626667073579"/>
      </top>
      <bottom style="thin">
        <color theme="0" tint="-0.34998626667073579"/>
      </bottom>
      <diagonal/>
    </border>
    <border>
      <left style="thick">
        <color theme="1" tint="0.499984740745262"/>
      </left>
      <right/>
      <top/>
      <bottom/>
      <diagonal/>
    </border>
    <border>
      <left style="thin">
        <color theme="0" tint="-0.34998626667073579"/>
      </left>
      <right style="thin">
        <color theme="0" tint="-0.34998626667073579"/>
      </right>
      <top style="thick">
        <color theme="1" tint="0.499984740745262"/>
      </top>
      <bottom/>
      <diagonal/>
    </border>
    <border>
      <left/>
      <right/>
      <top style="medium">
        <color theme="0" tint="-0.34998626667073579"/>
      </top>
      <bottom style="hair">
        <color theme="0" tint="-0.24994659260841701"/>
      </bottom>
      <diagonal/>
    </border>
    <border>
      <left/>
      <right style="thick">
        <color theme="1" tint="0.499984740745262"/>
      </right>
      <top/>
      <bottom/>
      <diagonal/>
    </border>
    <border>
      <left style="thick">
        <color theme="1" tint="0.499984740745262"/>
      </left>
      <right/>
      <top/>
      <bottom style="hair">
        <color theme="0" tint="-0.14996795556505021"/>
      </bottom>
      <diagonal/>
    </border>
    <border>
      <left/>
      <right style="thick">
        <color theme="1" tint="0.499984740745262"/>
      </right>
      <top/>
      <bottom style="hair">
        <color theme="0" tint="-0.14996795556505021"/>
      </bottom>
      <diagonal/>
    </border>
    <border>
      <left style="thick">
        <color theme="1" tint="0.499984740745262"/>
      </left>
      <right/>
      <top style="hair">
        <color theme="0" tint="-0.14996795556505021"/>
      </top>
      <bottom style="hair">
        <color theme="0" tint="-0.14996795556505021"/>
      </bottom>
      <diagonal/>
    </border>
    <border>
      <left/>
      <right style="thick">
        <color theme="1" tint="0.499984740745262"/>
      </right>
      <top style="hair">
        <color theme="0" tint="-0.14996795556505021"/>
      </top>
      <bottom style="hair">
        <color theme="0" tint="-0.14996795556505021"/>
      </bottom>
      <diagonal/>
    </border>
    <border>
      <left style="thick">
        <color theme="1" tint="0.499984740745262"/>
      </left>
      <right/>
      <top style="hair">
        <color theme="0" tint="-0.14996795556505021"/>
      </top>
      <bottom style="thick">
        <color theme="1" tint="0.499984740745262"/>
      </bottom>
      <diagonal/>
    </border>
    <border>
      <left style="thin">
        <color theme="0" tint="-0.34998626667073579"/>
      </left>
      <right style="thin">
        <color theme="0" tint="-0.34998626667073579"/>
      </right>
      <top style="hair">
        <color theme="0" tint="-0.14996795556505021"/>
      </top>
      <bottom style="thick">
        <color theme="1" tint="0.499984740745262"/>
      </bottom>
      <diagonal/>
    </border>
    <border>
      <left/>
      <right style="thick">
        <color theme="1" tint="0.499984740745262"/>
      </right>
      <top style="hair">
        <color theme="0" tint="-0.14996795556505021"/>
      </top>
      <bottom style="thick">
        <color theme="1" tint="0.499984740745262"/>
      </bottom>
      <diagonal/>
    </border>
    <border>
      <left style="thick">
        <color theme="1" tint="0.499984740745262"/>
      </left>
      <right/>
      <top/>
      <bottom style="thin">
        <color theme="0" tint="-0.34998626667073579"/>
      </bottom>
      <diagonal/>
    </border>
    <border>
      <left style="medium">
        <color theme="0" tint="-0.34998626667073579"/>
      </left>
      <right style="medium">
        <color theme="0" tint="-0.34998626667073579"/>
      </right>
      <top style="medium">
        <color theme="0" tint="-0.34998626667073579"/>
      </top>
      <bottom style="hair">
        <color theme="0" tint="-0.24994659260841701"/>
      </bottom>
      <diagonal/>
    </border>
    <border>
      <left style="medium">
        <color theme="0" tint="-0.34998626667073579"/>
      </left>
      <right style="medium">
        <color theme="0" tint="-0.34998626667073579"/>
      </right>
      <top style="hair">
        <color theme="0" tint="-0.24994659260841701"/>
      </top>
      <bottom style="thick">
        <color theme="1" tint="0.34998626667073579"/>
      </bottom>
      <diagonal/>
    </border>
    <border>
      <left style="medium">
        <color theme="0" tint="-0.34998626667073579"/>
      </left>
      <right style="medium">
        <color theme="0" tint="-0.34998626667073579"/>
      </right>
      <top/>
      <bottom style="medium">
        <color theme="0" tint="-0.34998626667073579"/>
      </bottom>
      <diagonal/>
    </border>
    <border>
      <left style="thick">
        <color theme="1" tint="0.34998626667073579"/>
      </left>
      <right/>
      <top style="thick">
        <color theme="1" tint="0.34998626667073579"/>
      </top>
      <bottom style="medium">
        <color theme="0" tint="-0.34998626667073579"/>
      </bottom>
      <diagonal/>
    </border>
    <border>
      <left/>
      <right/>
      <top style="thick">
        <color theme="1" tint="0.34998626667073579"/>
      </top>
      <bottom style="medium">
        <color theme="0" tint="-0.34998626667073579"/>
      </bottom>
      <diagonal/>
    </border>
    <border>
      <left/>
      <right style="thick">
        <color theme="1" tint="0.34998626667073579"/>
      </right>
      <top style="thick">
        <color theme="1" tint="0.34998626667073579"/>
      </top>
      <bottom style="medium">
        <color theme="0" tint="-0.34998626667073579"/>
      </bottom>
      <diagonal/>
    </border>
  </borders>
  <cellStyleXfs count="3">
    <xf numFmtId="0" fontId="0" fillId="0" borderId="0"/>
    <xf numFmtId="0" fontId="11" fillId="0" borderId="0" applyNumberFormat="0" applyFill="0" applyBorder="0" applyAlignment="0" applyProtection="0">
      <alignment vertical="top"/>
      <protection locked="0"/>
    </xf>
    <xf numFmtId="0" fontId="4" fillId="0" borderId="0"/>
  </cellStyleXfs>
  <cellXfs count="374">
    <xf numFmtId="0" fontId="0" fillId="0" borderId="0" xfId="0"/>
    <xf numFmtId="0" fontId="1" fillId="2" borderId="0" xfId="0" applyFont="1" applyFill="1"/>
    <xf numFmtId="0" fontId="4" fillId="0" borderId="0" xfId="0" applyFont="1"/>
    <xf numFmtId="0" fontId="4" fillId="3" borderId="5" xfId="0" applyFont="1" applyFill="1" applyBorder="1"/>
    <xf numFmtId="0" fontId="4" fillId="3" borderId="4" xfId="0" applyFont="1" applyFill="1" applyBorder="1"/>
    <xf numFmtId="0" fontId="4" fillId="3" borderId="6" xfId="0" applyFont="1" applyFill="1" applyBorder="1"/>
    <xf numFmtId="0" fontId="4" fillId="3" borderId="3" xfId="0" applyFont="1" applyFill="1" applyBorder="1"/>
    <xf numFmtId="0" fontId="4" fillId="3" borderId="0" xfId="0" applyFont="1" applyFill="1"/>
    <xf numFmtId="0" fontId="4" fillId="3" borderId="7" xfId="0" applyFont="1" applyFill="1" applyBorder="1"/>
    <xf numFmtId="0" fontId="4" fillId="3" borderId="2" xfId="0" applyFont="1" applyFill="1" applyBorder="1"/>
    <xf numFmtId="0" fontId="4" fillId="3" borderId="1" xfId="0" applyFont="1" applyFill="1" applyBorder="1"/>
    <xf numFmtId="0" fontId="4" fillId="3" borderId="8" xfId="0" applyFont="1" applyFill="1" applyBorder="1"/>
    <xf numFmtId="0" fontId="4" fillId="5" borderId="0" xfId="0" applyFont="1" applyFill="1"/>
    <xf numFmtId="0" fontId="4" fillId="2" borderId="1" xfId="0" applyFont="1" applyFill="1" applyBorder="1"/>
    <xf numFmtId="0" fontId="7" fillId="2" borderId="1" xfId="0" applyFont="1" applyFill="1" applyBorder="1"/>
    <xf numFmtId="0" fontId="4" fillId="2" borderId="0" xfId="0" applyFont="1" applyFill="1"/>
    <xf numFmtId="49" fontId="4" fillId="2" borderId="0" xfId="0" quotePrefix="1" applyNumberFormat="1" applyFont="1" applyFill="1"/>
    <xf numFmtId="0" fontId="7" fillId="2" borderId="0" xfId="0" applyFont="1" applyFill="1"/>
    <xf numFmtId="49" fontId="4" fillId="2" borderId="0" xfId="0" applyNumberFormat="1" applyFont="1" applyFill="1"/>
    <xf numFmtId="0" fontId="4" fillId="2" borderId="13" xfId="0" applyFont="1" applyFill="1" applyBorder="1"/>
    <xf numFmtId="0" fontId="4" fillId="2" borderId="12" xfId="0" applyFont="1" applyFill="1" applyBorder="1"/>
    <xf numFmtId="0" fontId="6" fillId="2" borderId="12" xfId="0" applyFont="1" applyFill="1" applyBorder="1"/>
    <xf numFmtId="0" fontId="4" fillId="2" borderId="0" xfId="0" quotePrefix="1" applyFont="1" applyFill="1"/>
    <xf numFmtId="0" fontId="2" fillId="2" borderId="0" xfId="0" applyFont="1" applyFill="1"/>
    <xf numFmtId="0" fontId="4" fillId="2" borderId="14" xfId="0" applyFont="1" applyFill="1" applyBorder="1"/>
    <xf numFmtId="49" fontId="4" fillId="2" borderId="15" xfId="0" applyNumberFormat="1" applyFont="1" applyFill="1" applyBorder="1"/>
    <xf numFmtId="0" fontId="7" fillId="2" borderId="15" xfId="0" applyFont="1" applyFill="1" applyBorder="1"/>
    <xf numFmtId="0" fontId="1" fillId="2" borderId="15" xfId="0" applyFont="1" applyFill="1" applyBorder="1"/>
    <xf numFmtId="0" fontId="4" fillId="2" borderId="16" xfId="0" applyFont="1" applyFill="1" applyBorder="1"/>
    <xf numFmtId="0" fontId="0" fillId="0" borderId="0" xfId="0" applyAlignment="1">
      <alignment horizontal="center" vertical="center"/>
    </xf>
    <xf numFmtId="0" fontId="7" fillId="7" borderId="17" xfId="0" applyFont="1" applyFill="1" applyBorder="1" applyAlignment="1">
      <alignment horizontal="center" vertical="center"/>
    </xf>
    <xf numFmtId="0" fontId="7" fillId="8" borderId="17" xfId="0" applyFont="1" applyFill="1" applyBorder="1" applyAlignment="1">
      <alignment horizontal="center" vertical="center" wrapText="1"/>
    </xf>
    <xf numFmtId="0" fontId="7" fillId="9" borderId="18" xfId="0" applyFont="1" applyFill="1" applyBorder="1" applyAlignment="1">
      <alignment horizontal="center" vertical="center"/>
    </xf>
    <xf numFmtId="0" fontId="0" fillId="0" borderId="0" xfId="0" applyAlignment="1">
      <alignment vertical="center"/>
    </xf>
    <xf numFmtId="0" fontId="7" fillId="0" borderId="20" xfId="0" applyFont="1" applyBorder="1" applyAlignment="1">
      <alignment horizontal="left" vertical="center"/>
    </xf>
    <xf numFmtId="0" fontId="7" fillId="7" borderId="21" xfId="0" applyFont="1" applyFill="1" applyBorder="1" applyAlignment="1">
      <alignment horizontal="center" vertical="center" wrapText="1"/>
    </xf>
    <xf numFmtId="0" fontId="7" fillId="8" borderId="21" xfId="0" applyFont="1" applyFill="1" applyBorder="1" applyAlignment="1">
      <alignment horizontal="center" vertical="center" wrapText="1"/>
    </xf>
    <xf numFmtId="0" fontId="7" fillId="9" borderId="22" xfId="0" applyFont="1" applyFill="1" applyBorder="1" applyAlignment="1">
      <alignment horizontal="center" vertical="center" wrapText="1"/>
    </xf>
    <xf numFmtId="0" fontId="10" fillId="0" borderId="0" xfId="0" applyFont="1" applyAlignment="1">
      <alignment horizontal="right" vertical="center"/>
    </xf>
    <xf numFmtId="0" fontId="10" fillId="0" borderId="0" xfId="0" applyFont="1" applyAlignment="1">
      <alignment vertical="center"/>
    </xf>
    <xf numFmtId="0" fontId="0" fillId="0" borderId="3" xfId="0" applyBorder="1" applyAlignment="1">
      <alignment horizontal="center" vertical="center"/>
    </xf>
    <xf numFmtId="0" fontId="0" fillId="2" borderId="25" xfId="0" applyFill="1" applyBorder="1" applyAlignment="1">
      <alignment horizontal="center" vertical="center" wrapText="1"/>
    </xf>
    <xf numFmtId="17" fontId="0" fillId="3" borderId="25" xfId="0" applyNumberFormat="1" applyFill="1" applyBorder="1" applyAlignment="1">
      <alignment horizontal="center" vertical="center" wrapText="1"/>
    </xf>
    <xf numFmtId="17" fontId="0" fillId="4" borderId="13" xfId="0" applyNumberFormat="1" applyFill="1" applyBorder="1" applyAlignment="1">
      <alignment horizontal="center" vertical="center" wrapText="1"/>
    </xf>
    <xf numFmtId="49" fontId="7" fillId="2" borderId="25" xfId="0" applyNumberFormat="1" applyFont="1" applyFill="1" applyBorder="1" applyAlignment="1">
      <alignment horizontal="center" vertical="center" wrapText="1"/>
    </xf>
    <xf numFmtId="0" fontId="7" fillId="2" borderId="27" xfId="0" applyFont="1" applyFill="1" applyBorder="1" applyAlignment="1">
      <alignment horizontal="center" vertical="center" wrapText="1"/>
    </xf>
    <xf numFmtId="17" fontId="7" fillId="3" borderId="25" xfId="0" applyNumberFormat="1" applyFont="1" applyFill="1" applyBorder="1" applyAlignment="1">
      <alignment horizontal="center" vertical="center" wrapText="1"/>
    </xf>
    <xf numFmtId="17" fontId="7" fillId="3" borderId="27" xfId="0" applyNumberFormat="1" applyFont="1" applyFill="1" applyBorder="1" applyAlignment="1">
      <alignment horizontal="center" vertical="center" wrapText="1"/>
    </xf>
    <xf numFmtId="17" fontId="7" fillId="4" borderId="25" xfId="0" applyNumberFormat="1" applyFont="1" applyFill="1" applyBorder="1" applyAlignment="1">
      <alignment horizontal="center" vertical="center" wrapText="1"/>
    </xf>
    <xf numFmtId="17" fontId="7" fillId="4" borderId="13" xfId="0" applyNumberFormat="1" applyFont="1" applyFill="1" applyBorder="1" applyAlignment="1">
      <alignment horizontal="center" vertical="center" wrapText="1"/>
    </xf>
    <xf numFmtId="0" fontId="7" fillId="0" borderId="24" xfId="0" applyFont="1" applyBorder="1" applyAlignment="1">
      <alignment horizontal="left" vertical="center" wrapText="1"/>
    </xf>
    <xf numFmtId="0" fontId="7" fillId="2" borderId="26" xfId="0" applyFont="1" applyFill="1" applyBorder="1" applyAlignment="1">
      <alignment horizontal="center" vertical="center" wrapText="1"/>
    </xf>
    <xf numFmtId="0" fontId="7" fillId="2" borderId="28" xfId="0" applyFont="1" applyFill="1" applyBorder="1" applyAlignment="1">
      <alignment horizontal="center" vertical="center" wrapText="1"/>
    </xf>
    <xf numFmtId="17" fontId="7" fillId="3" borderId="26" xfId="0" applyNumberFormat="1" applyFont="1" applyFill="1" applyBorder="1" applyAlignment="1">
      <alignment horizontal="center" vertical="center" wrapText="1"/>
    </xf>
    <xf numFmtId="17" fontId="7" fillId="3" borderId="28" xfId="0" applyNumberFormat="1" applyFont="1" applyFill="1" applyBorder="1" applyAlignment="1">
      <alignment horizontal="center" vertical="center" wrapText="1"/>
    </xf>
    <xf numFmtId="17" fontId="7" fillId="4" borderId="26" xfId="0" applyNumberFormat="1" applyFont="1" applyFill="1" applyBorder="1" applyAlignment="1">
      <alignment horizontal="center" vertical="center" wrapText="1"/>
    </xf>
    <xf numFmtId="17" fontId="7" fillId="4" borderId="23" xfId="0" applyNumberFormat="1" applyFont="1" applyFill="1" applyBorder="1" applyAlignment="1">
      <alignment horizontal="center" vertical="center" wrapText="1"/>
    </xf>
    <xf numFmtId="0" fontId="7" fillId="0" borderId="12" xfId="0" applyFont="1" applyBorder="1" applyAlignment="1">
      <alignment horizontal="center" vertical="center" wrapText="1"/>
    </xf>
    <xf numFmtId="0" fontId="1" fillId="0" borderId="30" xfId="0" applyFont="1" applyBorder="1" applyAlignment="1">
      <alignment horizontal="left" vertical="center"/>
    </xf>
    <xf numFmtId="0" fontId="0" fillId="7" borderId="31" xfId="0" quotePrefix="1" applyFill="1" applyBorder="1" applyAlignment="1">
      <alignment horizontal="center" vertical="center"/>
    </xf>
    <xf numFmtId="0" fontId="0" fillId="8" borderId="31" xfId="0" applyFill="1" applyBorder="1" applyAlignment="1">
      <alignment horizontal="center" vertical="center"/>
    </xf>
    <xf numFmtId="0" fontId="0" fillId="9" borderId="32" xfId="0" applyFill="1" applyBorder="1" applyAlignment="1">
      <alignment horizontal="center" vertical="center"/>
    </xf>
    <xf numFmtId="0" fontId="1" fillId="0" borderId="33" xfId="0" applyFont="1" applyBorder="1" applyAlignment="1">
      <alignment horizontal="left" vertical="center"/>
    </xf>
    <xf numFmtId="0" fontId="0" fillId="7" borderId="34" xfId="0" quotePrefix="1" applyFill="1" applyBorder="1" applyAlignment="1">
      <alignment horizontal="center" vertical="center"/>
    </xf>
    <xf numFmtId="0" fontId="0" fillId="8" borderId="34" xfId="0" applyFill="1" applyBorder="1" applyAlignment="1">
      <alignment horizontal="center" vertical="center"/>
    </xf>
    <xf numFmtId="0" fontId="0" fillId="9" borderId="35" xfId="0" applyFill="1" applyBorder="1" applyAlignment="1">
      <alignment horizontal="center" vertical="center"/>
    </xf>
    <xf numFmtId="0" fontId="8" fillId="0" borderId="33" xfId="0" applyFont="1" applyBorder="1" applyAlignment="1">
      <alignment horizontal="left" vertical="center"/>
    </xf>
    <xf numFmtId="0" fontId="4" fillId="8" borderId="34" xfId="0" applyFont="1" applyFill="1" applyBorder="1" applyAlignment="1">
      <alignment horizontal="center" vertical="center"/>
    </xf>
    <xf numFmtId="0" fontId="1" fillId="0" borderId="36" xfId="0" applyFont="1" applyBorder="1" applyAlignment="1">
      <alignment horizontal="left" vertical="center"/>
    </xf>
    <xf numFmtId="0" fontId="0" fillId="7" borderId="37" xfId="0" quotePrefix="1" applyFill="1" applyBorder="1" applyAlignment="1">
      <alignment horizontal="center" vertical="center"/>
    </xf>
    <xf numFmtId="0" fontId="0" fillId="8" borderId="37" xfId="0" applyFill="1" applyBorder="1" applyAlignment="1">
      <alignment horizontal="center" vertical="center"/>
    </xf>
    <xf numFmtId="0" fontId="0" fillId="9" borderId="38" xfId="0" applyFill="1" applyBorder="1" applyAlignment="1">
      <alignment horizontal="center" vertical="center"/>
    </xf>
    <xf numFmtId="0" fontId="1" fillId="0" borderId="39" xfId="0" applyFont="1" applyBorder="1" applyAlignment="1">
      <alignment horizontal="left" vertical="center"/>
    </xf>
    <xf numFmtId="0" fontId="4" fillId="2" borderId="40" xfId="0" applyFont="1" applyFill="1" applyBorder="1" applyAlignment="1">
      <alignment horizontal="center" vertical="center"/>
    </xf>
    <xf numFmtId="0" fontId="0" fillId="2" borderId="41" xfId="0"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0" fillId="4" borderId="40" xfId="0" applyFill="1" applyBorder="1" applyAlignment="1">
      <alignment horizontal="center" vertical="center"/>
    </xf>
    <xf numFmtId="11" fontId="0" fillId="4" borderId="42" xfId="0" applyNumberFormat="1" applyFill="1" applyBorder="1" applyAlignment="1">
      <alignment horizontal="center" vertical="center"/>
    </xf>
    <xf numFmtId="0" fontId="1" fillId="0" borderId="43" xfId="0" applyFont="1" applyBorder="1" applyAlignment="1">
      <alignment horizontal="left" vertical="center"/>
    </xf>
    <xf numFmtId="0" fontId="4" fillId="2" borderId="44" xfId="0" applyFont="1" applyFill="1" applyBorder="1" applyAlignment="1">
      <alignment horizontal="center" vertical="center"/>
    </xf>
    <xf numFmtId="0" fontId="0" fillId="2" borderId="45" xfId="0" applyFill="1" applyBorder="1" applyAlignment="1">
      <alignment horizontal="center" vertical="center"/>
    </xf>
    <xf numFmtId="0" fontId="0" fillId="3" borderId="44" xfId="0" applyFill="1" applyBorder="1" applyAlignment="1">
      <alignment horizontal="center" vertical="center"/>
    </xf>
    <xf numFmtId="0" fontId="0" fillId="3" borderId="45" xfId="0" applyFill="1" applyBorder="1" applyAlignment="1">
      <alignment horizontal="center" vertical="center"/>
    </xf>
    <xf numFmtId="0" fontId="0" fillId="4" borderId="44" xfId="0" applyFill="1" applyBorder="1" applyAlignment="1">
      <alignment horizontal="center" vertical="center"/>
    </xf>
    <xf numFmtId="11" fontId="0" fillId="4" borderId="46" xfId="0" applyNumberFormat="1" applyFill="1" applyBorder="1" applyAlignment="1">
      <alignment horizontal="center" vertical="center"/>
    </xf>
    <xf numFmtId="0" fontId="4" fillId="2" borderId="45" xfId="0" applyFont="1" applyFill="1" applyBorder="1" applyAlignment="1">
      <alignment horizontal="center" vertical="center"/>
    </xf>
    <xf numFmtId="0" fontId="4" fillId="3" borderId="45" xfId="0" applyFont="1" applyFill="1" applyBorder="1" applyAlignment="1">
      <alignment horizontal="center" vertical="center"/>
    </xf>
    <xf numFmtId="0" fontId="8" fillId="0" borderId="43" xfId="0" applyFont="1" applyBorder="1" applyAlignment="1">
      <alignment horizontal="left" vertical="center"/>
    </xf>
    <xf numFmtId="0" fontId="1" fillId="0" borderId="47" xfId="0" applyFont="1" applyBorder="1" applyAlignment="1">
      <alignment horizontal="left" vertical="center"/>
    </xf>
    <xf numFmtId="0" fontId="4" fillId="2" borderId="48" xfId="0" applyFont="1" applyFill="1" applyBorder="1" applyAlignment="1">
      <alignment horizontal="center" vertical="center"/>
    </xf>
    <xf numFmtId="0" fontId="0" fillId="2" borderId="49" xfId="0" applyFill="1" applyBorder="1" applyAlignment="1">
      <alignment horizontal="center" vertical="center"/>
    </xf>
    <xf numFmtId="0" fontId="0" fillId="3" borderId="48" xfId="0" applyFill="1" applyBorder="1" applyAlignment="1">
      <alignment horizontal="center" vertical="center"/>
    </xf>
    <xf numFmtId="0" fontId="0" fillId="3" borderId="49" xfId="0" applyFill="1" applyBorder="1" applyAlignment="1">
      <alignment horizontal="center" vertical="center"/>
    </xf>
    <xf numFmtId="0" fontId="0" fillId="4" borderId="48" xfId="0" applyFill="1" applyBorder="1" applyAlignment="1">
      <alignment horizontal="center" vertical="center"/>
    </xf>
    <xf numFmtId="11" fontId="0" fillId="4" borderId="50" xfId="0" applyNumberFormat="1" applyFill="1" applyBorder="1" applyAlignment="1">
      <alignment horizontal="center" vertical="center"/>
    </xf>
    <xf numFmtId="0" fontId="5" fillId="0" borderId="9" xfId="0" applyFont="1" applyBorder="1" applyAlignment="1">
      <alignment horizontal="center" vertical="center" wrapText="1"/>
    </xf>
    <xf numFmtId="0" fontId="5" fillId="0" borderId="12" xfId="0" applyFont="1" applyBorder="1" applyAlignment="1">
      <alignment horizontal="center" vertical="center" wrapText="1"/>
    </xf>
    <xf numFmtId="17" fontId="0" fillId="2" borderId="27" xfId="0" quotePrefix="1" applyNumberFormat="1" applyFill="1" applyBorder="1" applyAlignment="1">
      <alignment horizontal="center" vertical="center" wrapText="1"/>
    </xf>
    <xf numFmtId="17" fontId="0" fillId="3" borderId="27" xfId="0" applyNumberFormat="1" applyFill="1" applyBorder="1" applyAlignment="1">
      <alignment horizontal="center" vertical="center" wrapText="1"/>
    </xf>
    <xf numFmtId="17" fontId="0" fillId="4" borderId="25" xfId="0" applyNumberFormat="1" applyFill="1" applyBorder="1" applyAlignment="1">
      <alignment horizontal="center" vertical="center" wrapText="1"/>
    </xf>
    <xf numFmtId="17" fontId="0" fillId="2" borderId="25" xfId="0" applyNumberFormat="1" applyFill="1" applyBorder="1" applyAlignment="1">
      <alignment horizontal="center" vertical="center" wrapText="1"/>
    </xf>
    <xf numFmtId="17" fontId="0" fillId="2" borderId="27" xfId="0" applyNumberFormat="1" applyFill="1" applyBorder="1" applyAlignment="1">
      <alignment horizontal="center" vertical="center" wrapText="1"/>
    </xf>
    <xf numFmtId="17" fontId="0" fillId="4" borderId="0" xfId="0" applyNumberFormat="1" applyFill="1" applyAlignment="1">
      <alignment horizontal="center" vertical="center" wrapText="1"/>
    </xf>
    <xf numFmtId="17" fontId="7" fillId="2" borderId="25" xfId="0" applyNumberFormat="1" applyFont="1" applyFill="1" applyBorder="1" applyAlignment="1">
      <alignment horizontal="center" vertical="center" wrapText="1"/>
    </xf>
    <xf numFmtId="17" fontId="7" fillId="2" borderId="27" xfId="0" applyNumberFormat="1" applyFont="1" applyFill="1" applyBorder="1" applyAlignment="1">
      <alignment horizontal="center" vertical="center" wrapText="1"/>
    </xf>
    <xf numFmtId="17" fontId="7" fillId="4" borderId="0" xfId="0" applyNumberFormat="1" applyFont="1" applyFill="1" applyAlignment="1">
      <alignment horizontal="center" vertical="center" wrapText="1"/>
    </xf>
    <xf numFmtId="0" fontId="7" fillId="0" borderId="62" xfId="0" applyFont="1" applyBorder="1" applyAlignment="1">
      <alignment vertical="center" wrapText="1"/>
    </xf>
    <xf numFmtId="17" fontId="7" fillId="2" borderId="64" xfId="0" applyNumberFormat="1" applyFont="1" applyFill="1" applyBorder="1" applyAlignment="1">
      <alignment horizontal="center" vertical="center" wrapText="1"/>
    </xf>
    <xf numFmtId="17" fontId="7" fillId="2" borderId="65" xfId="0" applyNumberFormat="1" applyFont="1" applyFill="1" applyBorder="1" applyAlignment="1">
      <alignment horizontal="center" vertical="center" wrapText="1"/>
    </xf>
    <xf numFmtId="17" fontId="7" fillId="3" borderId="64" xfId="0" applyNumberFormat="1" applyFont="1" applyFill="1" applyBorder="1" applyAlignment="1">
      <alignment horizontal="center" vertical="center" wrapText="1"/>
    </xf>
    <xf numFmtId="17" fontId="7" fillId="3" borderId="65" xfId="0" applyNumberFormat="1" applyFont="1" applyFill="1" applyBorder="1" applyAlignment="1">
      <alignment horizontal="center" vertical="center" wrapText="1"/>
    </xf>
    <xf numFmtId="17" fontId="7" fillId="4" borderId="66" xfId="0" applyNumberFormat="1" applyFont="1" applyFill="1" applyBorder="1" applyAlignment="1">
      <alignment horizontal="center" vertical="center" wrapText="1"/>
    </xf>
    <xf numFmtId="17" fontId="7" fillId="4" borderId="67" xfId="0" applyNumberFormat="1" applyFont="1" applyFill="1" applyBorder="1" applyAlignment="1">
      <alignment horizontal="center" vertical="center" wrapText="1"/>
    </xf>
    <xf numFmtId="0" fontId="1" fillId="0" borderId="51" xfId="0" applyFont="1" applyBorder="1" applyAlignment="1">
      <alignment vertical="center" wrapText="1"/>
    </xf>
    <xf numFmtId="0" fontId="0" fillId="2" borderId="58" xfId="0" applyFill="1" applyBorder="1" applyAlignment="1">
      <alignment horizontal="center" vertical="center" wrapText="1"/>
    </xf>
    <xf numFmtId="0" fontId="0" fillId="2" borderId="59" xfId="0" applyFill="1" applyBorder="1" applyAlignment="1">
      <alignment horizontal="center" vertical="center" wrapText="1"/>
    </xf>
    <xf numFmtId="0" fontId="0" fillId="3" borderId="58" xfId="0" applyFill="1" applyBorder="1" applyAlignment="1">
      <alignment horizontal="center" vertical="center" wrapText="1"/>
    </xf>
    <xf numFmtId="0" fontId="0" fillId="3" borderId="59" xfId="0" applyFill="1" applyBorder="1" applyAlignment="1">
      <alignment horizontal="center" vertical="center" wrapText="1"/>
    </xf>
    <xf numFmtId="0" fontId="0" fillId="4" borderId="52" xfId="0" applyFill="1" applyBorder="1" applyAlignment="1">
      <alignment horizontal="center" vertical="center" wrapText="1"/>
    </xf>
    <xf numFmtId="0" fontId="0" fillId="4" borderId="53" xfId="0" applyFill="1" applyBorder="1" applyAlignment="1">
      <alignment horizontal="center" vertical="center" wrapText="1"/>
    </xf>
    <xf numFmtId="0" fontId="1" fillId="0" borderId="33" xfId="0" applyFont="1" applyBorder="1" applyAlignment="1">
      <alignment vertical="center" wrapText="1"/>
    </xf>
    <xf numFmtId="0" fontId="0" fillId="2" borderId="44" xfId="0" applyFill="1" applyBorder="1" applyAlignment="1">
      <alignment horizontal="center" vertical="center" wrapText="1"/>
    </xf>
    <xf numFmtId="0" fontId="0" fillId="2" borderId="45" xfId="0" applyFill="1" applyBorder="1" applyAlignment="1">
      <alignment horizontal="center" vertical="center" wrapText="1"/>
    </xf>
    <xf numFmtId="0" fontId="0" fillId="3" borderId="44" xfId="0" applyFill="1" applyBorder="1" applyAlignment="1">
      <alignment horizontal="center" vertical="center" wrapText="1"/>
    </xf>
    <xf numFmtId="0" fontId="0" fillId="3" borderId="45" xfId="0" applyFill="1" applyBorder="1" applyAlignment="1">
      <alignment horizontal="center" vertical="center" wrapText="1"/>
    </xf>
    <xf numFmtId="0" fontId="0" fillId="4" borderId="54" xfId="0" applyFill="1" applyBorder="1" applyAlignment="1">
      <alignment horizontal="center" vertical="center" wrapText="1"/>
    </xf>
    <xf numFmtId="0" fontId="0" fillId="4" borderId="46" xfId="0" applyFill="1" applyBorder="1" applyAlignment="1">
      <alignment horizontal="center" vertical="center" wrapText="1"/>
    </xf>
    <xf numFmtId="0" fontId="4" fillId="4" borderId="54" xfId="0" applyFont="1" applyFill="1" applyBorder="1" applyAlignment="1">
      <alignment horizontal="center" vertical="center" wrapText="1"/>
    </xf>
    <xf numFmtId="0" fontId="8" fillId="0" borderId="33" xfId="0" applyFont="1" applyBorder="1" applyAlignment="1">
      <alignment vertical="center" wrapText="1"/>
    </xf>
    <xf numFmtId="0" fontId="4" fillId="3" borderId="44" xfId="0" applyFont="1" applyFill="1" applyBorder="1" applyAlignment="1">
      <alignment horizontal="center" vertical="center" wrapText="1"/>
    </xf>
    <xf numFmtId="0" fontId="8" fillId="10" borderId="33" xfId="0" applyFont="1" applyFill="1" applyBorder="1" applyAlignment="1">
      <alignment vertical="center" wrapText="1"/>
    </xf>
    <xf numFmtId="0" fontId="4" fillId="3" borderId="4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1" fillId="0" borderId="36" xfId="0" applyFont="1" applyBorder="1" applyAlignment="1">
      <alignment vertical="center" wrapText="1"/>
    </xf>
    <xf numFmtId="0" fontId="0" fillId="2" borderId="48" xfId="0" applyFill="1" applyBorder="1" applyAlignment="1">
      <alignment horizontal="center" vertical="center" wrapText="1"/>
    </xf>
    <xf numFmtId="0" fontId="0" fillId="2" borderId="49" xfId="0" applyFill="1" applyBorder="1" applyAlignment="1">
      <alignment horizontal="center" vertical="center" wrapText="1"/>
    </xf>
    <xf numFmtId="0" fontId="0" fillId="3" borderId="48" xfId="0" applyFill="1" applyBorder="1" applyAlignment="1">
      <alignment horizontal="center" vertical="center" wrapText="1"/>
    </xf>
    <xf numFmtId="0" fontId="0" fillId="3" borderId="49" xfId="0" applyFill="1" applyBorder="1" applyAlignment="1">
      <alignment horizontal="center" vertical="center" wrapText="1"/>
    </xf>
    <xf numFmtId="0" fontId="0" fillId="4" borderId="55" xfId="0" applyFill="1" applyBorder="1" applyAlignment="1">
      <alignment horizontal="center" vertical="center" wrapText="1"/>
    </xf>
    <xf numFmtId="0" fontId="0" fillId="4" borderId="50" xfId="0" applyFill="1" applyBorder="1" applyAlignment="1">
      <alignment horizontal="center" vertical="center" wrapText="1"/>
    </xf>
    <xf numFmtId="0" fontId="0" fillId="0" borderId="0" xfId="0" applyAlignment="1">
      <alignment horizontal="center" vertical="center" wrapText="1"/>
    </xf>
    <xf numFmtId="17" fontId="0" fillId="2" borderId="0" xfId="0" applyNumberFormat="1" applyFill="1" applyAlignment="1">
      <alignment horizontal="center" vertical="center" wrapText="1"/>
    </xf>
    <xf numFmtId="17" fontId="7" fillId="2" borderId="0" xfId="0" applyNumberFormat="1" applyFont="1" applyFill="1" applyAlignment="1">
      <alignment horizontal="center" vertical="center" wrapText="1"/>
    </xf>
    <xf numFmtId="0" fontId="7" fillId="0" borderId="62" xfId="0" applyFont="1" applyBorder="1" applyAlignment="1">
      <alignment horizontal="left" vertical="center" wrapText="1"/>
    </xf>
    <xf numFmtId="17" fontId="7" fillId="2" borderId="66" xfId="0" applyNumberFormat="1" applyFont="1" applyFill="1" applyBorder="1" applyAlignment="1">
      <alignment horizontal="center" vertical="center" wrapText="1"/>
    </xf>
    <xf numFmtId="0" fontId="1" fillId="0" borderId="51" xfId="0" applyFont="1" applyBorder="1" applyAlignment="1">
      <alignment horizontal="left" vertical="center" wrapText="1"/>
    </xf>
    <xf numFmtId="0" fontId="0" fillId="2" borderId="52" xfId="0" applyFill="1" applyBorder="1" applyAlignment="1">
      <alignment horizontal="center" vertical="center" wrapText="1"/>
    </xf>
    <xf numFmtId="0" fontId="1" fillId="0" borderId="33" xfId="0" applyFont="1" applyBorder="1" applyAlignment="1">
      <alignment horizontal="left" vertical="center" wrapText="1"/>
    </xf>
    <xf numFmtId="0" fontId="0" fillId="2" borderId="54" xfId="0" applyFill="1" applyBorder="1" applyAlignment="1">
      <alignment horizontal="center" vertical="center" wrapText="1"/>
    </xf>
    <xf numFmtId="0" fontId="8" fillId="0" borderId="33" xfId="0" applyFont="1" applyBorder="1" applyAlignment="1">
      <alignment horizontal="left" vertical="center" wrapText="1"/>
    </xf>
    <xf numFmtId="0" fontId="8" fillId="10" borderId="33" xfId="0" applyFont="1" applyFill="1" applyBorder="1" applyAlignment="1">
      <alignment horizontal="left" vertical="center" wrapText="1"/>
    </xf>
    <xf numFmtId="0" fontId="1" fillId="0" borderId="33" xfId="0" quotePrefix="1" applyFont="1" applyBorder="1" applyAlignment="1">
      <alignment horizontal="left" vertical="center" wrapText="1"/>
    </xf>
    <xf numFmtId="0" fontId="1" fillId="0" borderId="36" xfId="0" applyFont="1" applyBorder="1" applyAlignment="1">
      <alignment horizontal="left" vertical="center" wrapText="1"/>
    </xf>
    <xf numFmtId="0" fontId="0" fillId="2" borderId="55" xfId="0" applyFill="1" applyBorder="1" applyAlignment="1">
      <alignment horizontal="center" vertical="center" wrapText="1"/>
    </xf>
    <xf numFmtId="0" fontId="10" fillId="0" borderId="0" xfId="0" applyFont="1" applyAlignment="1">
      <alignment horizontal="center" vertical="center" wrapText="1"/>
    </xf>
    <xf numFmtId="0" fontId="1" fillId="0" borderId="0" xfId="0" applyFont="1" applyAlignment="1">
      <alignment horizontal="center" vertical="center" wrapText="1"/>
    </xf>
    <xf numFmtId="17" fontId="1" fillId="2" borderId="25" xfId="0" applyNumberFormat="1" applyFont="1" applyFill="1" applyBorder="1" applyAlignment="1">
      <alignment horizontal="center" vertical="center" wrapText="1"/>
    </xf>
    <xf numFmtId="17" fontId="1" fillId="2" borderId="27" xfId="0" applyNumberFormat="1" applyFont="1" applyFill="1" applyBorder="1" applyAlignment="1">
      <alignment horizontal="center" vertical="center" wrapText="1"/>
    </xf>
    <xf numFmtId="17" fontId="4" fillId="3" borderId="25" xfId="0" applyNumberFormat="1" applyFont="1" applyFill="1" applyBorder="1" applyAlignment="1">
      <alignment horizontal="center" vertical="center" wrapText="1"/>
    </xf>
    <xf numFmtId="17" fontId="4" fillId="3" borderId="27" xfId="0" applyNumberFormat="1" applyFont="1" applyFill="1" applyBorder="1" applyAlignment="1">
      <alignment horizontal="center" vertical="center" wrapText="1"/>
    </xf>
    <xf numFmtId="17" fontId="4" fillId="4" borderId="0" xfId="0" applyNumberFormat="1" applyFont="1" applyFill="1" applyAlignment="1">
      <alignment horizontal="center" vertical="center" wrapText="1"/>
    </xf>
    <xf numFmtId="17" fontId="4" fillId="4" borderId="13" xfId="0" applyNumberFormat="1" applyFont="1" applyFill="1" applyBorder="1" applyAlignment="1">
      <alignment horizontal="center" vertical="center" wrapText="1"/>
    </xf>
    <xf numFmtId="0" fontId="1" fillId="0" borderId="12" xfId="0" applyFont="1" applyBorder="1" applyAlignment="1">
      <alignment horizontal="center" vertical="center" wrapText="1"/>
    </xf>
    <xf numFmtId="17" fontId="2" fillId="2" borderId="27" xfId="0" applyNumberFormat="1" applyFont="1" applyFill="1" applyBorder="1" applyAlignment="1">
      <alignment horizontal="center" vertical="center" wrapText="1"/>
    </xf>
    <xf numFmtId="0" fontId="2" fillId="0" borderId="62" xfId="0" applyFont="1" applyBorder="1" applyAlignment="1">
      <alignment horizontal="left" vertical="center" wrapText="1"/>
    </xf>
    <xf numFmtId="17" fontId="2" fillId="2" borderId="65" xfId="0" applyNumberFormat="1" applyFont="1" applyFill="1" applyBorder="1" applyAlignment="1">
      <alignment horizontal="center" vertical="center" wrapText="1"/>
    </xf>
    <xf numFmtId="0" fontId="1" fillId="2" borderId="58" xfId="0" applyFont="1" applyFill="1" applyBorder="1" applyAlignment="1">
      <alignment horizontal="center" vertical="center" wrapText="1"/>
    </xf>
    <xf numFmtId="0" fontId="1" fillId="2" borderId="59" xfId="0" applyFont="1" applyFill="1" applyBorder="1" applyAlignment="1">
      <alignment horizontal="center" vertical="center" wrapText="1"/>
    </xf>
    <xf numFmtId="0" fontId="1" fillId="3" borderId="58" xfId="0" applyFont="1" applyFill="1" applyBorder="1" applyAlignment="1">
      <alignment horizontal="center" vertical="center" wrapText="1"/>
    </xf>
    <xf numFmtId="0" fontId="1" fillId="3" borderId="59" xfId="0" applyFont="1" applyFill="1" applyBorder="1" applyAlignment="1">
      <alignment horizontal="center" vertical="center" wrapText="1"/>
    </xf>
    <xf numFmtId="0" fontId="1" fillId="4" borderId="52" xfId="0" applyFont="1" applyFill="1" applyBorder="1" applyAlignment="1">
      <alignment horizontal="center" vertical="center" wrapText="1"/>
    </xf>
    <xf numFmtId="0" fontId="1" fillId="4" borderId="53"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1" fillId="2" borderId="45" xfId="0" applyFont="1" applyFill="1" applyBorder="1" applyAlignment="1">
      <alignment horizontal="center" vertical="center" wrapText="1"/>
    </xf>
    <xf numFmtId="0" fontId="1" fillId="3" borderId="44" xfId="0" applyFont="1" applyFill="1" applyBorder="1" applyAlignment="1">
      <alignment horizontal="center" vertical="center" wrapText="1"/>
    </xf>
    <xf numFmtId="0" fontId="1" fillId="3" borderId="45" xfId="0" applyFont="1" applyFill="1" applyBorder="1" applyAlignment="1">
      <alignment horizontal="center" vertical="center" wrapText="1"/>
    </xf>
    <xf numFmtId="0" fontId="1" fillId="4" borderId="54" xfId="0" applyFont="1" applyFill="1" applyBorder="1" applyAlignment="1">
      <alignment horizontal="center" vertical="center" wrapText="1"/>
    </xf>
    <xf numFmtId="0" fontId="1" fillId="4" borderId="46" xfId="0" applyFont="1" applyFill="1" applyBorder="1" applyAlignment="1">
      <alignment horizontal="center" vertical="center" wrapText="1"/>
    </xf>
    <xf numFmtId="0" fontId="1" fillId="2" borderId="48" xfId="0" applyFont="1" applyFill="1" applyBorder="1" applyAlignment="1">
      <alignment horizontal="center" vertical="center" wrapText="1"/>
    </xf>
    <xf numFmtId="0" fontId="1" fillId="2" borderId="49" xfId="0" applyFont="1" applyFill="1" applyBorder="1" applyAlignment="1">
      <alignment horizontal="center" vertical="center" wrapText="1"/>
    </xf>
    <xf numFmtId="0" fontId="1" fillId="3" borderId="48" xfId="0" applyFont="1" applyFill="1" applyBorder="1" applyAlignment="1">
      <alignment horizontal="center" vertical="center" wrapText="1"/>
    </xf>
    <xf numFmtId="0" fontId="1" fillId="3" borderId="49" xfId="0" applyFont="1" applyFill="1" applyBorder="1" applyAlignment="1">
      <alignment horizontal="center" vertical="center" wrapText="1"/>
    </xf>
    <xf numFmtId="0" fontId="1" fillId="4" borderId="55" xfId="0" applyFont="1" applyFill="1" applyBorder="1" applyAlignment="1">
      <alignment horizontal="center" vertical="center" wrapText="1"/>
    </xf>
    <xf numFmtId="0" fontId="1" fillId="4" borderId="50"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3" borderId="11" xfId="0" applyFont="1" applyFill="1" applyBorder="1" applyAlignment="1">
      <alignment horizontal="center" vertical="center" wrapText="1"/>
    </xf>
    <xf numFmtId="17" fontId="0" fillId="4" borderId="19" xfId="0" applyNumberFormat="1" applyFill="1" applyBorder="1" applyAlignment="1">
      <alignment horizontal="center" vertical="center" wrapText="1"/>
    </xf>
    <xf numFmtId="17" fontId="0" fillId="3" borderId="13" xfId="0" applyNumberFormat="1" applyFill="1" applyBorder="1" applyAlignment="1">
      <alignment horizontal="center" vertical="center" wrapText="1"/>
    </xf>
    <xf numFmtId="17" fontId="7" fillId="4" borderId="19" xfId="0" applyNumberFormat="1" applyFont="1" applyFill="1" applyBorder="1" applyAlignment="1">
      <alignment horizontal="center" vertical="center" wrapText="1"/>
    </xf>
    <xf numFmtId="17" fontId="7" fillId="3" borderId="13" xfId="0" applyNumberFormat="1" applyFont="1" applyFill="1" applyBorder="1" applyAlignment="1">
      <alignment horizontal="center" vertical="center" wrapText="1"/>
    </xf>
    <xf numFmtId="0" fontId="0" fillId="0" borderId="12" xfId="0" applyBorder="1" applyAlignment="1">
      <alignment horizontal="center" vertical="center" wrapText="1"/>
    </xf>
    <xf numFmtId="0" fontId="7" fillId="4" borderId="63" xfId="0" applyFont="1" applyFill="1" applyBorder="1" applyAlignment="1">
      <alignment horizontal="center" vertical="center" wrapText="1"/>
    </xf>
    <xf numFmtId="0" fontId="7" fillId="3" borderId="67" xfId="0" applyFont="1" applyFill="1" applyBorder="1" applyAlignment="1">
      <alignment horizontal="center" vertical="center" wrapText="1"/>
    </xf>
    <xf numFmtId="0" fontId="1" fillId="4" borderId="56" xfId="0" applyFont="1" applyFill="1" applyBorder="1" applyAlignment="1">
      <alignment horizontal="center" vertical="center" wrapText="1"/>
    </xf>
    <xf numFmtId="0" fontId="1" fillId="3" borderId="53"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3" borderId="46" xfId="0" applyFont="1" applyFill="1" applyBorder="1" applyAlignment="1">
      <alignment horizontal="center" vertical="center" wrapText="1"/>
    </xf>
    <xf numFmtId="0" fontId="1" fillId="4" borderId="37" xfId="0" applyFont="1" applyFill="1" applyBorder="1" applyAlignment="1">
      <alignment horizontal="center" vertical="center" wrapText="1"/>
    </xf>
    <xf numFmtId="0" fontId="1" fillId="3" borderId="50" xfId="0" applyFont="1" applyFill="1" applyBorder="1" applyAlignment="1">
      <alignment horizontal="center" vertical="center" wrapText="1"/>
    </xf>
    <xf numFmtId="0" fontId="0" fillId="0" borderId="0" xfId="0" applyAlignment="1">
      <alignment vertical="center" wrapText="1"/>
    </xf>
    <xf numFmtId="17" fontId="7" fillId="6" borderId="19" xfId="0" applyNumberFormat="1" applyFont="1" applyFill="1" applyBorder="1" applyAlignment="1">
      <alignment horizontal="center" vertical="center" wrapText="1"/>
    </xf>
    <xf numFmtId="17" fontId="7" fillId="2" borderId="19" xfId="0" applyNumberFormat="1" applyFont="1" applyFill="1" applyBorder="1" applyAlignment="1">
      <alignment horizontal="centerContinuous" vertical="center" wrapText="1"/>
    </xf>
    <xf numFmtId="17" fontId="7" fillId="3" borderId="19" xfId="0" applyNumberFormat="1" applyFont="1" applyFill="1" applyBorder="1" applyAlignment="1">
      <alignment horizontal="centerContinuous" vertical="center" wrapText="1"/>
    </xf>
    <xf numFmtId="0" fontId="7" fillId="6" borderId="19"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0" borderId="0" xfId="0" applyFont="1" applyAlignment="1">
      <alignment vertical="center" wrapText="1"/>
    </xf>
    <xf numFmtId="11" fontId="0" fillId="0" borderId="0" xfId="0" applyNumberFormat="1" applyAlignment="1">
      <alignment vertical="center" wrapText="1"/>
    </xf>
    <xf numFmtId="0" fontId="10" fillId="0" borderId="0" xfId="0" applyFont="1" applyAlignment="1">
      <alignment horizontal="right" vertical="center" wrapText="1"/>
    </xf>
    <xf numFmtId="0" fontId="10" fillId="0" borderId="0" xfId="0" applyFont="1" applyAlignment="1">
      <alignment vertical="center" wrapText="1"/>
    </xf>
    <xf numFmtId="0" fontId="12" fillId="2" borderId="0" xfId="1" applyFont="1" applyFill="1" applyBorder="1" applyAlignment="1" applyProtection="1"/>
    <xf numFmtId="0" fontId="4" fillId="3" borderId="44" xfId="0" applyFont="1" applyFill="1" applyBorder="1" applyAlignment="1">
      <alignment horizontal="center" vertical="center"/>
    </xf>
    <xf numFmtId="0" fontId="4" fillId="4" borderId="44" xfId="0" applyFont="1" applyFill="1" applyBorder="1" applyAlignment="1">
      <alignment horizontal="center" vertical="center"/>
    </xf>
    <xf numFmtId="0" fontId="7" fillId="0" borderId="0" xfId="0" applyFont="1" applyAlignment="1">
      <alignment vertical="center"/>
    </xf>
    <xf numFmtId="0" fontId="2" fillId="0" borderId="99" xfId="0" applyFont="1" applyBorder="1" applyAlignment="1">
      <alignment horizontal="center" vertical="center" wrapText="1"/>
    </xf>
    <xf numFmtId="0" fontId="2" fillId="0" borderId="61" xfId="0" applyFont="1" applyBorder="1" applyAlignment="1">
      <alignment horizontal="center" vertical="center"/>
    </xf>
    <xf numFmtId="0" fontId="2" fillId="0" borderId="100" xfId="0" applyFont="1" applyBorder="1" applyAlignment="1">
      <alignment horizontal="center" vertical="center"/>
    </xf>
    <xf numFmtId="0" fontId="2" fillId="0" borderId="61" xfId="0" applyFont="1" applyBorder="1" applyAlignment="1">
      <alignment horizontal="center" vertical="center" wrapText="1"/>
    </xf>
    <xf numFmtId="0" fontId="2" fillId="0" borderId="100" xfId="0" applyFont="1" applyBorder="1" applyAlignment="1">
      <alignment horizontal="center" vertical="center" wrapText="1"/>
    </xf>
    <xf numFmtId="0" fontId="2" fillId="0" borderId="101" xfId="0" applyFont="1" applyBorder="1" applyAlignment="1">
      <alignment horizontal="center" vertical="center" wrapText="1"/>
    </xf>
    <xf numFmtId="0" fontId="2" fillId="0" borderId="60" xfId="0" applyFont="1" applyBorder="1" applyAlignment="1">
      <alignment horizontal="center" vertical="center" wrapText="1"/>
    </xf>
    <xf numFmtId="0" fontId="7" fillId="5" borderId="0" xfId="0" applyFont="1" applyFill="1"/>
    <xf numFmtId="0" fontId="5" fillId="0" borderId="86" xfId="0" applyFont="1" applyBorder="1" applyAlignment="1">
      <alignment horizontal="left" vertical="center" wrapText="1"/>
    </xf>
    <xf numFmtId="0" fontId="7" fillId="6" borderId="103" xfId="0" applyFont="1" applyFill="1" applyBorder="1" applyAlignment="1">
      <alignment horizontal="center" vertical="center" wrapText="1"/>
    </xf>
    <xf numFmtId="0" fontId="7" fillId="2" borderId="103" xfId="0" applyFont="1" applyFill="1" applyBorder="1" applyAlignment="1">
      <alignment horizontal="center" vertical="center" wrapText="1"/>
    </xf>
    <xf numFmtId="0" fontId="7" fillId="3" borderId="103" xfId="0" applyFont="1" applyFill="1" applyBorder="1" applyAlignment="1">
      <alignment horizontal="center" vertical="center" wrapText="1"/>
    </xf>
    <xf numFmtId="0" fontId="7" fillId="4" borderId="76" xfId="0" applyFont="1" applyFill="1" applyBorder="1" applyAlignment="1">
      <alignment horizontal="centerContinuous" vertical="center" wrapText="1"/>
    </xf>
    <xf numFmtId="0" fontId="5" fillId="0" borderId="102" xfId="0" applyFont="1" applyBorder="1" applyAlignment="1">
      <alignment horizontal="left" vertical="center" wrapText="1"/>
    </xf>
    <xf numFmtId="17" fontId="7" fillId="4" borderId="105" xfId="0" applyNumberFormat="1" applyFont="1" applyFill="1" applyBorder="1" applyAlignment="1">
      <alignment horizontal="center" vertical="center" wrapText="1"/>
    </xf>
    <xf numFmtId="0" fontId="5" fillId="0" borderId="102" xfId="0" applyFont="1" applyBorder="1" applyAlignment="1">
      <alignment vertical="center" wrapText="1"/>
    </xf>
    <xf numFmtId="0" fontId="0" fillId="0" borderId="102" xfId="0" applyBorder="1" applyAlignment="1">
      <alignment horizontal="center" vertical="center" wrapText="1"/>
    </xf>
    <xf numFmtId="17" fontId="7" fillId="4" borderId="105" xfId="0" applyNumberFormat="1" applyFont="1" applyFill="1" applyBorder="1" applyAlignment="1">
      <alignment horizontal="centerContinuous" vertical="center" wrapText="1"/>
    </xf>
    <xf numFmtId="0" fontId="7" fillId="0" borderId="102" xfId="0" applyFont="1" applyBorder="1" applyAlignment="1">
      <alignment horizontal="left" vertical="center" wrapText="1"/>
    </xf>
    <xf numFmtId="0" fontId="7" fillId="4" borderId="105" xfId="0" applyFont="1" applyFill="1" applyBorder="1" applyAlignment="1">
      <alignment horizontal="center" vertical="center" wrapText="1"/>
    </xf>
    <xf numFmtId="0" fontId="1" fillId="0" borderId="106" xfId="0" applyFont="1" applyBorder="1" applyAlignment="1">
      <alignment horizontal="left" vertical="center" wrapText="1"/>
    </xf>
    <xf numFmtId="0" fontId="1" fillId="0" borderId="108" xfId="0" applyFont="1" applyBorder="1" applyAlignment="1">
      <alignment horizontal="left" vertical="center" wrapText="1"/>
    </xf>
    <xf numFmtId="0" fontId="0" fillId="0" borderId="0" xfId="0" applyAlignment="1">
      <alignment horizontal="centerContinuous" vertical="center" wrapText="1"/>
    </xf>
    <xf numFmtId="0" fontId="1" fillId="6" borderId="68" xfId="0" applyFont="1" applyFill="1" applyBorder="1" applyAlignment="1">
      <alignment horizontal="center" vertical="center" wrapText="1"/>
    </xf>
    <xf numFmtId="0" fontId="1" fillId="2" borderId="68" xfId="0" applyFont="1" applyFill="1" applyBorder="1" applyAlignment="1">
      <alignment horizontal="center" vertical="center" wrapText="1"/>
    </xf>
    <xf numFmtId="0" fontId="1" fillId="3" borderId="68" xfId="0" applyFont="1" applyFill="1" applyBorder="1" applyAlignment="1">
      <alignment horizontal="center" vertical="center" wrapText="1"/>
    </xf>
    <xf numFmtId="0" fontId="1" fillId="4" borderId="107" xfId="0" applyFont="1" applyFill="1" applyBorder="1" applyAlignment="1">
      <alignment horizontal="center" vertical="center" wrapText="1"/>
    </xf>
    <xf numFmtId="0" fontId="1" fillId="6" borderId="69" xfId="0" applyFont="1" applyFill="1" applyBorder="1" applyAlignment="1">
      <alignment horizontal="center" vertical="center" wrapText="1"/>
    </xf>
    <xf numFmtId="0" fontId="1" fillId="2" borderId="69" xfId="0" applyFont="1" applyFill="1" applyBorder="1" applyAlignment="1">
      <alignment horizontal="center" vertical="center" wrapText="1"/>
    </xf>
    <xf numFmtId="0" fontId="1" fillId="3" borderId="69" xfId="0" applyFont="1" applyFill="1" applyBorder="1" applyAlignment="1">
      <alignment horizontal="center" vertical="center" wrapText="1"/>
    </xf>
    <xf numFmtId="0" fontId="1" fillId="4" borderId="109" xfId="0" applyFont="1" applyFill="1" applyBorder="1" applyAlignment="1">
      <alignment horizontal="center" vertical="center" wrapText="1"/>
    </xf>
    <xf numFmtId="0" fontId="1" fillId="6" borderId="111" xfId="0" applyFont="1" applyFill="1" applyBorder="1" applyAlignment="1">
      <alignment horizontal="center" vertical="center" wrapText="1"/>
    </xf>
    <xf numFmtId="0" fontId="1" fillId="2" borderId="111" xfId="0" applyFont="1" applyFill="1" applyBorder="1" applyAlignment="1">
      <alignment horizontal="center" vertical="center" wrapText="1"/>
    </xf>
    <xf numFmtId="0" fontId="1" fillId="3" borderId="111" xfId="0" applyFont="1" applyFill="1" applyBorder="1" applyAlignment="1">
      <alignment horizontal="center" vertical="center" wrapText="1"/>
    </xf>
    <xf numFmtId="0" fontId="1" fillId="4" borderId="112" xfId="0" applyFont="1" applyFill="1" applyBorder="1" applyAlignment="1">
      <alignment horizontal="center" vertical="center" wrapText="1"/>
    </xf>
    <xf numFmtId="0" fontId="5" fillId="0" borderId="77" xfId="0" applyFont="1" applyBorder="1" applyAlignment="1">
      <alignment vertical="center" wrapText="1"/>
    </xf>
    <xf numFmtId="0" fontId="1" fillId="0" borderId="114" xfId="0" quotePrefix="1" applyFont="1" applyBorder="1" applyAlignment="1">
      <alignment horizontal="center" vertical="center"/>
    </xf>
    <xf numFmtId="0" fontId="1" fillId="0" borderId="84" xfId="0" applyFont="1" applyBorder="1" applyAlignment="1">
      <alignment horizontal="center" vertical="center"/>
    </xf>
    <xf numFmtId="0" fontId="8" fillId="0" borderId="84" xfId="0" applyFont="1" applyBorder="1" applyAlignment="1">
      <alignment horizontal="center" vertical="center"/>
    </xf>
    <xf numFmtId="0" fontId="1" fillId="0" borderId="115" xfId="0" applyFont="1" applyBorder="1" applyAlignment="1">
      <alignment horizontal="center" vertical="center"/>
    </xf>
    <xf numFmtId="0" fontId="7" fillId="0" borderId="116" xfId="0" applyFont="1" applyBorder="1" applyAlignment="1">
      <alignment horizontal="center" vertical="center" wrapText="1"/>
    </xf>
    <xf numFmtId="0" fontId="2" fillId="0" borderId="87" xfId="0" applyFont="1" applyBorder="1" applyAlignment="1">
      <alignment horizontal="left" vertical="center" wrapText="1"/>
    </xf>
    <xf numFmtId="0" fontId="2" fillId="0" borderId="94" xfId="0" applyFont="1" applyBorder="1" applyAlignment="1">
      <alignment horizontal="center" vertical="center" wrapText="1"/>
    </xf>
    <xf numFmtId="0" fontId="2" fillId="0" borderId="95" xfId="0" applyFont="1" applyBorder="1" applyAlignment="1">
      <alignment horizontal="center" vertical="center" wrapText="1"/>
    </xf>
    <xf numFmtId="0" fontId="1" fillId="0" borderId="88" xfId="0" applyFont="1" applyBorder="1" applyAlignment="1">
      <alignment horizontal="left" vertical="center" wrapText="1"/>
    </xf>
    <xf numFmtId="0" fontId="1" fillId="11" borderId="89" xfId="0" applyFont="1" applyFill="1" applyBorder="1" applyAlignment="1">
      <alignment horizontal="center" vertical="center"/>
    </xf>
    <xf numFmtId="0" fontId="1" fillId="0" borderId="90" xfId="0" applyFont="1" applyBorder="1" applyAlignment="1">
      <alignment horizontal="center" vertical="center"/>
    </xf>
    <xf numFmtId="0" fontId="1" fillId="11" borderId="90" xfId="0" applyFont="1" applyFill="1" applyBorder="1" applyAlignment="1">
      <alignment horizontal="center" vertical="center"/>
    </xf>
    <xf numFmtId="0" fontId="1" fillId="0" borderId="89" xfId="0" applyFont="1" applyBorder="1" applyAlignment="1">
      <alignment horizontal="center" vertical="center"/>
    </xf>
    <xf numFmtId="0" fontId="1" fillId="0" borderId="91" xfId="0" applyFont="1" applyBorder="1" applyAlignment="1">
      <alignment horizontal="center" vertical="center"/>
    </xf>
    <xf numFmtId="0" fontId="1" fillId="0" borderId="104" xfId="0" applyFont="1" applyBorder="1" applyAlignment="1">
      <alignment horizontal="center" vertical="center"/>
    </xf>
    <xf numFmtId="0" fontId="1" fillId="11" borderId="91" xfId="0" applyFont="1" applyFill="1" applyBorder="1" applyAlignment="1">
      <alignment horizontal="center" vertical="center"/>
    </xf>
    <xf numFmtId="0" fontId="1" fillId="11" borderId="92" xfId="0" applyFont="1" applyFill="1" applyBorder="1" applyAlignment="1">
      <alignment horizontal="center" vertical="center"/>
    </xf>
    <xf numFmtId="0" fontId="1" fillId="11" borderId="93" xfId="0" applyFont="1" applyFill="1" applyBorder="1" applyAlignment="1">
      <alignment horizontal="center" vertical="center"/>
    </xf>
    <xf numFmtId="0" fontId="1" fillId="0" borderId="78" xfId="0" applyFont="1" applyBorder="1" applyAlignment="1">
      <alignment horizontal="left" vertical="center" wrapText="1"/>
    </xf>
    <xf numFmtId="0" fontId="1" fillId="11" borderId="79" xfId="0" applyFont="1" applyFill="1" applyBorder="1" applyAlignment="1">
      <alignment horizontal="center" vertical="center"/>
    </xf>
    <xf numFmtId="0" fontId="1" fillId="0" borderId="54" xfId="0" applyFont="1" applyBorder="1" applyAlignment="1">
      <alignment horizontal="center" vertical="center"/>
    </xf>
    <xf numFmtId="0" fontId="1" fillId="11" borderId="54" xfId="0" applyFont="1" applyFill="1" applyBorder="1" applyAlignment="1">
      <alignment horizontal="center" vertical="center"/>
    </xf>
    <xf numFmtId="0" fontId="1" fillId="0" borderId="79" xfId="0" applyFont="1" applyBorder="1" applyAlignment="1">
      <alignment horizontal="center" vertical="center"/>
    </xf>
    <xf numFmtId="0" fontId="1" fillId="0" borderId="80" xfId="0" applyFont="1" applyBorder="1" applyAlignment="1">
      <alignment horizontal="center" vertical="center"/>
    </xf>
    <xf numFmtId="0" fontId="1" fillId="11" borderId="80" xfId="0" applyFont="1" applyFill="1" applyBorder="1" applyAlignment="1">
      <alignment horizontal="center" vertical="center"/>
    </xf>
    <xf numFmtId="0" fontId="1" fillId="11" borderId="45" xfId="0" applyFont="1" applyFill="1" applyBorder="1" applyAlignment="1">
      <alignment horizontal="center" vertical="center"/>
    </xf>
    <xf numFmtId="0" fontId="1" fillId="11" borderId="70" xfId="0" applyFont="1" applyFill="1" applyBorder="1" applyAlignment="1">
      <alignment horizontal="center" vertical="center"/>
    </xf>
    <xf numFmtId="0" fontId="1" fillId="0" borderId="81" xfId="0" applyFont="1" applyBorder="1" applyAlignment="1">
      <alignment horizontal="left" vertical="center" wrapText="1"/>
    </xf>
    <xf numFmtId="0" fontId="1" fillId="11" borderId="82" xfId="0" applyFont="1" applyFill="1" applyBorder="1" applyAlignment="1">
      <alignment horizontal="center" vertical="center"/>
    </xf>
    <xf numFmtId="0" fontId="1" fillId="0" borderId="71" xfId="0" applyFont="1" applyBorder="1" applyAlignment="1">
      <alignment horizontal="center" vertical="center"/>
    </xf>
    <xf numFmtId="0" fontId="1" fillId="11" borderId="71" xfId="0" applyFont="1" applyFill="1" applyBorder="1" applyAlignment="1">
      <alignment horizontal="center" vertical="center"/>
    </xf>
    <xf numFmtId="0" fontId="1" fillId="0" borderId="82" xfId="0" applyFont="1" applyBorder="1" applyAlignment="1">
      <alignment horizontal="center" vertical="center"/>
    </xf>
    <xf numFmtId="0" fontId="1" fillId="0" borderId="83" xfId="0" applyFont="1" applyBorder="1" applyAlignment="1">
      <alignment horizontal="center" vertical="center"/>
    </xf>
    <xf numFmtId="0" fontId="1" fillId="11" borderId="83" xfId="0" applyFont="1" applyFill="1" applyBorder="1" applyAlignment="1">
      <alignment horizontal="center" vertical="center"/>
    </xf>
    <xf numFmtId="0" fontId="1" fillId="11" borderId="85" xfId="0" applyFont="1" applyFill="1" applyBorder="1" applyAlignment="1">
      <alignment horizontal="center" vertical="center"/>
    </xf>
    <xf numFmtId="0" fontId="1" fillId="11" borderId="72" xfId="0" applyFont="1" applyFill="1" applyBorder="1" applyAlignment="1">
      <alignment horizontal="center" vertical="center"/>
    </xf>
    <xf numFmtId="0" fontId="4" fillId="0" borderId="0" xfId="0" applyFont="1" applyAlignment="1">
      <alignment horizontal="center" vertical="center"/>
    </xf>
    <xf numFmtId="0" fontId="4" fillId="0" borderId="74" xfId="0" applyFont="1" applyBorder="1" applyAlignment="1">
      <alignment horizontal="center" vertical="center"/>
    </xf>
    <xf numFmtId="0" fontId="1" fillId="0" borderId="43" xfId="0" quotePrefix="1" applyFont="1" applyBorder="1" applyAlignment="1">
      <alignment horizontal="left" vertical="center"/>
    </xf>
    <xf numFmtId="0" fontId="1" fillId="0" borderId="33" xfId="0" quotePrefix="1" applyFont="1" applyBorder="1" applyAlignment="1">
      <alignment horizontal="left" vertical="center"/>
    </xf>
    <xf numFmtId="0" fontId="8" fillId="0" borderId="108" xfId="0" applyFont="1" applyBorder="1" applyAlignment="1">
      <alignment horizontal="left" vertical="center" wrapText="1"/>
    </xf>
    <xf numFmtId="0" fontId="8" fillId="10" borderId="108" xfId="0" applyFont="1" applyFill="1" applyBorder="1" applyAlignment="1">
      <alignment horizontal="left" vertical="center" wrapText="1"/>
    </xf>
    <xf numFmtId="0" fontId="8" fillId="0" borderId="108" xfId="0" quotePrefix="1" applyFont="1" applyBorder="1" applyAlignment="1">
      <alignment horizontal="left" vertical="center" wrapText="1"/>
    </xf>
    <xf numFmtId="0" fontId="8" fillId="0" borderId="110" xfId="0" applyFont="1" applyBorder="1" applyAlignment="1">
      <alignment horizontal="left" vertical="center" wrapText="1"/>
    </xf>
    <xf numFmtId="0" fontId="0" fillId="0" borderId="103" xfId="0" applyBorder="1" applyAlignment="1">
      <alignment horizontal="center" vertical="center" wrapText="1"/>
    </xf>
    <xf numFmtId="0" fontId="0" fillId="0" borderId="19" xfId="0" applyBorder="1" applyAlignment="1">
      <alignment horizontal="center" vertical="center" wrapText="1"/>
    </xf>
    <xf numFmtId="0" fontId="7" fillId="0" borderId="19" xfId="0" applyFont="1" applyBorder="1" applyAlignment="1">
      <alignment horizontal="center" vertical="center" wrapText="1"/>
    </xf>
    <xf numFmtId="0" fontId="1" fillId="0" borderId="68" xfId="0" applyFont="1" applyBorder="1" applyAlignment="1">
      <alignment horizontal="center" vertical="center" wrapText="1"/>
    </xf>
    <xf numFmtId="0" fontId="1" fillId="0" borderId="69" xfId="0" applyFont="1" applyBorder="1" applyAlignment="1">
      <alignment horizontal="center" vertical="center" wrapText="1"/>
    </xf>
    <xf numFmtId="0" fontId="1" fillId="0" borderId="111" xfId="0" applyFont="1" applyBorder="1" applyAlignment="1">
      <alignment horizontal="center" vertical="center" wrapText="1"/>
    </xf>
    <xf numFmtId="0" fontId="0" fillId="0" borderId="17" xfId="0" applyBorder="1" applyAlignment="1">
      <alignment horizontal="center" vertical="center" wrapText="1"/>
    </xf>
    <xf numFmtId="0" fontId="7" fillId="0" borderId="63"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34" xfId="0" applyFont="1" applyBorder="1" applyAlignment="1">
      <alignment horizontal="center" vertical="center" wrapText="1"/>
    </xf>
    <xf numFmtId="0" fontId="8" fillId="0" borderId="34" xfId="0" applyFont="1" applyBorder="1" applyAlignment="1">
      <alignment horizontal="center" vertical="center" wrapText="1"/>
    </xf>
    <xf numFmtId="0" fontId="1" fillId="0" borderId="37"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9" xfId="0" applyFont="1" applyBorder="1" applyAlignment="1">
      <alignment horizontal="center" vertical="center" wrapText="1"/>
    </xf>
    <xf numFmtId="0" fontId="1" fillId="0" borderId="19" xfId="0" applyFont="1" applyBorder="1" applyAlignment="1">
      <alignment horizontal="center" vertical="center" wrapText="1"/>
    </xf>
    <xf numFmtId="0" fontId="2" fillId="0" borderId="63" xfId="0" applyFont="1" applyBorder="1" applyAlignment="1">
      <alignment horizontal="center" vertical="center" wrapText="1"/>
    </xf>
    <xf numFmtId="0" fontId="7" fillId="0" borderId="21" xfId="0" applyFont="1" applyBorder="1" applyAlignment="1">
      <alignment horizontal="center" vertical="center" wrapText="1"/>
    </xf>
    <xf numFmtId="0" fontId="1" fillId="0" borderId="31" xfId="0" applyFont="1" applyBorder="1" applyAlignment="1">
      <alignment horizontal="center" vertical="center"/>
    </xf>
    <xf numFmtId="0" fontId="1" fillId="0" borderId="34" xfId="0" applyFont="1" applyBorder="1" applyAlignment="1">
      <alignment horizontal="center" vertical="center"/>
    </xf>
    <xf numFmtId="0" fontId="8" fillId="0" borderId="34" xfId="0" applyFont="1" applyBorder="1" applyAlignment="1">
      <alignment horizontal="center" vertical="center"/>
    </xf>
    <xf numFmtId="0" fontId="1" fillId="0" borderId="37" xfId="0" applyFont="1" applyBorder="1" applyAlignment="1">
      <alignment horizontal="center" vertical="center"/>
    </xf>
    <xf numFmtId="0" fontId="10" fillId="0" borderId="0" xfId="0" applyFont="1" applyAlignment="1">
      <alignment horizontal="center" vertical="center"/>
    </xf>
    <xf numFmtId="0" fontId="0" fillId="0" borderId="17" xfId="0" applyBorder="1" applyAlignment="1">
      <alignment horizontal="center" vertical="center"/>
    </xf>
    <xf numFmtId="0" fontId="16" fillId="2" borderId="12" xfId="0" applyFont="1" applyFill="1" applyBorder="1" applyAlignment="1">
      <alignment wrapText="1"/>
    </xf>
    <xf numFmtId="0" fontId="16" fillId="2" borderId="13" xfId="0" applyFont="1" applyFill="1" applyBorder="1" applyAlignment="1">
      <alignment wrapText="1"/>
    </xf>
    <xf numFmtId="0" fontId="1" fillId="0" borderId="78" xfId="0" quotePrefix="1" applyFont="1" applyBorder="1" applyAlignment="1">
      <alignment horizontal="left" vertical="center" wrapText="1"/>
    </xf>
    <xf numFmtId="0" fontId="5" fillId="2" borderId="0" xfId="0" applyFont="1" applyFill="1" applyAlignment="1">
      <alignment vertical="center"/>
    </xf>
    <xf numFmtId="0" fontId="4" fillId="5" borderId="0" xfId="0" applyFont="1" applyFill="1" applyAlignment="1">
      <alignment vertical="top"/>
    </xf>
    <xf numFmtId="0" fontId="4" fillId="2" borderId="12" xfId="0" applyFont="1" applyFill="1" applyBorder="1" applyAlignment="1">
      <alignment vertical="top"/>
    </xf>
    <xf numFmtId="0" fontId="4" fillId="2" borderId="0" xfId="0" applyFont="1" applyFill="1" applyAlignment="1">
      <alignment vertical="top"/>
    </xf>
    <xf numFmtId="0" fontId="4" fillId="2" borderId="13" xfId="0" applyFont="1" applyFill="1" applyBorder="1" applyAlignment="1">
      <alignment vertical="top"/>
    </xf>
    <xf numFmtId="0" fontId="4" fillId="0" borderId="0" xfId="0" applyFont="1" applyAlignment="1">
      <alignment vertical="top"/>
    </xf>
    <xf numFmtId="0" fontId="11" fillId="2" borderId="0" xfId="1" applyFill="1" applyBorder="1" applyAlignment="1" applyProtection="1"/>
    <xf numFmtId="0" fontId="18" fillId="2" borderId="0" xfId="0" applyFont="1" applyFill="1"/>
    <xf numFmtId="49" fontId="7" fillId="2" borderId="0" xfId="0" applyNumberFormat="1" applyFont="1" applyFill="1"/>
    <xf numFmtId="0" fontId="7" fillId="0" borderId="118" xfId="0" applyFont="1" applyBorder="1" applyAlignment="1">
      <alignment horizontal="center" vertical="center"/>
    </xf>
    <xf numFmtId="0" fontId="7" fillId="0" borderId="117" xfId="0" applyFont="1" applyBorder="1" applyAlignment="1">
      <alignment vertical="center"/>
    </xf>
    <xf numFmtId="0" fontId="7" fillId="0" borderId="119" xfId="0" applyFont="1" applyBorder="1" applyAlignment="1">
      <alignment vertical="center"/>
    </xf>
    <xf numFmtId="0" fontId="0" fillId="7" borderId="47" xfId="0" quotePrefix="1" applyFill="1" applyBorder="1" applyAlignment="1">
      <alignment horizontal="center" vertical="center"/>
    </xf>
    <xf numFmtId="0" fontId="5" fillId="3" borderId="0" xfId="0" applyFont="1" applyFill="1"/>
    <xf numFmtId="0" fontId="19" fillId="3" borderId="7" xfId="0" applyFont="1" applyFill="1" applyBorder="1" applyAlignment="1">
      <alignment horizontal="center"/>
    </xf>
    <xf numFmtId="0" fontId="17" fillId="2" borderId="4" xfId="0" applyFont="1" applyFill="1" applyBorder="1" applyAlignment="1">
      <alignment horizontal="left" vertical="center" wrapText="1"/>
    </xf>
    <xf numFmtId="0" fontId="5" fillId="2" borderId="0" xfId="0" applyFont="1" applyFill="1" applyAlignment="1">
      <alignment horizontal="center" vertic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02" xfId="0" applyFont="1" applyBorder="1" applyAlignment="1">
      <alignment horizontal="center" vertical="center" wrapText="1"/>
    </xf>
    <xf numFmtId="0" fontId="5" fillId="0" borderId="113" xfId="0" applyFont="1" applyBorder="1" applyAlignment="1">
      <alignment horizontal="center" vertical="center" wrapText="1"/>
    </xf>
    <xf numFmtId="0" fontId="2" fillId="0" borderId="73" xfId="0" applyFont="1" applyBorder="1" applyAlignment="1">
      <alignment horizontal="center" vertical="center" wrapText="1"/>
    </xf>
    <xf numFmtId="0" fontId="2" fillId="0" borderId="74" xfId="0" applyFont="1" applyBorder="1" applyAlignment="1">
      <alignment horizontal="center" vertical="center" wrapText="1"/>
    </xf>
    <xf numFmtId="0" fontId="2" fillId="0" borderId="75" xfId="0" applyFont="1" applyBorder="1" applyAlignment="1">
      <alignment horizontal="center" vertical="center" wrapText="1"/>
    </xf>
    <xf numFmtId="0" fontId="2" fillId="0" borderId="94" xfId="0" applyFont="1" applyBorder="1" applyAlignment="1">
      <alignment horizontal="center" vertical="center" wrapText="1"/>
    </xf>
    <xf numFmtId="0" fontId="2" fillId="0" borderId="95" xfId="0" applyFont="1" applyBorder="1" applyAlignment="1">
      <alignment horizontal="center" vertical="center" wrapText="1"/>
    </xf>
    <xf numFmtId="0" fontId="2" fillId="0" borderId="96" xfId="0" applyFont="1" applyBorder="1" applyAlignment="1">
      <alignment horizontal="center" vertical="center" wrapText="1"/>
    </xf>
    <xf numFmtId="0" fontId="7" fillId="0" borderId="74" xfId="0" applyFont="1" applyBorder="1" applyAlignment="1">
      <alignment horizontal="center" vertical="center"/>
    </xf>
    <xf numFmtId="0" fontId="7" fillId="0" borderId="76" xfId="0" applyFont="1" applyBorder="1" applyAlignment="1">
      <alignment horizontal="center" vertical="center"/>
    </xf>
    <xf numFmtId="0" fontId="7" fillId="0" borderId="73" xfId="0" applyFont="1" applyBorder="1" applyAlignment="1">
      <alignment horizontal="center" vertical="center"/>
    </xf>
    <xf numFmtId="0" fontId="7" fillId="0" borderId="75" xfId="0" applyFont="1" applyBorder="1" applyAlignment="1">
      <alignment horizontal="center" vertical="center"/>
    </xf>
    <xf numFmtId="0" fontId="2" fillId="0" borderId="97" xfId="0" applyFont="1" applyBorder="1" applyAlignment="1">
      <alignment horizontal="center" vertical="center" wrapText="1"/>
    </xf>
    <xf numFmtId="0" fontId="2" fillId="0" borderId="98" xfId="0" applyFont="1" applyBorder="1" applyAlignment="1">
      <alignment horizontal="center" vertical="center" wrapText="1"/>
    </xf>
    <xf numFmtId="0" fontId="7" fillId="2" borderId="17"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2" borderId="57"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7" fillId="3" borderId="57"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3" borderId="5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11" xfId="0" applyFont="1" applyFill="1" applyBorder="1" applyAlignment="1">
      <alignment horizontal="center" vertical="center" wrapText="1"/>
    </xf>
  </cellXfs>
  <cellStyles count="3">
    <cellStyle name="Hyperlink" xfId="1" builtinId="8"/>
    <cellStyle name="Normal" xfId="0" builtinId="0"/>
    <cellStyle name="Normal 2" xfId="2" xr:uid="{00000000-0005-0000-0000-000002000000}"/>
  </cellStyles>
  <dxfs count="0"/>
  <tableStyles count="1" defaultTableStyle="TableStyleMedium9" defaultPivotStyle="PivotStyleLight16">
    <tableStyle name="Invisible" pivot="0" table="0" count="0" xr9:uid="{957DBF0A-81E8-4360-9C04-2D3DE9A7817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Kavian\Desktop\AK\NLT\NewF\SF_Mar2024V\M1Mar24\MCP%20Toxicity.xlsx" TargetMode="External"/><Relationship Id="rId1" Type="http://schemas.openxmlformats.org/officeDocument/2006/relationships/externalLinkPath" Target="MCP%20Toxicity.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AKavian\Desktop\AK\NLT\NewF\SF_Mar2024V\M1Mar24\MCP%20GW.xlsx" TargetMode="External"/><Relationship Id="rId1" Type="http://schemas.openxmlformats.org/officeDocument/2006/relationships/externalLinkPath" Target="MCP%20GW.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AKavian\Desktop\AK\NLT\NewF\Method-1_Feb2024\M1Feb24_DraftRevised\M1Feb24_Edited_final\M1_feb24_pblshd\M-1Feb24f\MCP%20Leach.xlsx" TargetMode="External"/><Relationship Id="rId1" Type="http://schemas.openxmlformats.org/officeDocument/2006/relationships/externalLinkPath" Target="MCP%20Leach.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AKavian\Desktop\AK\NLT\NewF\Method-1_Feb2024\M1Feb24_DraftRevised\M1Feb24_Edited_final\M1_feb24_pblshd\M-1Feb24f\MCP%20Soil.xlsx" TargetMode="External"/><Relationship Id="rId1" Type="http://schemas.openxmlformats.org/officeDocument/2006/relationships/externalLinkPath" Target="MCP%20Soi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Toxicity"/>
      <sheetName val="Target Risk"/>
      <sheetName val="PQLs"/>
      <sheetName val="BW"/>
      <sheetName val="Skin Surface Area"/>
      <sheetName val="References"/>
    </sheetNames>
    <definedNames>
      <definedName name="TOX" refersTo="='Toxicity'!$A$1:$CC$125"/>
    </definedNames>
    <sheetDataSet>
      <sheetData sheetId="0">
        <row r="2">
          <cell r="B2" t="str">
            <v>Development of MCP Risk-Based Levels for Soil and Groundwater</v>
          </cell>
        </row>
        <row r="4">
          <cell r="D4" t="str">
            <v>This workbook file is comprised of the following spreadsheets:</v>
          </cell>
        </row>
        <row r="6">
          <cell r="D6" t="str">
            <v>Sheet Name</v>
          </cell>
          <cell r="E6" t="str">
            <v>Description</v>
          </cell>
        </row>
        <row r="8">
          <cell r="D8" t="str">
            <v>Introduction</v>
          </cell>
          <cell r="E8" t="str">
            <v>This spreadsheet.</v>
          </cell>
        </row>
        <row r="10">
          <cell r="D10" t="str">
            <v>Toxicity</v>
          </cell>
          <cell r="E10" t="str">
            <v>Database of toxicity values and physical constants used in calculations</v>
          </cell>
        </row>
        <row r="12">
          <cell r="D12" t="str">
            <v>References</v>
          </cell>
          <cell r="E12" t="str">
            <v>List of references</v>
          </cell>
        </row>
        <row r="14">
          <cell r="D14" t="str">
            <v>Target Risk</v>
          </cell>
          <cell r="E14" t="str">
            <v>The Target Risk Levels used in all calculations.</v>
          </cell>
        </row>
        <row r="16">
          <cell r="D16" t="str">
            <v>PQLs</v>
          </cell>
          <cell r="E16" t="str">
            <v>A listing of Practical Quantitation Limits (PQLs) for various methods (incomplete)</v>
          </cell>
        </row>
        <row r="18">
          <cell r="D18" t="str">
            <v>BW</v>
          </cell>
          <cell r="E18" t="str">
            <v>Calculations of average body weights for various age groups.</v>
          </cell>
        </row>
        <row r="20">
          <cell r="D20" t="str">
            <v>Skin Surface Area</v>
          </cell>
          <cell r="E20" t="str">
            <v>Calculations of average skin surface areas for various age groups.</v>
          </cell>
        </row>
        <row r="22">
          <cell r="D22" t="str">
            <v>This workbook is one of a set that, taken together, calculates the MCP Numerical Standards.  The complete set of workbooks should be located in the same directory, as there are many internal references to the other workbooks.</v>
          </cell>
        </row>
        <row r="24">
          <cell r="D24" t="str">
            <v>Workbook Name</v>
          </cell>
          <cell r="E24" t="str">
            <v>Description</v>
          </cell>
        </row>
        <row r="26">
          <cell r="D26" t="str">
            <v>MCP Toxicity.xlsx</v>
          </cell>
          <cell r="E26" t="str">
            <v>This workbook</v>
          </cell>
        </row>
        <row r="28">
          <cell r="D28" t="str">
            <v>MCP GW2 alpha.xlsx</v>
          </cell>
          <cell r="E28" t="str">
            <v>Calculates the attenuation factor for the GW-2 standards.  This workbook is</v>
          </cell>
        </row>
        <row r="29">
          <cell r="E29" t="str">
            <v>based on the USEPA's Johnson &amp; Ettinger Vapor Infiltration spreadsheets.</v>
          </cell>
        </row>
        <row r="31">
          <cell r="D31" t="str">
            <v>MCP GW.xlsx</v>
          </cell>
          <cell r="E31" t="str">
            <v>Develops the MCP Groundwater Standards:  GW-1, GW-2 and GW-3.</v>
          </cell>
        </row>
        <row r="33">
          <cell r="D33" t="str">
            <v>MCP Soil.xlsx</v>
          </cell>
          <cell r="E33" t="str">
            <v>Develops the MCP Direct Contact Soil Standards (Method 2 Soil Standards)</v>
          </cell>
        </row>
        <row r="35">
          <cell r="D35" t="str">
            <v>MCP Leach.xlsx</v>
          </cell>
          <cell r="E35" t="str">
            <v>Develops the soil leaching-based component of the MCP Method 1 Soil Standards.</v>
          </cell>
        </row>
        <row r="37">
          <cell r="D37" t="str">
            <v>MCP Standards.xlsx</v>
          </cell>
          <cell r="E37" t="str">
            <v>Lists all the MCP Soil and Groundwater Standards, Method 3 Ceiling Limits (M3CL) and RCs.</v>
          </cell>
        </row>
        <row r="40">
          <cell r="D40" t="str">
            <v>NOTE:  This workbook contains many Notes attached to particular cells.  Notes can be seen by choosing "Show All Notes" from the  menu in the "Review" panel.</v>
          </cell>
        </row>
        <row r="42">
          <cell r="D42" t="str">
            <v>Questions and Comments may be addressed to:</v>
          </cell>
        </row>
        <row r="44">
          <cell r="D44" t="str">
            <v>Azin Kavian</v>
          </cell>
        </row>
        <row r="45">
          <cell r="D45" t="str">
            <v>Massachusetts Department of Environmental Protection</v>
          </cell>
        </row>
        <row r="46">
          <cell r="D46" t="str">
            <v>Office of Research and Standards</v>
          </cell>
        </row>
        <row r="47">
          <cell r="D47" t="str">
            <v>100 Cambridge Street
Boston, MA 02114  USA</v>
          </cell>
        </row>
        <row r="48">
          <cell r="D48" t="str">
            <v>Boston, MA 02114  USA</v>
          </cell>
        </row>
        <row r="49">
          <cell r="D49" t="str">
            <v>Email: azin.kavian@mass.gov</v>
          </cell>
        </row>
        <row r="51">
          <cell r="E51" t="str">
            <v>Method-1 Spreadsheets Version March 2024</v>
          </cell>
        </row>
      </sheetData>
      <sheetData sheetId="1">
        <row r="1">
          <cell r="BN1" t="str">
            <v>Empty 2008</v>
          </cell>
          <cell r="BW1" t="str">
            <v>Ceiling Values</v>
          </cell>
        </row>
        <row r="2">
          <cell r="A2" t="str">
            <v>OIL OR HAZARDOUS MATERIAL (OHM)</v>
          </cell>
          <cell r="B2" t="str">
            <v>CAS</v>
          </cell>
          <cell r="C2" t="str">
            <v>Last 
Checked?</v>
          </cell>
          <cell r="D2" t="str">
            <v>CHRONIC ORAL
REFERENCE
DOSE (OR
SUBSTITUTE)
mg/kg/day</v>
          </cell>
          <cell r="E2" t="str">
            <v>REF</v>
          </cell>
          <cell r="F2" t="str">
            <v>SUBCHRONIC ORAL
REFERENCE
DOSE (OR
SUBSTITUTE)
mg/kg/day</v>
          </cell>
          <cell r="G2" t="str">
            <v>REF</v>
          </cell>
          <cell r="H2" t="str">
            <v>Chronic
Inhalation
Reference
Concentration 
(or substitute)
mg/m3</v>
          </cell>
          <cell r="I2" t="str">
            <v>REF</v>
          </cell>
          <cell r="J2" t="str">
            <v>Subchronic
Inhalation
Reference
Concentration 
(or substitute)
mg/m3</v>
          </cell>
          <cell r="K2" t="str">
            <v>REF</v>
          </cell>
          <cell r="L2" t="str">
            <v>Oral
Cancer
Slope
Factor
1/(mg/kg/day)</v>
          </cell>
          <cell r="M2" t="str">
            <v>CLASS</v>
          </cell>
          <cell r="N2" t="str">
            <v>REF</v>
          </cell>
          <cell r="O2" t="str">
            <v>Inhalation
Unit
Risk
1/(µg/m3)</v>
          </cell>
          <cell r="P2" t="str">
            <v>REF</v>
          </cell>
          <cell r="Q2" t="str">
            <v>Chronic
Ingestion</v>
          </cell>
          <cell r="R2" t="str">
            <v>REF</v>
          </cell>
          <cell r="S2" t="str">
            <v>Chronic
Dermal</v>
          </cell>
          <cell r="T2" t="str">
            <v>REF</v>
          </cell>
          <cell r="U2" t="str">
            <v>Subchronic
Ingestion</v>
          </cell>
          <cell r="V2" t="str">
            <v>SOIL RAFs
REF</v>
          </cell>
          <cell r="W2" t="str">
            <v>Subchronic
Dermal</v>
          </cell>
          <cell r="X2" t="str">
            <v>REF</v>
          </cell>
          <cell r="Y2" t="str">
            <v>Cancer
Ingestion</v>
          </cell>
          <cell r="Z2" t="str">
            <v>REF</v>
          </cell>
          <cell r="AA2" t="str">
            <v>Cancer
Dermal</v>
          </cell>
          <cell r="AB2" t="str">
            <v>REF</v>
          </cell>
          <cell r="AC2" t="str">
            <v>Subchronic
Ingestion</v>
          </cell>
          <cell r="AD2" t="str">
            <v>REF</v>
          </cell>
          <cell r="AE2" t="str">
            <v>WATER
RAFs
Chronic
Ingestion</v>
          </cell>
          <cell r="AF2" t="str">
            <v>REF</v>
          </cell>
          <cell r="AG2" t="str">
            <v>Cancer
Ingestion</v>
          </cell>
          <cell r="AH2" t="str">
            <v>REF</v>
          </cell>
          <cell r="AI2" t="str">
            <v>SOIL Urban
Background
mg/kg</v>
          </cell>
          <cell r="AJ2" t="str">
            <v>Mutagenic Mode of Action for ADAFs</v>
          </cell>
          <cell r="AK2" t="str">
            <v>DWDermal
Oral
Absorption
Efficiency
OAEnoncancer</v>
          </cell>
          <cell r="AL2" t="str">
            <v>DWDermal
Oral
Absorption
Efficiency
OAEcancer</v>
          </cell>
          <cell r="AM2" t="str">
            <v>SOIL Natural
Background
mg/kg</v>
          </cell>
          <cell r="AN2" t="str">
            <v>GW
Background
µg/L</v>
          </cell>
          <cell r="AO2" t="str">
            <v>Indoor
Air
Background
µg/m3</v>
          </cell>
          <cell r="AP2" t="str">
            <v>HIDE
Interim
Calc
µg/m3</v>
          </cell>
          <cell r="AQ2" t="str">
            <v>HIDE
Interim
Calc
ppbv</v>
          </cell>
          <cell r="AR2" t="str">
            <v>Odor
Threshold
in water
µg/L</v>
          </cell>
          <cell r="AS2" t="str">
            <v>REF</v>
          </cell>
          <cell r="AT2" t="str">
            <v>Odor
Threshold
in air
µg/m3</v>
          </cell>
          <cell r="AU2" t="str">
            <v>Odor
Threshold
in air
ppm</v>
          </cell>
          <cell r="AV2" t="str">
            <v>REF</v>
          </cell>
          <cell r="AW2" t="str">
            <v>Odor
Index</v>
          </cell>
          <cell r="AX2" t="str">
            <v>Soil
PQL
mg/kg</v>
          </cell>
          <cell r="AY2" t="str">
            <v>Water
PQL
µg/L</v>
          </cell>
          <cell r="AZ2" t="str">
            <v>SOLUBILITY
µg/L</v>
          </cell>
          <cell r="BA2" t="str">
            <v>REF</v>
          </cell>
          <cell r="BB2" t="str">
            <v>HENRY'S
LAW
CONSTANT
atm-m3/mol</v>
          </cell>
          <cell r="BC2" t="str">
            <v>REF</v>
          </cell>
          <cell r="BD2" t="str">
            <v>HENRY'S
LAW
CONSTANT
conc/conc</v>
          </cell>
          <cell r="BE2" t="str">
            <v>Molecular
Weight
g/mole</v>
          </cell>
          <cell r="BF2" t="str">
            <v>REF</v>
          </cell>
          <cell r="BG2" t="str">
            <v>Vapor
Pressure
Torr
20-30 C</v>
          </cell>
          <cell r="BH2" t="str">
            <v>log
Kow</v>
          </cell>
          <cell r="BI2" t="str">
            <v>REF</v>
          </cell>
          <cell r="BJ2" t="str">
            <v>Koc
ml/g</v>
          </cell>
          <cell r="BK2" t="str">
            <v>REF</v>
          </cell>
          <cell r="BL2" t="str">
            <v>Melting
Point
C</v>
          </cell>
          <cell r="BM2" t="str">
            <v>REF</v>
          </cell>
          <cell r="BN2" t="str">
            <v>Soil
Saturation
Level
(Csat)
mg/kg</v>
          </cell>
          <cell r="BO2" t="str">
            <v>Permeability
Coefficient
Kp
cm/hr</v>
          </cell>
          <cell r="BP2" t="str">
            <v>Plant
Uptake
Factor
Kg-soil/Kg-plant</v>
          </cell>
          <cell r="BQ2" t="str">
            <v>REF</v>
          </cell>
          <cell r="BR2" t="str">
            <v>old csat calc</v>
          </cell>
          <cell r="BS2" t="str">
            <v>S-1
Based on
Volatility
mg/kg</v>
          </cell>
          <cell r="BT2" t="str">
            <v>S-1
Ceiling
Basis</v>
          </cell>
          <cell r="BU2" t="str">
            <v>old csat calc</v>
          </cell>
          <cell r="BV2" t="str">
            <v>S-2
Based on
Volatility
mg/kg</v>
          </cell>
          <cell r="BW2" t="str">
            <v>S-2
Ceiling
Basis</v>
          </cell>
          <cell r="BX2" t="str">
            <v>old csat calc</v>
          </cell>
          <cell r="BY2" t="str">
            <v>S-3
Based on
Volatility
mg/kg</v>
          </cell>
          <cell r="BZ2" t="str">
            <v>S-3
Ceiling
Basis</v>
          </cell>
          <cell r="CA2" t="str">
            <v>Groundwater
GW-1, -2 and -3
µg/L</v>
          </cell>
          <cell r="CB2" t="str">
            <v>Ceiling
Basis</v>
          </cell>
          <cell r="CC2" t="str">
            <v>Inorganic Compound</v>
          </cell>
        </row>
        <row r="3">
          <cell r="A3" t="str">
            <v>ACENAPHTHENE</v>
          </cell>
          <cell r="B3" t="str">
            <v>83-32-9</v>
          </cell>
          <cell r="C3">
            <v>42922</v>
          </cell>
          <cell r="D3">
            <v>0.06</v>
          </cell>
          <cell r="E3">
            <v>1</v>
          </cell>
          <cell r="F3">
            <v>0.2</v>
          </cell>
          <cell r="G3">
            <v>6</v>
          </cell>
          <cell r="H3">
            <v>0.05</v>
          </cell>
          <cell r="I3" t="str">
            <v>5d</v>
          </cell>
          <cell r="J3">
            <v>0.5</v>
          </cell>
          <cell r="K3" t="str">
            <v>5d</v>
          </cell>
          <cell r="Q3">
            <v>0.3</v>
          </cell>
          <cell r="R3" t="str">
            <v>9d</v>
          </cell>
          <cell r="S3">
            <v>0.1</v>
          </cell>
          <cell r="T3" t="str">
            <v>9d</v>
          </cell>
          <cell r="U3">
            <v>0.3</v>
          </cell>
          <cell r="V3" t="str">
            <v>9d</v>
          </cell>
          <cell r="W3">
            <v>0.1</v>
          </cell>
          <cell r="X3" t="str">
            <v>9d</v>
          </cell>
          <cell r="Y3" t="str">
            <v>NC</v>
          </cell>
          <cell r="AA3" t="str">
            <v>NC</v>
          </cell>
          <cell r="AC3">
            <v>1</v>
          </cell>
          <cell r="AD3">
            <v>9</v>
          </cell>
          <cell r="AE3">
            <v>1</v>
          </cell>
          <cell r="AF3">
            <v>9</v>
          </cell>
          <cell r="AI3">
            <v>2</v>
          </cell>
          <cell r="AK3">
            <v>0.92</v>
          </cell>
          <cell r="AL3">
            <v>0.92</v>
          </cell>
          <cell r="AM3">
            <v>0.5</v>
          </cell>
          <cell r="AN3">
            <v>0</v>
          </cell>
          <cell r="AO3">
            <v>0</v>
          </cell>
          <cell r="AR3">
            <v>20</v>
          </cell>
          <cell r="AS3">
            <v>13</v>
          </cell>
          <cell r="AU3">
            <v>0</v>
          </cell>
          <cell r="AW3">
            <v>0</v>
          </cell>
          <cell r="AX3">
            <v>0.66</v>
          </cell>
          <cell r="AY3">
            <v>10</v>
          </cell>
          <cell r="AZ3">
            <v>3900</v>
          </cell>
          <cell r="BA3">
            <v>22</v>
          </cell>
          <cell r="BB3">
            <v>1.84E-4</v>
          </cell>
          <cell r="BC3">
            <v>22</v>
          </cell>
          <cell r="BD3">
            <v>7.5298739564576859E-3</v>
          </cell>
          <cell r="BE3">
            <v>154</v>
          </cell>
          <cell r="BF3">
            <v>13</v>
          </cell>
          <cell r="BH3">
            <v>3.92</v>
          </cell>
          <cell r="BI3">
            <v>17</v>
          </cell>
          <cell r="BJ3">
            <v>4900</v>
          </cell>
          <cell r="BK3" t="str">
            <v>17a</v>
          </cell>
          <cell r="BL3">
            <v>93.4</v>
          </cell>
          <cell r="BM3">
            <v>17</v>
          </cell>
          <cell r="BO3">
            <v>8.4100775406923345E-2</v>
          </cell>
          <cell r="BS3">
            <v>1000</v>
          </cell>
          <cell r="BT3" t="str">
            <v>Ceiling (High)</v>
          </cell>
          <cell r="BV3">
            <v>3000</v>
          </cell>
          <cell r="BW3" t="str">
            <v>Ceiling (High)</v>
          </cell>
          <cell r="BY3">
            <v>5000</v>
          </cell>
          <cell r="BZ3" t="str">
            <v>Ceiling (High)</v>
          </cell>
          <cell r="CA3">
            <v>50000</v>
          </cell>
          <cell r="CB3" t="str">
            <v>0.005%</v>
          </cell>
        </row>
        <row r="4">
          <cell r="A4" t="str">
            <v>ACENAPHTHYLENE</v>
          </cell>
          <cell r="B4" t="str">
            <v>208-96-8</v>
          </cell>
          <cell r="C4">
            <v>42922</v>
          </cell>
          <cell r="D4">
            <v>0.03</v>
          </cell>
          <cell r="E4" t="str">
            <v>5d</v>
          </cell>
          <cell r="F4">
            <v>0.3</v>
          </cell>
          <cell r="G4" t="str">
            <v>5d</v>
          </cell>
          <cell r="H4">
            <v>0.05</v>
          </cell>
          <cell r="I4" t="str">
            <v>5d</v>
          </cell>
          <cell r="J4">
            <v>0.5</v>
          </cell>
          <cell r="K4" t="str">
            <v>5d</v>
          </cell>
          <cell r="M4" t="str">
            <v>D</v>
          </cell>
          <cell r="N4">
            <v>1</v>
          </cell>
          <cell r="Q4">
            <v>0.3</v>
          </cell>
          <cell r="R4" t="str">
            <v>9d</v>
          </cell>
          <cell r="S4">
            <v>0.1</v>
          </cell>
          <cell r="T4" t="str">
            <v>9d</v>
          </cell>
          <cell r="U4">
            <v>0.3</v>
          </cell>
          <cell r="V4" t="str">
            <v>9e</v>
          </cell>
          <cell r="W4">
            <v>0.1</v>
          </cell>
          <cell r="X4" t="str">
            <v>9d</v>
          </cell>
          <cell r="Y4" t="str">
            <v>NC</v>
          </cell>
          <cell r="AA4" t="str">
            <v>NC</v>
          </cell>
          <cell r="AC4">
            <v>1</v>
          </cell>
          <cell r="AD4">
            <v>9</v>
          </cell>
          <cell r="AE4">
            <v>1</v>
          </cell>
          <cell r="AF4">
            <v>9</v>
          </cell>
          <cell r="AI4">
            <v>1</v>
          </cell>
          <cell r="AK4">
            <v>0.92</v>
          </cell>
          <cell r="AL4">
            <v>0.92</v>
          </cell>
          <cell r="AM4">
            <v>0.5</v>
          </cell>
          <cell r="AO4">
            <v>0</v>
          </cell>
          <cell r="AU4">
            <v>0</v>
          </cell>
          <cell r="AW4">
            <v>0</v>
          </cell>
          <cell r="AX4">
            <v>0.66</v>
          </cell>
          <cell r="AY4">
            <v>0.5</v>
          </cell>
          <cell r="AZ4">
            <v>16100</v>
          </cell>
          <cell r="BA4">
            <v>22</v>
          </cell>
          <cell r="BB4">
            <v>1.1400000000000001E-4</v>
          </cell>
          <cell r="BC4">
            <v>22</v>
          </cell>
          <cell r="BD4">
            <v>4.6652479947618276E-3</v>
          </cell>
          <cell r="BE4">
            <v>154</v>
          </cell>
          <cell r="BF4">
            <v>13</v>
          </cell>
          <cell r="BG4">
            <v>2.9000000000000001E-2</v>
          </cell>
          <cell r="BH4">
            <v>3.94</v>
          </cell>
          <cell r="BI4">
            <v>13</v>
          </cell>
          <cell r="BJ4">
            <v>2500</v>
          </cell>
          <cell r="BK4">
            <v>13</v>
          </cell>
          <cell r="BO4">
            <v>8.669618757582169E-2</v>
          </cell>
          <cell r="BS4">
            <v>1000</v>
          </cell>
          <cell r="BT4" t="str">
            <v>Ceiling (High)</v>
          </cell>
          <cell r="BV4">
            <v>3000</v>
          </cell>
          <cell r="BW4" t="str">
            <v>Ceiling (High)</v>
          </cell>
          <cell r="BY4">
            <v>5000</v>
          </cell>
          <cell r="BZ4" t="str">
            <v>Ceiling (High)</v>
          </cell>
          <cell r="CA4">
            <v>50000</v>
          </cell>
          <cell r="CB4" t="str">
            <v>0.005%</v>
          </cell>
        </row>
        <row r="5">
          <cell r="A5" t="str">
            <v>ACETONE</v>
          </cell>
          <cell r="B5" t="str">
            <v>67-64-1</v>
          </cell>
          <cell r="C5">
            <v>42922</v>
          </cell>
          <cell r="D5">
            <v>0.9</v>
          </cell>
          <cell r="E5">
            <v>1</v>
          </cell>
          <cell r="F5">
            <v>2.7</v>
          </cell>
          <cell r="G5" t="str">
            <v>1i</v>
          </cell>
          <cell r="H5">
            <v>0.8</v>
          </cell>
          <cell r="I5">
            <v>3</v>
          </cell>
          <cell r="J5">
            <v>0.8</v>
          </cell>
          <cell r="K5" t="str">
            <v>7c</v>
          </cell>
          <cell r="M5" t="str">
            <v>D</v>
          </cell>
          <cell r="N5">
            <v>1</v>
          </cell>
          <cell r="Q5">
            <v>1</v>
          </cell>
          <cell r="R5" t="str">
            <v>9e</v>
          </cell>
          <cell r="S5">
            <v>0.03</v>
          </cell>
          <cell r="T5" t="str">
            <v>9e</v>
          </cell>
          <cell r="U5">
            <v>1</v>
          </cell>
          <cell r="V5" t="str">
            <v>9e</v>
          </cell>
          <cell r="W5">
            <v>0.03</v>
          </cell>
          <cell r="X5" t="str">
            <v>9e</v>
          </cell>
          <cell r="Y5" t="str">
            <v>NC</v>
          </cell>
          <cell r="AA5" t="str">
            <v>NC</v>
          </cell>
          <cell r="AC5">
            <v>1</v>
          </cell>
          <cell r="AD5">
            <v>9</v>
          </cell>
          <cell r="AE5">
            <v>1</v>
          </cell>
          <cell r="AF5">
            <v>9</v>
          </cell>
          <cell r="AK5">
            <v>1</v>
          </cell>
          <cell r="AL5" t="str">
            <v>NC</v>
          </cell>
          <cell r="AO5">
            <v>91</v>
          </cell>
          <cell r="AQ5">
            <v>11.4</v>
          </cell>
          <cell r="AR5">
            <v>20000</v>
          </cell>
          <cell r="AS5">
            <v>13</v>
          </cell>
          <cell r="AT5">
            <v>30862</v>
          </cell>
          <cell r="AU5">
            <v>13.010611494252872</v>
          </cell>
          <cell r="AV5">
            <v>13</v>
          </cell>
          <cell r="AW5">
            <v>20.752291321531356</v>
          </cell>
          <cell r="AX5">
            <v>0.1</v>
          </cell>
          <cell r="AY5">
            <v>100</v>
          </cell>
          <cell r="AZ5">
            <v>1000000000</v>
          </cell>
          <cell r="BA5">
            <v>22</v>
          </cell>
          <cell r="BB5">
            <v>3.9700000000000003E-5</v>
          </cell>
          <cell r="BC5">
            <v>22</v>
          </cell>
          <cell r="BD5">
            <v>1.6246521525617942E-3</v>
          </cell>
          <cell r="BE5">
            <v>58</v>
          </cell>
          <cell r="BF5">
            <v>13</v>
          </cell>
          <cell r="BG5">
            <v>270</v>
          </cell>
          <cell r="BH5">
            <v>-0.24</v>
          </cell>
          <cell r="BI5">
            <v>17</v>
          </cell>
          <cell r="BJ5">
            <v>0.57499999999999996</v>
          </cell>
          <cell r="BK5" t="str">
            <v>17b</v>
          </cell>
          <cell r="BL5">
            <v>-94.8</v>
          </cell>
          <cell r="BM5">
            <v>17</v>
          </cell>
          <cell r="BO5">
            <v>5.2095474732855506E-4</v>
          </cell>
          <cell r="BS5">
            <v>500</v>
          </cell>
          <cell r="BT5" t="str">
            <v>Ceiling (Medium)</v>
          </cell>
          <cell r="BV5">
            <v>1000</v>
          </cell>
          <cell r="BW5" t="str">
            <v>Ceiling (Medium)</v>
          </cell>
          <cell r="BY5">
            <v>3000</v>
          </cell>
          <cell r="BZ5" t="str">
            <v>Ceiling (Medium)</v>
          </cell>
          <cell r="CA5">
            <v>50000</v>
          </cell>
          <cell r="CB5" t="str">
            <v>0.005%</v>
          </cell>
        </row>
        <row r="6">
          <cell r="A6" t="str">
            <v>ALDRIN</v>
          </cell>
          <cell r="B6" t="str">
            <v>309-00-2</v>
          </cell>
          <cell r="C6">
            <v>42922</v>
          </cell>
          <cell r="D6">
            <v>3.0000000000000001E-5</v>
          </cell>
          <cell r="E6">
            <v>1</v>
          </cell>
          <cell r="F6">
            <v>4.0000000000000003E-5</v>
          </cell>
          <cell r="G6">
            <v>6</v>
          </cell>
          <cell r="H6">
            <v>1.1E-4</v>
          </cell>
          <cell r="I6" t="str">
            <v>7b</v>
          </cell>
          <cell r="J6">
            <v>2.0000000000000001E-4</v>
          </cell>
          <cell r="K6" t="str">
            <v>7b</v>
          </cell>
          <cell r="L6">
            <v>17</v>
          </cell>
          <cell r="M6" t="str">
            <v>B2</v>
          </cell>
          <cell r="N6">
            <v>1</v>
          </cell>
          <cell r="O6">
            <v>4.8999999999999998E-3</v>
          </cell>
          <cell r="P6">
            <v>1</v>
          </cell>
          <cell r="Q6">
            <v>1</v>
          </cell>
          <cell r="R6" t="str">
            <v>9e</v>
          </cell>
          <cell r="S6">
            <v>0.1</v>
          </cell>
          <cell r="T6" t="str">
            <v>9e</v>
          </cell>
          <cell r="U6">
            <v>1</v>
          </cell>
          <cell r="V6" t="str">
            <v>9e</v>
          </cell>
          <cell r="W6">
            <v>0.1</v>
          </cell>
          <cell r="X6" t="str">
            <v>9e</v>
          </cell>
          <cell r="Y6">
            <v>1</v>
          </cell>
          <cell r="Z6" t="str">
            <v>9e</v>
          </cell>
          <cell r="AA6">
            <v>0.1</v>
          </cell>
          <cell r="AB6" t="str">
            <v>9e</v>
          </cell>
          <cell r="AC6">
            <v>1</v>
          </cell>
          <cell r="AD6">
            <v>9</v>
          </cell>
          <cell r="AE6">
            <v>1</v>
          </cell>
          <cell r="AF6">
            <v>9</v>
          </cell>
          <cell r="AG6">
            <v>1</v>
          </cell>
          <cell r="AH6">
            <v>9</v>
          </cell>
          <cell r="AK6">
            <v>0.8</v>
          </cell>
          <cell r="AL6">
            <v>0.8</v>
          </cell>
          <cell r="AO6">
            <v>0</v>
          </cell>
          <cell r="AR6">
            <v>17</v>
          </cell>
          <cell r="AS6">
            <v>13</v>
          </cell>
          <cell r="AT6">
            <v>263</v>
          </cell>
          <cell r="AU6">
            <v>1.7618321039690899E-2</v>
          </cell>
          <cell r="AV6">
            <v>28</v>
          </cell>
          <cell r="AW6">
            <v>1.3054592403092865E-3</v>
          </cell>
          <cell r="AX6">
            <v>2.6800000000000001E-3</v>
          </cell>
          <cell r="AY6">
            <v>0.5</v>
          </cell>
          <cell r="AZ6">
            <v>17</v>
          </cell>
          <cell r="BA6">
            <v>22</v>
          </cell>
          <cell r="BB6">
            <v>4.3999999999999999E-5</v>
          </cell>
          <cell r="BC6">
            <v>22</v>
          </cell>
          <cell r="BD6">
            <v>1.8006220330659681E-3</v>
          </cell>
          <cell r="BE6">
            <v>365</v>
          </cell>
          <cell r="BF6">
            <v>13</v>
          </cell>
          <cell r="BG6">
            <v>2.3E-5</v>
          </cell>
          <cell r="BH6">
            <v>6.5</v>
          </cell>
          <cell r="BI6">
            <v>16</v>
          </cell>
          <cell r="BJ6">
            <v>48700</v>
          </cell>
          <cell r="BK6" t="str">
            <v>17a</v>
          </cell>
          <cell r="BL6">
            <v>104</v>
          </cell>
          <cell r="BM6">
            <v>17</v>
          </cell>
          <cell r="BO6">
            <v>0.27925438412373388</v>
          </cell>
          <cell r="BS6">
            <v>1000</v>
          </cell>
          <cell r="BT6" t="str">
            <v>Ceiling (High)</v>
          </cell>
          <cell r="BV6">
            <v>3000</v>
          </cell>
          <cell r="BW6" t="str">
            <v>Ceiling (High)</v>
          </cell>
          <cell r="BY6">
            <v>5000</v>
          </cell>
          <cell r="BZ6" t="str">
            <v>Ceiling (High)</v>
          </cell>
          <cell r="CA6">
            <v>50000</v>
          </cell>
          <cell r="CB6" t="str">
            <v>0.005%</v>
          </cell>
        </row>
        <row r="7">
          <cell r="A7" t="str">
            <v>ANTHRACENE</v>
          </cell>
          <cell r="B7" t="str">
            <v>120-12-7</v>
          </cell>
          <cell r="C7">
            <v>42922</v>
          </cell>
          <cell r="D7">
            <v>0.3</v>
          </cell>
          <cell r="E7">
            <v>1</v>
          </cell>
          <cell r="F7">
            <v>1</v>
          </cell>
          <cell r="G7">
            <v>6</v>
          </cell>
          <cell r="H7">
            <v>0.05</v>
          </cell>
          <cell r="I7" t="str">
            <v>5d</v>
          </cell>
          <cell r="J7">
            <v>0.5</v>
          </cell>
          <cell r="K7" t="str">
            <v>5d</v>
          </cell>
          <cell r="M7" t="str">
            <v>D</v>
          </cell>
          <cell r="N7">
            <v>1</v>
          </cell>
          <cell r="Q7">
            <v>0.3</v>
          </cell>
          <cell r="R7" t="str">
            <v>9d</v>
          </cell>
          <cell r="S7">
            <v>0.1</v>
          </cell>
          <cell r="T7" t="str">
            <v>9d</v>
          </cell>
          <cell r="U7">
            <v>0.3</v>
          </cell>
          <cell r="V7" t="str">
            <v>9d</v>
          </cell>
          <cell r="W7">
            <v>0.1</v>
          </cell>
          <cell r="X7" t="str">
            <v>9d</v>
          </cell>
          <cell r="Y7" t="str">
            <v>NC</v>
          </cell>
          <cell r="AA7" t="str">
            <v>NC</v>
          </cell>
          <cell r="AC7">
            <v>1</v>
          </cell>
          <cell r="AD7">
            <v>9</v>
          </cell>
          <cell r="AE7">
            <v>1</v>
          </cell>
          <cell r="AF7">
            <v>9</v>
          </cell>
          <cell r="AI7">
            <v>4</v>
          </cell>
          <cell r="AK7">
            <v>0.92</v>
          </cell>
          <cell r="AL7" t="str">
            <v>NC</v>
          </cell>
          <cell r="AM7">
            <v>1</v>
          </cell>
          <cell r="AO7">
            <v>0</v>
          </cell>
          <cell r="AU7">
            <v>0</v>
          </cell>
          <cell r="AW7">
            <v>0</v>
          </cell>
          <cell r="AX7">
            <v>0.66</v>
          </cell>
          <cell r="AY7">
            <v>0.5</v>
          </cell>
          <cell r="AZ7">
            <v>43.4</v>
          </cell>
          <cell r="BA7">
            <v>22</v>
          </cell>
          <cell r="BB7">
            <v>5.5600000000000003E-5</v>
          </cell>
          <cell r="BC7">
            <v>22</v>
          </cell>
          <cell r="BD7">
            <v>2.2753314781469966E-3</v>
          </cell>
          <cell r="BE7">
            <v>178</v>
          </cell>
          <cell r="BF7">
            <v>13</v>
          </cell>
          <cell r="BG7">
            <v>1.7E-5</v>
          </cell>
          <cell r="BH7">
            <v>4.45</v>
          </cell>
          <cell r="BI7">
            <v>17</v>
          </cell>
          <cell r="BJ7">
            <v>23500</v>
          </cell>
          <cell r="BK7" t="str">
            <v>17a</v>
          </cell>
          <cell r="BL7">
            <v>215</v>
          </cell>
          <cell r="BM7">
            <v>17</v>
          </cell>
          <cell r="BO7">
            <v>0.13810201014445478</v>
          </cell>
          <cell r="BS7">
            <v>1000</v>
          </cell>
          <cell r="BT7" t="str">
            <v>Ceiling (High)</v>
          </cell>
          <cell r="BV7">
            <v>3000</v>
          </cell>
          <cell r="BW7" t="str">
            <v>Ceiling (High)</v>
          </cell>
          <cell r="BY7">
            <v>5000</v>
          </cell>
          <cell r="BZ7" t="str">
            <v>Ceiling (High)</v>
          </cell>
          <cell r="CA7">
            <v>50000</v>
          </cell>
          <cell r="CB7" t="str">
            <v>0.005%</v>
          </cell>
        </row>
        <row r="8">
          <cell r="A8" t="str">
            <v>ANTIMONY</v>
          </cell>
          <cell r="B8" t="str">
            <v>7440-36-0</v>
          </cell>
          <cell r="C8">
            <v>42922</v>
          </cell>
          <cell r="D8">
            <v>4.0000000000000002E-4</v>
          </cell>
          <cell r="E8">
            <v>1</v>
          </cell>
          <cell r="F8">
            <v>4.0000000000000002E-4</v>
          </cell>
          <cell r="G8">
            <v>6</v>
          </cell>
          <cell r="H8">
            <v>2.0000000000000001E-4</v>
          </cell>
          <cell r="I8">
            <v>1</v>
          </cell>
          <cell r="J8">
            <v>2.0000000000000001E-4</v>
          </cell>
          <cell r="K8">
            <v>6</v>
          </cell>
          <cell r="Q8">
            <v>1</v>
          </cell>
          <cell r="R8" t="str">
            <v>9e</v>
          </cell>
          <cell r="S8">
            <v>0.1</v>
          </cell>
          <cell r="T8" t="str">
            <v>9e</v>
          </cell>
          <cell r="U8">
            <v>1</v>
          </cell>
          <cell r="V8" t="str">
            <v>9e</v>
          </cell>
          <cell r="W8">
            <v>0.1</v>
          </cell>
          <cell r="X8" t="str">
            <v>9e</v>
          </cell>
          <cell r="Y8" t="str">
            <v>NC</v>
          </cell>
          <cell r="AA8" t="str">
            <v>NC</v>
          </cell>
          <cell r="AC8">
            <v>1</v>
          </cell>
          <cell r="AD8">
            <v>9</v>
          </cell>
          <cell r="AE8">
            <v>1</v>
          </cell>
          <cell r="AF8">
            <v>9</v>
          </cell>
          <cell r="AI8">
            <v>7</v>
          </cell>
          <cell r="AK8">
            <v>0.1</v>
          </cell>
          <cell r="AL8" t="str">
            <v>NC</v>
          </cell>
          <cell r="AM8">
            <v>1</v>
          </cell>
          <cell r="AO8">
            <v>0</v>
          </cell>
          <cell r="AU8">
            <v>0</v>
          </cell>
          <cell r="AW8">
            <v>0</v>
          </cell>
          <cell r="AX8">
            <v>6.4</v>
          </cell>
          <cell r="AY8">
            <v>32</v>
          </cell>
          <cell r="AZ8">
            <v>0</v>
          </cell>
          <cell r="BD8">
            <v>0</v>
          </cell>
          <cell r="BE8">
            <v>122</v>
          </cell>
          <cell r="BF8">
            <v>13</v>
          </cell>
          <cell r="BH8">
            <v>0.73</v>
          </cell>
          <cell r="BJ8">
            <v>0</v>
          </cell>
          <cell r="BO8">
            <v>1E-3</v>
          </cell>
          <cell r="BS8">
            <v>1000</v>
          </cell>
          <cell r="BT8" t="str">
            <v>Ceiling (High)</v>
          </cell>
          <cell r="BV8">
            <v>3000</v>
          </cell>
          <cell r="BW8" t="str">
            <v>Ceiling (High)</v>
          </cell>
          <cell r="BY8">
            <v>5000</v>
          </cell>
          <cell r="BZ8" t="str">
            <v>Ceiling (High)</v>
          </cell>
          <cell r="CA8">
            <v>50000</v>
          </cell>
          <cell r="CB8" t="str">
            <v>0.005%</v>
          </cell>
          <cell r="CC8" t="str">
            <v>Y</v>
          </cell>
        </row>
        <row r="9">
          <cell r="A9" t="str">
            <v>ARSENIC</v>
          </cell>
          <cell r="B9" t="str">
            <v>7440-38-2</v>
          </cell>
          <cell r="C9">
            <v>42923</v>
          </cell>
          <cell r="D9">
            <v>2.9999999999999997E-4</v>
          </cell>
          <cell r="E9">
            <v>1</v>
          </cell>
          <cell r="F9">
            <v>2.9999999999999997E-4</v>
          </cell>
          <cell r="G9">
            <v>2</v>
          </cell>
          <cell r="H9">
            <v>2.0000000000000002E-5</v>
          </cell>
          <cell r="I9" t="str">
            <v>3a</v>
          </cell>
          <cell r="J9">
            <v>2.0000000000000002E-5</v>
          </cell>
          <cell r="K9" t="str">
            <v>7c</v>
          </cell>
          <cell r="L9">
            <v>1.5</v>
          </cell>
          <cell r="M9" t="str">
            <v>A</v>
          </cell>
          <cell r="N9">
            <v>1</v>
          </cell>
          <cell r="O9">
            <v>3.0000000000000001E-3</v>
          </cell>
          <cell r="P9" t="str">
            <v>3a</v>
          </cell>
          <cell r="Q9">
            <v>0.5</v>
          </cell>
          <cell r="R9" t="str">
            <v>9e</v>
          </cell>
          <cell r="S9">
            <v>0.03</v>
          </cell>
          <cell r="T9" t="str">
            <v>9f</v>
          </cell>
          <cell r="U9">
            <v>0.5</v>
          </cell>
          <cell r="V9" t="str">
            <v>9e</v>
          </cell>
          <cell r="W9">
            <v>0.03</v>
          </cell>
          <cell r="X9" t="str">
            <v>9f</v>
          </cell>
          <cell r="Y9">
            <v>0.5</v>
          </cell>
          <cell r="Z9" t="str">
            <v>9e</v>
          </cell>
          <cell r="AA9">
            <v>0.03</v>
          </cell>
          <cell r="AB9" t="str">
            <v>9e</v>
          </cell>
          <cell r="AC9">
            <v>1</v>
          </cell>
          <cell r="AD9">
            <v>9</v>
          </cell>
          <cell r="AE9">
            <v>1</v>
          </cell>
          <cell r="AF9">
            <v>9</v>
          </cell>
          <cell r="AG9">
            <v>1</v>
          </cell>
          <cell r="AH9">
            <v>9</v>
          </cell>
          <cell r="AI9">
            <v>20</v>
          </cell>
          <cell r="AK9">
            <v>0.98</v>
          </cell>
          <cell r="AL9">
            <v>0.98</v>
          </cell>
          <cell r="AM9">
            <v>20</v>
          </cell>
          <cell r="AN9">
            <v>5.5</v>
          </cell>
          <cell r="AO9">
            <v>0</v>
          </cell>
          <cell r="AU9">
            <v>0</v>
          </cell>
          <cell r="AW9">
            <v>0</v>
          </cell>
          <cell r="AX9">
            <v>10.6</v>
          </cell>
          <cell r="AY9">
            <v>50</v>
          </cell>
          <cell r="AZ9">
            <v>0</v>
          </cell>
          <cell r="BD9">
            <v>0</v>
          </cell>
          <cell r="BE9">
            <v>75</v>
          </cell>
          <cell r="BF9">
            <v>13</v>
          </cell>
          <cell r="BH9">
            <v>0.68</v>
          </cell>
          <cell r="BJ9">
            <v>0</v>
          </cell>
          <cell r="BO9">
            <v>1E-3</v>
          </cell>
          <cell r="BP9">
            <v>0.05</v>
          </cell>
          <cell r="BS9">
            <v>1000</v>
          </cell>
          <cell r="BT9" t="str">
            <v>Ceiling (High)</v>
          </cell>
          <cell r="BV9">
            <v>3000</v>
          </cell>
          <cell r="BW9" t="str">
            <v>Ceiling (High)</v>
          </cell>
          <cell r="BY9">
            <v>5000</v>
          </cell>
          <cell r="BZ9" t="str">
            <v>Ceiling (High)</v>
          </cell>
          <cell r="CA9">
            <v>50000</v>
          </cell>
          <cell r="CB9" t="str">
            <v>0.005%</v>
          </cell>
          <cell r="CC9" t="str">
            <v>Y</v>
          </cell>
        </row>
        <row r="10">
          <cell r="A10" t="str">
            <v>BARIUM</v>
          </cell>
          <cell r="B10" t="str">
            <v>7440-39-3</v>
          </cell>
          <cell r="C10">
            <v>42923</v>
          </cell>
          <cell r="D10">
            <v>0.2</v>
          </cell>
          <cell r="E10">
            <v>1</v>
          </cell>
          <cell r="F10">
            <v>0.2</v>
          </cell>
          <cell r="G10" t="str">
            <v>1d</v>
          </cell>
          <cell r="H10">
            <v>5.0000000000000001E-4</v>
          </cell>
          <cell r="I10" t="str">
            <v>2e</v>
          </cell>
          <cell r="J10">
            <v>5.0000000000000001E-3</v>
          </cell>
          <cell r="K10" t="str">
            <v>2b</v>
          </cell>
          <cell r="Q10">
            <v>1</v>
          </cell>
          <cell r="R10" t="str">
            <v>9e</v>
          </cell>
          <cell r="S10">
            <v>0.1</v>
          </cell>
          <cell r="T10" t="str">
            <v>9e</v>
          </cell>
          <cell r="U10">
            <v>1</v>
          </cell>
          <cell r="V10" t="str">
            <v>9e</v>
          </cell>
          <cell r="W10">
            <v>0.1</v>
          </cell>
          <cell r="X10" t="str">
            <v>9e</v>
          </cell>
          <cell r="Y10" t="str">
            <v>NC</v>
          </cell>
          <cell r="AA10" t="str">
            <v>NC</v>
          </cell>
          <cell r="AC10">
            <v>1</v>
          </cell>
          <cell r="AD10">
            <v>9</v>
          </cell>
          <cell r="AE10">
            <v>1</v>
          </cell>
          <cell r="AF10">
            <v>9</v>
          </cell>
          <cell r="AI10">
            <v>50</v>
          </cell>
          <cell r="AK10">
            <v>0.91</v>
          </cell>
          <cell r="AL10" t="str">
            <v>NC</v>
          </cell>
          <cell r="AM10">
            <v>50</v>
          </cell>
          <cell r="AO10">
            <v>0</v>
          </cell>
          <cell r="AU10">
            <v>0</v>
          </cell>
          <cell r="AW10">
            <v>0</v>
          </cell>
          <cell r="AX10">
            <v>0</v>
          </cell>
          <cell r="AY10">
            <v>2</v>
          </cell>
          <cell r="AZ10">
            <v>0</v>
          </cell>
          <cell r="BD10">
            <v>0</v>
          </cell>
          <cell r="BE10">
            <v>137</v>
          </cell>
          <cell r="BF10">
            <v>11</v>
          </cell>
          <cell r="BH10">
            <v>0.23</v>
          </cell>
          <cell r="BO10">
            <v>1E-3</v>
          </cell>
          <cell r="BS10">
            <v>1000</v>
          </cell>
          <cell r="BT10" t="str">
            <v>Ceiling (High)</v>
          </cell>
          <cell r="BV10">
            <v>3000</v>
          </cell>
          <cell r="BW10" t="str">
            <v>Ceiling (High)</v>
          </cell>
          <cell r="BY10">
            <v>5000</v>
          </cell>
          <cell r="BZ10" t="str">
            <v>Ceiling (High)</v>
          </cell>
          <cell r="CA10">
            <v>50000</v>
          </cell>
          <cell r="CB10" t="str">
            <v>0.005%</v>
          </cell>
          <cell r="CC10" t="str">
            <v>Y</v>
          </cell>
        </row>
        <row r="11">
          <cell r="A11" t="str">
            <v>BENZENE</v>
          </cell>
          <cell r="B11" t="str">
            <v>71-43-2</v>
          </cell>
          <cell r="C11">
            <v>42922</v>
          </cell>
          <cell r="D11">
            <v>4.0000000000000001E-3</v>
          </cell>
          <cell r="E11">
            <v>1</v>
          </cell>
          <cell r="F11">
            <v>0.01</v>
          </cell>
          <cell r="G11" t="str">
            <v>1i</v>
          </cell>
          <cell r="H11">
            <v>3.0000000000000001E-3</v>
          </cell>
          <cell r="I11" t="str">
            <v>3a</v>
          </cell>
          <cell r="J11">
            <v>3.0000000000000001E-3</v>
          </cell>
          <cell r="K11" t="str">
            <v>7c</v>
          </cell>
          <cell r="L11">
            <v>5.5E-2</v>
          </cell>
          <cell r="M11" t="str">
            <v>A</v>
          </cell>
          <cell r="N11">
            <v>1</v>
          </cell>
          <cell r="O11">
            <v>7.7999999999999999E-6</v>
          </cell>
          <cell r="P11">
            <v>1</v>
          </cell>
          <cell r="Q11">
            <v>1</v>
          </cell>
          <cell r="R11" t="str">
            <v>9e</v>
          </cell>
          <cell r="S11">
            <v>0.03</v>
          </cell>
          <cell r="T11" t="str">
            <v>9e</v>
          </cell>
          <cell r="U11">
            <v>1</v>
          </cell>
          <cell r="V11" t="str">
            <v>9e</v>
          </cell>
          <cell r="W11">
            <v>0.03</v>
          </cell>
          <cell r="X11" t="str">
            <v>9e</v>
          </cell>
          <cell r="Y11">
            <v>1</v>
          </cell>
          <cell r="Z11" t="str">
            <v>9e</v>
          </cell>
          <cell r="AA11">
            <v>0.03</v>
          </cell>
          <cell r="AB11" t="str">
            <v>9e</v>
          </cell>
          <cell r="AC11">
            <v>1</v>
          </cell>
          <cell r="AD11">
            <v>9</v>
          </cell>
          <cell r="AE11">
            <v>1</v>
          </cell>
          <cell r="AF11">
            <v>9</v>
          </cell>
          <cell r="AG11">
            <v>1</v>
          </cell>
          <cell r="AH11">
            <v>9</v>
          </cell>
          <cell r="AK11">
            <v>1</v>
          </cell>
          <cell r="AL11">
            <v>1</v>
          </cell>
          <cell r="AO11">
            <v>11</v>
          </cell>
          <cell r="AP11">
            <v>20</v>
          </cell>
          <cell r="AQ11">
            <v>6.5830000000000002</v>
          </cell>
          <cell r="AR11">
            <v>2000</v>
          </cell>
          <cell r="AS11">
            <v>13</v>
          </cell>
          <cell r="AT11">
            <v>4890</v>
          </cell>
          <cell r="AU11">
            <v>1.5329072978303746</v>
          </cell>
          <cell r="AV11">
            <v>13</v>
          </cell>
          <cell r="AW11">
            <v>61.973741096059626</v>
          </cell>
          <cell r="AX11">
            <v>0.1</v>
          </cell>
          <cell r="AY11">
            <v>0.5</v>
          </cell>
          <cell r="AZ11">
            <v>1790000</v>
          </cell>
          <cell r="BA11">
            <v>22</v>
          </cell>
          <cell r="BB11">
            <v>5.5500000000000002E-3</v>
          </cell>
          <cell r="BC11">
            <v>22</v>
          </cell>
          <cell r="BD11">
            <v>0.22712391553445738</v>
          </cell>
          <cell r="BE11">
            <v>78</v>
          </cell>
          <cell r="BF11">
            <v>13</v>
          </cell>
          <cell r="BG11">
            <v>95</v>
          </cell>
          <cell r="BH11">
            <v>2.13</v>
          </cell>
          <cell r="BI11">
            <v>16</v>
          </cell>
          <cell r="BJ11">
            <v>61.7</v>
          </cell>
          <cell r="BK11" t="str">
            <v>17a</v>
          </cell>
          <cell r="BL11">
            <v>5.5</v>
          </cell>
          <cell r="BM11">
            <v>17</v>
          </cell>
          <cell r="BO11">
            <v>1.4757065332758943E-2</v>
          </cell>
          <cell r="BS11">
            <v>500</v>
          </cell>
          <cell r="BT11" t="str">
            <v>Ceiling (Medium)</v>
          </cell>
          <cell r="BV11">
            <v>1000</v>
          </cell>
          <cell r="BW11" t="str">
            <v>Ceiling (Medium)</v>
          </cell>
          <cell r="BY11">
            <v>3000</v>
          </cell>
          <cell r="BZ11" t="str">
            <v>Ceiling (Medium)</v>
          </cell>
          <cell r="CA11">
            <v>50000</v>
          </cell>
          <cell r="CB11" t="str">
            <v>0.005%</v>
          </cell>
        </row>
        <row r="12">
          <cell r="A12" t="str">
            <v>BENZO(a)ANTHRACENE</v>
          </cell>
          <cell r="B12" t="str">
            <v>56-55-3</v>
          </cell>
          <cell r="C12">
            <v>42922</v>
          </cell>
          <cell r="D12">
            <v>0.03</v>
          </cell>
          <cell r="E12" t="str">
            <v>5d</v>
          </cell>
          <cell r="F12">
            <v>0.3</v>
          </cell>
          <cell r="G12" t="str">
            <v>5d</v>
          </cell>
          <cell r="H12">
            <v>0.05</v>
          </cell>
          <cell r="I12" t="str">
            <v>5d</v>
          </cell>
          <cell r="J12">
            <v>0.5</v>
          </cell>
          <cell r="K12" t="str">
            <v>5d</v>
          </cell>
          <cell r="L12">
            <v>0.1</v>
          </cell>
          <cell r="M12" t="str">
            <v>B2</v>
          </cell>
          <cell r="N12" t="str">
            <v>1e</v>
          </cell>
          <cell r="O12">
            <v>6.0000000000000002E-5</v>
          </cell>
          <cell r="P12" t="str">
            <v>1e</v>
          </cell>
          <cell r="Q12">
            <v>0.3</v>
          </cell>
          <cell r="R12" t="str">
            <v>9d</v>
          </cell>
          <cell r="S12">
            <v>0.02</v>
          </cell>
          <cell r="T12" t="str">
            <v>9d</v>
          </cell>
          <cell r="U12">
            <v>0.3</v>
          </cell>
          <cell r="V12" t="str">
            <v>9d</v>
          </cell>
          <cell r="W12">
            <v>0.02</v>
          </cell>
          <cell r="X12" t="str">
            <v>9d</v>
          </cell>
          <cell r="Y12">
            <v>0.3</v>
          </cell>
          <cell r="Z12" t="str">
            <v>9d</v>
          </cell>
          <cell r="AA12">
            <v>0.02</v>
          </cell>
          <cell r="AB12" t="str">
            <v>9d</v>
          </cell>
          <cell r="AC12">
            <v>1</v>
          </cell>
          <cell r="AD12">
            <v>9</v>
          </cell>
          <cell r="AE12">
            <v>1</v>
          </cell>
          <cell r="AF12">
            <v>9</v>
          </cell>
          <cell r="AG12">
            <v>1</v>
          </cell>
          <cell r="AH12">
            <v>9</v>
          </cell>
          <cell r="AI12">
            <v>9</v>
          </cell>
          <cell r="AJ12" t="str">
            <v>M</v>
          </cell>
          <cell r="AK12">
            <v>0.92</v>
          </cell>
          <cell r="AL12">
            <v>0.92</v>
          </cell>
          <cell r="AM12">
            <v>2</v>
          </cell>
          <cell r="AO12">
            <v>0</v>
          </cell>
          <cell r="AU12">
            <v>0</v>
          </cell>
          <cell r="AW12">
            <v>0</v>
          </cell>
          <cell r="AX12">
            <v>0.66</v>
          </cell>
          <cell r="AY12">
            <v>1</v>
          </cell>
          <cell r="AZ12">
            <v>9.4</v>
          </cell>
          <cell r="BA12">
            <v>22</v>
          </cell>
          <cell r="BB12">
            <v>1.2E-5</v>
          </cell>
          <cell r="BC12">
            <v>22</v>
          </cell>
          <cell r="BD12">
            <v>4.9107873629071865E-4</v>
          </cell>
          <cell r="BE12">
            <v>228</v>
          </cell>
          <cell r="BF12">
            <v>13</v>
          </cell>
          <cell r="BG12">
            <v>5.0000000000000001E-9</v>
          </cell>
          <cell r="BH12">
            <v>5.76</v>
          </cell>
          <cell r="BI12">
            <v>16</v>
          </cell>
          <cell r="BJ12">
            <v>358000</v>
          </cell>
          <cell r="BK12" t="str">
            <v>17a</v>
          </cell>
          <cell r="BL12">
            <v>84</v>
          </cell>
          <cell r="BM12">
            <v>17</v>
          </cell>
          <cell r="BO12">
            <v>0.53064001919477521</v>
          </cell>
          <cell r="BS12">
            <v>1000</v>
          </cell>
          <cell r="BT12" t="str">
            <v>Ceiling (High)</v>
          </cell>
          <cell r="BV12">
            <v>3000</v>
          </cell>
          <cell r="BW12" t="str">
            <v>Ceiling (High)</v>
          </cell>
          <cell r="BY12">
            <v>5000</v>
          </cell>
          <cell r="BZ12" t="str">
            <v>Ceiling (High)</v>
          </cell>
          <cell r="CA12">
            <v>50000</v>
          </cell>
          <cell r="CB12" t="str">
            <v>0.005%</v>
          </cell>
        </row>
        <row r="13">
          <cell r="A13" t="str">
            <v>BENZO(a)PYRENE</v>
          </cell>
          <cell r="B13" t="str">
            <v>50-32-8</v>
          </cell>
          <cell r="C13">
            <v>42914</v>
          </cell>
          <cell r="D13">
            <v>2.9999999999999997E-4</v>
          </cell>
          <cell r="E13">
            <v>1</v>
          </cell>
          <cell r="F13">
            <v>2.9999999999999997E-4</v>
          </cell>
          <cell r="H13">
            <v>1.9999999999999999E-6</v>
          </cell>
          <cell r="I13">
            <v>1</v>
          </cell>
          <cell r="J13">
            <v>1.9999999999999999E-6</v>
          </cell>
          <cell r="L13">
            <v>1</v>
          </cell>
          <cell r="M13" t="str">
            <v>B2</v>
          </cell>
          <cell r="N13">
            <v>1</v>
          </cell>
          <cell r="O13">
            <v>5.9999999999999995E-4</v>
          </cell>
          <cell r="P13">
            <v>1</v>
          </cell>
          <cell r="Q13">
            <v>0.3</v>
          </cell>
          <cell r="R13" t="str">
            <v>9d</v>
          </cell>
          <cell r="S13">
            <v>0.02</v>
          </cell>
          <cell r="T13" t="str">
            <v>9d</v>
          </cell>
          <cell r="U13">
            <v>0.3</v>
          </cell>
          <cell r="V13" t="str">
            <v>9d</v>
          </cell>
          <cell r="W13">
            <v>0.02</v>
          </cell>
          <cell r="X13" t="str">
            <v>9d</v>
          </cell>
          <cell r="Y13">
            <v>0.3</v>
          </cell>
          <cell r="Z13" t="str">
            <v>9d</v>
          </cell>
          <cell r="AA13">
            <v>0.02</v>
          </cell>
          <cell r="AB13" t="str">
            <v>9d</v>
          </cell>
          <cell r="AC13">
            <v>1</v>
          </cell>
          <cell r="AD13">
            <v>9</v>
          </cell>
          <cell r="AE13">
            <v>1</v>
          </cell>
          <cell r="AF13">
            <v>9</v>
          </cell>
          <cell r="AG13">
            <v>1</v>
          </cell>
          <cell r="AH13">
            <v>9</v>
          </cell>
          <cell r="AI13">
            <v>7</v>
          </cell>
          <cell r="AJ13" t="str">
            <v>M</v>
          </cell>
          <cell r="AK13">
            <v>0.92</v>
          </cell>
          <cell r="AL13">
            <v>0.92</v>
          </cell>
          <cell r="AM13">
            <v>2</v>
          </cell>
          <cell r="AO13">
            <v>0</v>
          </cell>
          <cell r="AU13">
            <v>0</v>
          </cell>
          <cell r="AW13">
            <v>0</v>
          </cell>
          <cell r="AX13">
            <v>0.66</v>
          </cell>
          <cell r="AY13">
            <v>0.5</v>
          </cell>
          <cell r="AZ13">
            <v>1.62</v>
          </cell>
          <cell r="BA13">
            <v>22</v>
          </cell>
          <cell r="BB13">
            <v>4.5699999999999998E-7</v>
          </cell>
          <cell r="BC13">
            <v>22</v>
          </cell>
          <cell r="BD13">
            <v>1.8701915207071535E-5</v>
          </cell>
          <cell r="BE13">
            <v>252</v>
          </cell>
          <cell r="BF13">
            <v>13</v>
          </cell>
          <cell r="BG13">
            <v>5.0000000000000001E-9</v>
          </cell>
          <cell r="BH13">
            <v>6.13</v>
          </cell>
          <cell r="BI13">
            <v>16</v>
          </cell>
          <cell r="BJ13">
            <v>969000</v>
          </cell>
          <cell r="BK13" t="str">
            <v>17a</v>
          </cell>
          <cell r="BL13">
            <v>176.5</v>
          </cell>
          <cell r="BM13">
            <v>17</v>
          </cell>
          <cell r="BO13">
            <v>0.68328203136919874</v>
          </cell>
          <cell r="BS13">
            <v>1000</v>
          </cell>
          <cell r="BT13" t="str">
            <v>Ceiling (High)</v>
          </cell>
          <cell r="BV13">
            <v>3000</v>
          </cell>
          <cell r="BW13" t="str">
            <v>Ceiling (High)</v>
          </cell>
          <cell r="BY13">
            <v>5000</v>
          </cell>
          <cell r="BZ13" t="str">
            <v>Ceiling (High)</v>
          </cell>
          <cell r="CA13">
            <v>50000</v>
          </cell>
          <cell r="CB13" t="str">
            <v>0.005%</v>
          </cell>
        </row>
        <row r="14">
          <cell r="A14" t="str">
            <v>BENZO(b)FLUORANTHENE</v>
          </cell>
          <cell r="B14" t="str">
            <v>205-99-2</v>
          </cell>
          <cell r="C14">
            <v>42922</v>
          </cell>
          <cell r="D14">
            <v>0.03</v>
          </cell>
          <cell r="E14" t="str">
            <v>5d</v>
          </cell>
          <cell r="F14">
            <v>0.3</v>
          </cell>
          <cell r="G14" t="str">
            <v>5d</v>
          </cell>
          <cell r="H14">
            <v>0.05</v>
          </cell>
          <cell r="I14" t="str">
            <v>5d</v>
          </cell>
          <cell r="J14">
            <v>0.5</v>
          </cell>
          <cell r="K14" t="str">
            <v>5d</v>
          </cell>
          <cell r="L14">
            <v>0.1</v>
          </cell>
          <cell r="M14" t="str">
            <v>B2</v>
          </cell>
          <cell r="N14" t="str">
            <v>1e</v>
          </cell>
          <cell r="O14">
            <v>6.0000000000000002E-5</v>
          </cell>
          <cell r="P14" t="str">
            <v>1e</v>
          </cell>
          <cell r="Q14">
            <v>0.3</v>
          </cell>
          <cell r="R14" t="str">
            <v>9d</v>
          </cell>
          <cell r="S14">
            <v>0.02</v>
          </cell>
          <cell r="T14" t="str">
            <v>9d</v>
          </cell>
          <cell r="U14">
            <v>0.3</v>
          </cell>
          <cell r="V14" t="str">
            <v>9d</v>
          </cell>
          <cell r="W14">
            <v>0.02</v>
          </cell>
          <cell r="X14" t="str">
            <v>9d</v>
          </cell>
          <cell r="Y14">
            <v>0.3</v>
          </cell>
          <cell r="Z14" t="str">
            <v>9d</v>
          </cell>
          <cell r="AA14">
            <v>0.02</v>
          </cell>
          <cell r="AB14" t="str">
            <v>9d</v>
          </cell>
          <cell r="AC14">
            <v>1</v>
          </cell>
          <cell r="AD14">
            <v>9</v>
          </cell>
          <cell r="AE14">
            <v>1</v>
          </cell>
          <cell r="AF14">
            <v>9</v>
          </cell>
          <cell r="AG14">
            <v>1</v>
          </cell>
          <cell r="AH14">
            <v>9</v>
          </cell>
          <cell r="AI14">
            <v>8</v>
          </cell>
          <cell r="AJ14" t="str">
            <v>M</v>
          </cell>
          <cell r="AK14">
            <v>0.92</v>
          </cell>
          <cell r="AL14">
            <v>0.92</v>
          </cell>
          <cell r="AM14">
            <v>2</v>
          </cell>
          <cell r="AO14">
            <v>0</v>
          </cell>
          <cell r="AU14">
            <v>0</v>
          </cell>
          <cell r="AW14">
            <v>0</v>
          </cell>
          <cell r="AX14">
            <v>0.66</v>
          </cell>
          <cell r="AY14">
            <v>1</v>
          </cell>
          <cell r="AZ14">
            <v>1.5</v>
          </cell>
          <cell r="BA14">
            <v>22</v>
          </cell>
          <cell r="BB14">
            <v>6.5700000000000002E-7</v>
          </cell>
          <cell r="BC14">
            <v>22</v>
          </cell>
          <cell r="BD14">
            <v>2.6886560811916847E-5</v>
          </cell>
          <cell r="BE14">
            <v>252</v>
          </cell>
          <cell r="BF14">
            <v>13</v>
          </cell>
          <cell r="BH14">
            <v>5.78</v>
          </cell>
          <cell r="BI14">
            <v>16</v>
          </cell>
          <cell r="BJ14">
            <v>1230000</v>
          </cell>
          <cell r="BK14" t="str">
            <v>17b</v>
          </cell>
          <cell r="BL14">
            <v>168</v>
          </cell>
          <cell r="BM14">
            <v>17</v>
          </cell>
          <cell r="BO14">
            <v>0.40142091820432163</v>
          </cell>
          <cell r="BS14">
            <v>1000</v>
          </cell>
          <cell r="BT14" t="str">
            <v>Ceiling (High)</v>
          </cell>
          <cell r="BV14">
            <v>3000</v>
          </cell>
          <cell r="BW14" t="str">
            <v>Ceiling (High)</v>
          </cell>
          <cell r="BY14">
            <v>5000</v>
          </cell>
          <cell r="BZ14" t="str">
            <v>Ceiling (High)</v>
          </cell>
          <cell r="CA14">
            <v>50000</v>
          </cell>
          <cell r="CB14" t="str">
            <v>0.005%</v>
          </cell>
        </row>
        <row r="15">
          <cell r="A15" t="str">
            <v>BENZO(g,h,i)PERYLENE</v>
          </cell>
          <cell r="B15" t="str">
            <v>191-24-2</v>
          </cell>
          <cell r="C15">
            <v>42922</v>
          </cell>
          <cell r="D15">
            <v>0.03</v>
          </cell>
          <cell r="E15" t="str">
            <v>5d</v>
          </cell>
          <cell r="F15">
            <v>0.3</v>
          </cell>
          <cell r="G15" t="str">
            <v>5d</v>
          </cell>
          <cell r="H15">
            <v>0.05</v>
          </cell>
          <cell r="I15" t="str">
            <v>5d</v>
          </cell>
          <cell r="J15">
            <v>0.5</v>
          </cell>
          <cell r="K15" t="str">
            <v>5d</v>
          </cell>
          <cell r="Q15">
            <v>0.3</v>
          </cell>
          <cell r="R15" t="str">
            <v>9d</v>
          </cell>
          <cell r="S15">
            <v>0.1</v>
          </cell>
          <cell r="T15" t="str">
            <v>9d</v>
          </cell>
          <cell r="U15">
            <v>0.3</v>
          </cell>
          <cell r="V15" t="str">
            <v>9d</v>
          </cell>
          <cell r="W15">
            <v>0.1</v>
          </cell>
          <cell r="X15" t="str">
            <v>9d</v>
          </cell>
          <cell r="Y15" t="str">
            <v>NC</v>
          </cell>
          <cell r="AA15" t="str">
            <v>NC</v>
          </cell>
          <cell r="AC15">
            <v>1</v>
          </cell>
          <cell r="AD15">
            <v>9</v>
          </cell>
          <cell r="AE15">
            <v>1</v>
          </cell>
          <cell r="AF15">
            <v>9</v>
          </cell>
          <cell r="AI15">
            <v>3</v>
          </cell>
          <cell r="AK15">
            <v>0.92</v>
          </cell>
          <cell r="AL15" t="str">
            <v>NC</v>
          </cell>
          <cell r="AM15">
            <v>1</v>
          </cell>
          <cell r="AO15">
            <v>0</v>
          </cell>
          <cell r="AU15">
            <v>0</v>
          </cell>
          <cell r="AW15">
            <v>0</v>
          </cell>
          <cell r="AX15">
            <v>0.66</v>
          </cell>
          <cell r="AY15">
            <v>0.5</v>
          </cell>
          <cell r="AZ15">
            <v>0.26</v>
          </cell>
          <cell r="BA15">
            <v>22</v>
          </cell>
          <cell r="BB15">
            <v>3.3099999999999999E-7</v>
          </cell>
          <cell r="BC15">
            <v>22</v>
          </cell>
          <cell r="BD15">
            <v>1.3545588476018988E-5</v>
          </cell>
          <cell r="BE15">
            <v>276</v>
          </cell>
          <cell r="BF15">
            <v>13</v>
          </cell>
          <cell r="BG15">
            <v>1E-10</v>
          </cell>
          <cell r="BH15">
            <v>6.63</v>
          </cell>
          <cell r="BI15">
            <v>13</v>
          </cell>
          <cell r="BJ15">
            <v>1600000</v>
          </cell>
          <cell r="BK15">
            <v>13</v>
          </cell>
          <cell r="BO15">
            <v>1.0720128717525927</v>
          </cell>
          <cell r="BS15">
            <v>1000</v>
          </cell>
          <cell r="BT15" t="str">
            <v>Ceiling (High)</v>
          </cell>
          <cell r="BV15">
            <v>3000</v>
          </cell>
          <cell r="BW15" t="str">
            <v>Ceiling (High)</v>
          </cell>
          <cell r="BY15">
            <v>5000</v>
          </cell>
          <cell r="BZ15" t="str">
            <v>Ceiling (High)</v>
          </cell>
          <cell r="CA15">
            <v>50000</v>
          </cell>
          <cell r="CB15" t="str">
            <v>0.005%</v>
          </cell>
        </row>
        <row r="16">
          <cell r="A16" t="str">
            <v>BENZO(k)FLUORANTHENE</v>
          </cell>
          <cell r="B16" t="str">
            <v>207-08-9</v>
          </cell>
          <cell r="C16">
            <v>42922</v>
          </cell>
          <cell r="D16">
            <v>0.03</v>
          </cell>
          <cell r="E16" t="str">
            <v>5d</v>
          </cell>
          <cell r="F16">
            <v>0.3</v>
          </cell>
          <cell r="G16" t="str">
            <v>5d</v>
          </cell>
          <cell r="H16">
            <v>0.05</v>
          </cell>
          <cell r="I16" t="str">
            <v>5d</v>
          </cell>
          <cell r="J16">
            <v>0.5</v>
          </cell>
          <cell r="K16" t="str">
            <v>5d</v>
          </cell>
          <cell r="L16">
            <v>0.01</v>
          </cell>
          <cell r="M16" t="str">
            <v>B2</v>
          </cell>
          <cell r="N16" t="str">
            <v>1e</v>
          </cell>
          <cell r="O16">
            <v>6.0000000000000002E-6</v>
          </cell>
          <cell r="P16" t="str">
            <v>1e</v>
          </cell>
          <cell r="Q16">
            <v>0.3</v>
          </cell>
          <cell r="R16" t="str">
            <v>9d</v>
          </cell>
          <cell r="S16">
            <v>0.02</v>
          </cell>
          <cell r="T16" t="str">
            <v>9d</v>
          </cell>
          <cell r="U16">
            <v>0.3</v>
          </cell>
          <cell r="V16" t="str">
            <v>9e</v>
          </cell>
          <cell r="W16">
            <v>0.02</v>
          </cell>
          <cell r="X16" t="str">
            <v>9d</v>
          </cell>
          <cell r="Y16">
            <v>0.3</v>
          </cell>
          <cell r="Z16" t="str">
            <v>9d</v>
          </cell>
          <cell r="AA16">
            <v>0.02</v>
          </cell>
          <cell r="AB16" t="str">
            <v>9d</v>
          </cell>
          <cell r="AC16">
            <v>1</v>
          </cell>
          <cell r="AD16">
            <v>9</v>
          </cell>
          <cell r="AE16">
            <v>1</v>
          </cell>
          <cell r="AF16">
            <v>9</v>
          </cell>
          <cell r="AG16">
            <v>1</v>
          </cell>
          <cell r="AH16">
            <v>9</v>
          </cell>
          <cell r="AI16">
            <v>4</v>
          </cell>
          <cell r="AJ16" t="str">
            <v>M</v>
          </cell>
          <cell r="AK16">
            <v>0.92</v>
          </cell>
          <cell r="AL16">
            <v>0.92</v>
          </cell>
          <cell r="AM16">
            <v>1</v>
          </cell>
          <cell r="AO16">
            <v>0</v>
          </cell>
          <cell r="AU16">
            <v>0</v>
          </cell>
          <cell r="AW16">
            <v>0</v>
          </cell>
          <cell r="AX16">
            <v>0.66</v>
          </cell>
          <cell r="AY16">
            <v>1</v>
          </cell>
          <cell r="AZ16">
            <v>0.8</v>
          </cell>
          <cell r="BA16">
            <v>22</v>
          </cell>
          <cell r="BB16">
            <v>5.8400000000000004E-7</v>
          </cell>
          <cell r="BC16">
            <v>22</v>
          </cell>
          <cell r="BD16">
            <v>2.3899165166148309E-5</v>
          </cell>
          <cell r="BE16">
            <v>252</v>
          </cell>
          <cell r="BF16">
            <v>13</v>
          </cell>
          <cell r="BG16">
            <v>9.59E-11</v>
          </cell>
          <cell r="BH16">
            <v>6.11</v>
          </cell>
          <cell r="BI16">
            <v>13</v>
          </cell>
          <cell r="BJ16">
            <v>1230000</v>
          </cell>
          <cell r="BK16" t="str">
            <v>17b</v>
          </cell>
          <cell r="BL16">
            <v>217</v>
          </cell>
          <cell r="BM16">
            <v>17</v>
          </cell>
          <cell r="BO16">
            <v>0.66282670860827375</v>
          </cell>
          <cell r="BS16">
            <v>1000</v>
          </cell>
          <cell r="BT16" t="str">
            <v>Ceiling (High)</v>
          </cell>
          <cell r="BV16">
            <v>3000</v>
          </cell>
          <cell r="BW16" t="str">
            <v>Ceiling (High)</v>
          </cell>
          <cell r="BY16">
            <v>5000</v>
          </cell>
          <cell r="BZ16" t="str">
            <v>Ceiling (High)</v>
          </cell>
          <cell r="CA16">
            <v>50000</v>
          </cell>
          <cell r="CB16" t="str">
            <v>0.005%</v>
          </cell>
        </row>
        <row r="17">
          <cell r="A17" t="str">
            <v>BERYLLIUM</v>
          </cell>
          <cell r="B17" t="str">
            <v>7440-41-7</v>
          </cell>
          <cell r="C17">
            <v>42923</v>
          </cell>
          <cell r="D17">
            <v>2E-3</v>
          </cell>
          <cell r="E17">
            <v>1</v>
          </cell>
          <cell r="F17">
            <v>5.0000000000000001E-3</v>
          </cell>
          <cell r="G17">
            <v>2</v>
          </cell>
          <cell r="H17">
            <v>2.0000000000000002E-5</v>
          </cell>
          <cell r="I17">
            <v>1</v>
          </cell>
          <cell r="J17">
            <v>2.0000000000000002E-5</v>
          </cell>
          <cell r="K17" t="str">
            <v>1j</v>
          </cell>
          <cell r="O17">
            <v>2.3999999999999998E-3</v>
          </cell>
          <cell r="P17">
            <v>1</v>
          </cell>
          <cell r="Q17">
            <v>1</v>
          </cell>
          <cell r="R17" t="str">
            <v>9e</v>
          </cell>
          <cell r="S17">
            <v>0.1</v>
          </cell>
          <cell r="T17" t="str">
            <v>9e</v>
          </cell>
          <cell r="U17">
            <v>1</v>
          </cell>
          <cell r="V17" t="str">
            <v>9e</v>
          </cell>
          <cell r="W17">
            <v>0.1</v>
          </cell>
          <cell r="X17" t="str">
            <v>9e</v>
          </cell>
          <cell r="Y17" t="str">
            <v>NC</v>
          </cell>
          <cell r="AC17">
            <v>1</v>
          </cell>
          <cell r="AD17">
            <v>9</v>
          </cell>
          <cell r="AE17">
            <v>1</v>
          </cell>
          <cell r="AF17">
            <v>9</v>
          </cell>
          <cell r="AG17">
            <v>1</v>
          </cell>
          <cell r="AH17">
            <v>9</v>
          </cell>
          <cell r="AI17">
            <v>0.9</v>
          </cell>
          <cell r="AK17">
            <v>0.01</v>
          </cell>
          <cell r="AL17">
            <v>0.01</v>
          </cell>
          <cell r="AM17">
            <v>0.4</v>
          </cell>
          <cell r="AO17">
            <v>0</v>
          </cell>
          <cell r="AU17">
            <v>0</v>
          </cell>
          <cell r="AW17">
            <v>0</v>
          </cell>
          <cell r="AX17">
            <v>0.06</v>
          </cell>
          <cell r="AY17">
            <v>0.3</v>
          </cell>
          <cell r="AZ17">
            <v>0</v>
          </cell>
          <cell r="BD17">
            <v>0</v>
          </cell>
          <cell r="BE17">
            <v>9</v>
          </cell>
          <cell r="BF17">
            <v>13</v>
          </cell>
          <cell r="BH17">
            <v>-0.56999999999999995</v>
          </cell>
          <cell r="BJ17">
            <v>0</v>
          </cell>
          <cell r="BO17">
            <v>1E-3</v>
          </cell>
          <cell r="BS17">
            <v>1000</v>
          </cell>
          <cell r="BT17" t="str">
            <v>Ceiling (High)</v>
          </cell>
          <cell r="BV17">
            <v>3000</v>
          </cell>
          <cell r="BW17" t="str">
            <v>Ceiling (High)</v>
          </cell>
          <cell r="BY17">
            <v>5000</v>
          </cell>
          <cell r="BZ17" t="str">
            <v>Ceiling (High)</v>
          </cell>
          <cell r="CA17">
            <v>50000</v>
          </cell>
          <cell r="CB17" t="str">
            <v>0.005%</v>
          </cell>
          <cell r="CC17" t="str">
            <v>Y</v>
          </cell>
        </row>
        <row r="18">
          <cell r="A18" t="str">
            <v>BIPHENYL, 1,1-</v>
          </cell>
          <cell r="B18" t="str">
            <v xml:space="preserve">92-52-4 </v>
          </cell>
          <cell r="C18">
            <v>42922</v>
          </cell>
          <cell r="D18">
            <v>0.05</v>
          </cell>
          <cell r="E18">
            <v>1</v>
          </cell>
          <cell r="F18">
            <v>0.1</v>
          </cell>
          <cell r="G18">
            <v>6</v>
          </cell>
          <cell r="H18">
            <v>2E-3</v>
          </cell>
          <cell r="I18">
            <v>3</v>
          </cell>
          <cell r="J18">
            <v>2E-3</v>
          </cell>
          <cell r="K18" t="str">
            <v>7c</v>
          </cell>
          <cell r="L18">
            <v>8.0000000000000002E-3</v>
          </cell>
          <cell r="M18" t="str">
            <v>D</v>
          </cell>
          <cell r="N18">
            <v>1</v>
          </cell>
          <cell r="Q18">
            <v>1</v>
          </cell>
          <cell r="R18" t="str">
            <v>9e</v>
          </cell>
          <cell r="S18">
            <v>0.1</v>
          </cell>
          <cell r="T18" t="str">
            <v>9e</v>
          </cell>
          <cell r="U18">
            <v>1</v>
          </cell>
          <cell r="V18" t="str">
            <v>9e</v>
          </cell>
          <cell r="W18">
            <v>0.1</v>
          </cell>
          <cell r="X18" t="str">
            <v>9e</v>
          </cell>
          <cell r="Y18">
            <v>1</v>
          </cell>
          <cell r="Z18" t="str">
            <v>9e</v>
          </cell>
          <cell r="AA18">
            <v>0.1</v>
          </cell>
          <cell r="AB18" t="str">
            <v>9e</v>
          </cell>
          <cell r="AC18">
            <v>1</v>
          </cell>
          <cell r="AD18">
            <v>9</v>
          </cell>
          <cell r="AE18">
            <v>1</v>
          </cell>
          <cell r="AF18">
            <v>9</v>
          </cell>
          <cell r="AG18">
            <v>1</v>
          </cell>
          <cell r="AH18">
            <v>9</v>
          </cell>
          <cell r="AK18">
            <v>1</v>
          </cell>
          <cell r="AL18">
            <v>0.9</v>
          </cell>
          <cell r="AO18">
            <v>0</v>
          </cell>
          <cell r="AT18">
            <v>60</v>
          </cell>
          <cell r="AU18">
            <v>9.5264735264735251E-3</v>
          </cell>
          <cell r="AV18">
            <v>27</v>
          </cell>
          <cell r="AW18">
            <v>0</v>
          </cell>
          <cell r="AX18">
            <v>0.05</v>
          </cell>
          <cell r="AY18">
            <v>0.1</v>
          </cell>
          <cell r="AZ18">
            <v>6940</v>
          </cell>
          <cell r="BA18">
            <v>22</v>
          </cell>
          <cell r="BB18">
            <v>3.0800000000000001E-4</v>
          </cell>
          <cell r="BC18">
            <v>22</v>
          </cell>
          <cell r="BD18">
            <v>1.2604354231461778E-2</v>
          </cell>
          <cell r="BE18">
            <v>154</v>
          </cell>
          <cell r="BF18">
            <v>11</v>
          </cell>
          <cell r="BH18">
            <v>3.98</v>
          </cell>
          <cell r="BI18">
            <v>20</v>
          </cell>
          <cell r="BJ18">
            <v>2820</v>
          </cell>
          <cell r="BK18">
            <v>21</v>
          </cell>
          <cell r="BO18">
            <v>9.2129772766855619E-2</v>
          </cell>
          <cell r="BS18">
            <v>1000</v>
          </cell>
          <cell r="BT18" t="str">
            <v>Ceiling (High)</v>
          </cell>
          <cell r="BV18">
            <v>3000</v>
          </cell>
          <cell r="BW18" t="str">
            <v>Ceiling (High)</v>
          </cell>
          <cell r="BY18">
            <v>5000</v>
          </cell>
          <cell r="BZ18" t="str">
            <v>Ceiling (High)</v>
          </cell>
          <cell r="CA18">
            <v>50000</v>
          </cell>
          <cell r="CB18" t="str">
            <v>0.005%</v>
          </cell>
        </row>
        <row r="19">
          <cell r="A19" t="str">
            <v>BIS(2-CHLOROETHYL)ETHER</v>
          </cell>
          <cell r="B19" t="str">
            <v>111-44-4</v>
          </cell>
          <cell r="C19">
            <v>42922</v>
          </cell>
          <cell r="L19">
            <v>1.1000000000000001</v>
          </cell>
          <cell r="M19" t="str">
            <v>B2</v>
          </cell>
          <cell r="N19">
            <v>1</v>
          </cell>
          <cell r="O19">
            <v>3.3E-4</v>
          </cell>
          <cell r="P19">
            <v>1</v>
          </cell>
          <cell r="Q19">
            <v>1</v>
          </cell>
          <cell r="R19" t="str">
            <v>9e</v>
          </cell>
          <cell r="S19">
            <v>0.03</v>
          </cell>
          <cell r="T19" t="str">
            <v>9e</v>
          </cell>
          <cell r="U19">
            <v>1</v>
          </cell>
          <cell r="V19" t="str">
            <v>9e</v>
          </cell>
          <cell r="W19">
            <v>0.03</v>
          </cell>
          <cell r="X19" t="str">
            <v>9e</v>
          </cell>
          <cell r="Y19">
            <v>1</v>
          </cell>
          <cell r="Z19" t="str">
            <v>9e</v>
          </cell>
          <cell r="AA19">
            <v>0.03</v>
          </cell>
          <cell r="AB19" t="str">
            <v>9e</v>
          </cell>
          <cell r="AG19">
            <v>1</v>
          </cell>
          <cell r="AH19">
            <v>9</v>
          </cell>
          <cell r="AK19">
            <v>0.98</v>
          </cell>
          <cell r="AL19">
            <v>0.98</v>
          </cell>
          <cell r="AO19">
            <v>0</v>
          </cell>
          <cell r="AT19">
            <v>287</v>
          </cell>
          <cell r="AU19">
            <v>4.9073552088936698E-2</v>
          </cell>
          <cell r="AV19">
            <v>13</v>
          </cell>
          <cell r="AW19">
            <v>14.468078420597246</v>
          </cell>
          <cell r="AX19">
            <v>0.66</v>
          </cell>
          <cell r="AY19">
            <v>28.5</v>
          </cell>
          <cell r="AZ19">
            <v>17200000</v>
          </cell>
          <cell r="BA19">
            <v>22</v>
          </cell>
          <cell r="BB19">
            <v>1.7E-5</v>
          </cell>
          <cell r="BC19">
            <v>22</v>
          </cell>
          <cell r="BD19">
            <v>6.9569487641185136E-4</v>
          </cell>
          <cell r="BE19">
            <v>143</v>
          </cell>
          <cell r="BF19">
            <v>13</v>
          </cell>
          <cell r="BG19">
            <v>0.71</v>
          </cell>
          <cell r="BH19">
            <v>1.29</v>
          </cell>
          <cell r="BI19">
            <v>16</v>
          </cell>
          <cell r="BJ19">
            <v>75.900000000000006</v>
          </cell>
          <cell r="BK19" t="str">
            <v>17a</v>
          </cell>
          <cell r="BL19">
            <v>-51.9</v>
          </cell>
          <cell r="BM19">
            <v>17</v>
          </cell>
          <cell r="BO19">
            <v>1.7807378917032942E-3</v>
          </cell>
          <cell r="BS19">
            <v>500</v>
          </cell>
          <cell r="BT19" t="str">
            <v>Ceiling (Medium)</v>
          </cell>
          <cell r="BV19">
            <v>1000</v>
          </cell>
          <cell r="BW19" t="str">
            <v>Ceiling (Medium)</v>
          </cell>
          <cell r="BY19">
            <v>3000</v>
          </cell>
          <cell r="BZ19" t="str">
            <v>Ceiling (Medium)</v>
          </cell>
          <cell r="CA19">
            <v>50000</v>
          </cell>
          <cell r="CB19" t="str">
            <v>0.005%</v>
          </cell>
        </row>
        <row r="20">
          <cell r="A20" t="str">
            <v>BIS(2-CHLOROISOPROPYL)ETHER</v>
          </cell>
          <cell r="B20" t="str">
            <v>108-60-1</v>
          </cell>
          <cell r="C20">
            <v>42922</v>
          </cell>
          <cell r="D20">
            <v>0.04</v>
          </cell>
          <cell r="E20">
            <v>1</v>
          </cell>
          <cell r="F20">
            <v>0.04</v>
          </cell>
          <cell r="G20" t="str">
            <v>1d</v>
          </cell>
          <cell r="H20">
            <v>0.14000000000000001</v>
          </cell>
          <cell r="I20" t="str">
            <v>7b</v>
          </cell>
          <cell r="J20">
            <v>0.14000000000000001</v>
          </cell>
          <cell r="K20" t="str">
            <v>7c</v>
          </cell>
          <cell r="L20">
            <v>7.0000000000000007E-2</v>
          </cell>
          <cell r="M20" t="str">
            <v>C</v>
          </cell>
          <cell r="N20" t="str">
            <v>2d</v>
          </cell>
          <cell r="O20">
            <v>1.0000000000000001E-5</v>
          </cell>
          <cell r="P20">
            <v>2</v>
          </cell>
          <cell r="Q20">
            <v>1</v>
          </cell>
          <cell r="R20" t="str">
            <v>9e</v>
          </cell>
          <cell r="S20">
            <v>0.03</v>
          </cell>
          <cell r="T20" t="str">
            <v>9e</v>
          </cell>
          <cell r="U20">
            <v>1</v>
          </cell>
          <cell r="V20">
            <v>9</v>
          </cell>
          <cell r="W20">
            <v>0.03</v>
          </cell>
          <cell r="X20" t="str">
            <v>9e</v>
          </cell>
          <cell r="Y20">
            <v>1</v>
          </cell>
          <cell r="Z20" t="str">
            <v>9e</v>
          </cell>
          <cell r="AA20">
            <v>0.03</v>
          </cell>
          <cell r="AB20" t="str">
            <v>9e</v>
          </cell>
          <cell r="AC20">
            <v>1</v>
          </cell>
          <cell r="AD20">
            <v>9</v>
          </cell>
          <cell r="AE20">
            <v>1</v>
          </cell>
          <cell r="AF20">
            <v>9</v>
          </cell>
          <cell r="AG20">
            <v>1</v>
          </cell>
          <cell r="AH20">
            <v>9</v>
          </cell>
          <cell r="AK20">
            <v>0.98</v>
          </cell>
          <cell r="AL20">
            <v>0.98</v>
          </cell>
          <cell r="AO20">
            <v>0</v>
          </cell>
          <cell r="AR20">
            <v>320</v>
          </cell>
          <cell r="AS20">
            <v>24</v>
          </cell>
          <cell r="AT20">
            <v>2240</v>
          </cell>
          <cell r="AU20">
            <v>0.32029749587644324</v>
          </cell>
          <cell r="AV20">
            <v>24</v>
          </cell>
          <cell r="AW20">
            <v>2.6537828454578141</v>
          </cell>
          <cell r="AX20">
            <v>0.66</v>
          </cell>
          <cell r="AY20">
            <v>28.5</v>
          </cell>
          <cell r="AZ20">
            <v>39930</v>
          </cell>
          <cell r="BA20">
            <v>23</v>
          </cell>
          <cell r="BB20">
            <v>3.3199999999999999E-4</v>
          </cell>
          <cell r="BC20">
            <v>23</v>
          </cell>
          <cell r="BD20">
            <v>1.3599999999999999E-2</v>
          </cell>
          <cell r="BE20">
            <v>171</v>
          </cell>
          <cell r="BF20">
            <v>11</v>
          </cell>
          <cell r="BG20">
            <v>0.85</v>
          </cell>
          <cell r="BH20">
            <v>2.1</v>
          </cell>
          <cell r="BI20">
            <v>11</v>
          </cell>
          <cell r="BJ20">
            <v>61</v>
          </cell>
          <cell r="BK20">
            <v>11</v>
          </cell>
          <cell r="BO20">
            <v>4.250108331760467E-3</v>
          </cell>
          <cell r="BS20">
            <v>500</v>
          </cell>
          <cell r="BT20" t="str">
            <v>Ceiling (Medium)</v>
          </cell>
          <cell r="BV20">
            <v>1000</v>
          </cell>
          <cell r="BW20" t="str">
            <v>Ceiling (Medium)</v>
          </cell>
          <cell r="BY20">
            <v>3000</v>
          </cell>
          <cell r="BZ20" t="str">
            <v>Ceiling (Medium)</v>
          </cell>
          <cell r="CA20">
            <v>50000</v>
          </cell>
          <cell r="CB20" t="str">
            <v>0.005%</v>
          </cell>
        </row>
        <row r="21">
          <cell r="A21" t="str">
            <v>BIS(2-ETHYLHEXYL)PHTHALATE</v>
          </cell>
          <cell r="B21" t="str">
            <v>117-81-7</v>
          </cell>
          <cell r="C21">
            <v>42923</v>
          </cell>
          <cell r="D21">
            <v>0.02</v>
          </cell>
          <cell r="E21">
            <v>1</v>
          </cell>
          <cell r="F21">
            <v>0.02</v>
          </cell>
          <cell r="G21" t="str">
            <v>2d</v>
          </cell>
          <cell r="H21">
            <v>7.0000000000000001E-3</v>
          </cell>
          <cell r="I21">
            <v>3</v>
          </cell>
          <cell r="J21">
            <v>7.0000000000000001E-3</v>
          </cell>
          <cell r="K21" t="str">
            <v>7c</v>
          </cell>
          <cell r="L21">
            <v>1.4E-2</v>
          </cell>
          <cell r="M21" t="str">
            <v>B2</v>
          </cell>
          <cell r="N21">
            <v>1</v>
          </cell>
          <cell r="O21">
            <v>1.3E-6</v>
          </cell>
          <cell r="P21">
            <v>3</v>
          </cell>
          <cell r="Q21">
            <v>1</v>
          </cell>
          <cell r="R21" t="str">
            <v>9e</v>
          </cell>
          <cell r="S21">
            <v>0.1</v>
          </cell>
          <cell r="T21" t="str">
            <v>9e</v>
          </cell>
          <cell r="U21">
            <v>1</v>
          </cell>
          <cell r="V21" t="str">
            <v>9e</v>
          </cell>
          <cell r="W21">
            <v>0.1</v>
          </cell>
          <cell r="X21" t="str">
            <v>9e</v>
          </cell>
          <cell r="Y21">
            <v>1</v>
          </cell>
          <cell r="Z21" t="str">
            <v>9e</v>
          </cell>
          <cell r="AA21">
            <v>0.1</v>
          </cell>
          <cell r="AB21" t="str">
            <v>9e</v>
          </cell>
          <cell r="AC21">
            <v>1</v>
          </cell>
          <cell r="AD21">
            <v>9</v>
          </cell>
          <cell r="AE21">
            <v>1</v>
          </cell>
          <cell r="AF21">
            <v>9</v>
          </cell>
          <cell r="AG21">
            <v>1</v>
          </cell>
          <cell r="AH21">
            <v>9</v>
          </cell>
          <cell r="AK21">
            <v>1</v>
          </cell>
          <cell r="AL21">
            <v>1</v>
          </cell>
          <cell r="AO21">
            <v>0</v>
          </cell>
          <cell r="AU21">
            <v>0</v>
          </cell>
          <cell r="AW21">
            <v>0</v>
          </cell>
          <cell r="AX21">
            <v>0.66</v>
          </cell>
          <cell r="AY21">
            <v>4</v>
          </cell>
          <cell r="AZ21">
            <v>270</v>
          </cell>
          <cell r="BA21">
            <v>22</v>
          </cell>
          <cell r="BB21">
            <v>2.7000000000000001E-7</v>
          </cell>
          <cell r="BC21">
            <v>22</v>
          </cell>
          <cell r="BD21">
            <v>1.104927156654117E-5</v>
          </cell>
          <cell r="BE21">
            <v>391</v>
          </cell>
          <cell r="BF21">
            <v>13</v>
          </cell>
          <cell r="BH21">
            <v>7.6</v>
          </cell>
          <cell r="BI21">
            <v>16</v>
          </cell>
          <cell r="BJ21">
            <v>111000</v>
          </cell>
          <cell r="BK21" t="str">
            <v>17a</v>
          </cell>
          <cell r="BL21">
            <v>-55</v>
          </cell>
          <cell r="BM21">
            <v>17</v>
          </cell>
          <cell r="BO21">
            <v>1.0626738654024654</v>
          </cell>
          <cell r="BS21">
            <v>1000</v>
          </cell>
          <cell r="BT21" t="str">
            <v>Ceiling (High)</v>
          </cell>
          <cell r="BV21">
            <v>3000</v>
          </cell>
          <cell r="BW21" t="str">
            <v>Ceiling (High)</v>
          </cell>
          <cell r="BY21">
            <v>5000</v>
          </cell>
          <cell r="BZ21" t="str">
            <v>Ceiling (High)</v>
          </cell>
          <cell r="CA21">
            <v>50000</v>
          </cell>
          <cell r="CB21" t="str">
            <v>0.005%</v>
          </cell>
        </row>
        <row r="22">
          <cell r="A22" t="str">
            <v>BROMODICHLOROMETHANE</v>
          </cell>
          <cell r="B22" t="str">
            <v>75-27-4</v>
          </cell>
          <cell r="C22">
            <v>42922</v>
          </cell>
          <cell r="D22">
            <v>3.0000000000000001E-3</v>
          </cell>
          <cell r="E22" t="str">
            <v>6b</v>
          </cell>
          <cell r="F22">
            <v>8.0000000000000002E-3</v>
          </cell>
          <cell r="G22">
            <v>6</v>
          </cell>
          <cell r="H22">
            <v>0.01</v>
          </cell>
          <cell r="I22" t="str">
            <v>7b</v>
          </cell>
          <cell r="J22">
            <v>0.02</v>
          </cell>
          <cell r="K22">
            <v>6</v>
          </cell>
          <cell r="L22">
            <v>6.2E-2</v>
          </cell>
          <cell r="M22" t="str">
            <v>B2</v>
          </cell>
          <cell r="N22">
            <v>1</v>
          </cell>
          <cell r="O22">
            <v>1.7714285714285713E-5</v>
          </cell>
          <cell r="P22" t="str">
            <v>7a</v>
          </cell>
          <cell r="Q22">
            <v>1</v>
          </cell>
          <cell r="R22" t="str">
            <v>9e</v>
          </cell>
          <cell r="S22">
            <v>0.03</v>
          </cell>
          <cell r="T22" t="str">
            <v>9e</v>
          </cell>
          <cell r="U22">
            <v>1</v>
          </cell>
          <cell r="V22" t="str">
            <v>9e</v>
          </cell>
          <cell r="W22">
            <v>0.03</v>
          </cell>
          <cell r="X22" t="str">
            <v>9e</v>
          </cell>
          <cell r="Y22">
            <v>1</v>
          </cell>
          <cell r="Z22" t="str">
            <v>9e</v>
          </cell>
          <cell r="AA22">
            <v>0.03</v>
          </cell>
          <cell r="AB22" t="str">
            <v>9e</v>
          </cell>
          <cell r="AC22">
            <v>1</v>
          </cell>
          <cell r="AD22">
            <v>9</v>
          </cell>
          <cell r="AE22">
            <v>1</v>
          </cell>
          <cell r="AF22">
            <v>9</v>
          </cell>
          <cell r="AG22">
            <v>1</v>
          </cell>
          <cell r="AH22">
            <v>9</v>
          </cell>
          <cell r="AK22">
            <v>0.98</v>
          </cell>
          <cell r="AL22">
            <v>0.98</v>
          </cell>
          <cell r="AO22">
            <v>0</v>
          </cell>
          <cell r="AU22">
            <v>0</v>
          </cell>
          <cell r="AW22">
            <v>0</v>
          </cell>
          <cell r="AX22">
            <v>0.1</v>
          </cell>
          <cell r="AY22">
            <v>2.5</v>
          </cell>
          <cell r="AZ22">
            <v>3030000</v>
          </cell>
          <cell r="BA22">
            <v>23</v>
          </cell>
          <cell r="BB22">
            <v>2.1199999999999999E-3</v>
          </cell>
          <cell r="BC22">
            <v>22</v>
          </cell>
          <cell r="BD22">
            <v>8.6757243411360291E-2</v>
          </cell>
          <cell r="BE22">
            <v>164</v>
          </cell>
          <cell r="BF22">
            <v>13</v>
          </cell>
          <cell r="BG22">
            <v>50</v>
          </cell>
          <cell r="BH22">
            <v>2</v>
          </cell>
          <cell r="BI22">
            <v>16</v>
          </cell>
          <cell r="BJ22">
            <v>55</v>
          </cell>
          <cell r="BK22" t="str">
            <v>17b</v>
          </cell>
          <cell r="BL22">
            <v>-57</v>
          </cell>
          <cell r="BM22">
            <v>17</v>
          </cell>
          <cell r="BO22">
            <v>3.9957655661880549E-3</v>
          </cell>
          <cell r="BS22">
            <v>100</v>
          </cell>
          <cell r="BT22" t="str">
            <v>Ceiling (Low)</v>
          </cell>
          <cell r="BV22">
            <v>500</v>
          </cell>
          <cell r="BW22" t="str">
            <v>Ceiling (Low)</v>
          </cell>
          <cell r="BY22">
            <v>500</v>
          </cell>
          <cell r="BZ22" t="str">
            <v>High Volatility</v>
          </cell>
          <cell r="CA22">
            <v>50000</v>
          </cell>
          <cell r="CB22" t="str">
            <v>0.005%</v>
          </cell>
        </row>
        <row r="23">
          <cell r="A23" t="str">
            <v>BROMOFORM</v>
          </cell>
          <cell r="B23" t="str">
            <v>75-25-2</v>
          </cell>
          <cell r="C23">
            <v>42922</v>
          </cell>
          <cell r="D23">
            <v>0.02</v>
          </cell>
          <cell r="E23">
            <v>1</v>
          </cell>
          <cell r="F23">
            <v>0.03</v>
          </cell>
          <cell r="G23">
            <v>6</v>
          </cell>
          <cell r="H23">
            <v>7.0000000000000007E-2</v>
          </cell>
          <cell r="I23" t="str">
            <v>7b</v>
          </cell>
          <cell r="J23">
            <v>0.09</v>
          </cell>
          <cell r="K23" t="str">
            <v>7b</v>
          </cell>
          <cell r="L23">
            <v>7.9000000000000008E-3</v>
          </cell>
          <cell r="M23" t="str">
            <v>B2</v>
          </cell>
          <cell r="N23">
            <v>1</v>
          </cell>
          <cell r="O23">
            <v>1.1000000000000001E-6</v>
          </cell>
          <cell r="P23">
            <v>1</v>
          </cell>
          <cell r="Q23">
            <v>1</v>
          </cell>
          <cell r="R23" t="str">
            <v>9e</v>
          </cell>
          <cell r="S23">
            <v>0.03</v>
          </cell>
          <cell r="T23" t="str">
            <v>9e</v>
          </cell>
          <cell r="U23">
            <v>1</v>
          </cell>
          <cell r="V23" t="str">
            <v>9e</v>
          </cell>
          <cell r="W23">
            <v>0.03</v>
          </cell>
          <cell r="X23" t="str">
            <v>9e</v>
          </cell>
          <cell r="Y23">
            <v>1</v>
          </cell>
          <cell r="Z23" t="str">
            <v>9e</v>
          </cell>
          <cell r="AA23">
            <v>0.03</v>
          </cell>
          <cell r="AB23" t="str">
            <v>9e</v>
          </cell>
          <cell r="AC23">
            <v>1</v>
          </cell>
          <cell r="AD23">
            <v>9</v>
          </cell>
          <cell r="AE23">
            <v>1</v>
          </cell>
          <cell r="AF23">
            <v>9</v>
          </cell>
          <cell r="AG23">
            <v>1</v>
          </cell>
          <cell r="AH23">
            <v>9</v>
          </cell>
          <cell r="AK23">
            <v>0.9</v>
          </cell>
          <cell r="AL23">
            <v>0.9</v>
          </cell>
          <cell r="AO23">
            <v>0</v>
          </cell>
          <cell r="AR23">
            <v>510</v>
          </cell>
          <cell r="AS23">
            <v>13</v>
          </cell>
          <cell r="AT23">
            <v>13450</v>
          </cell>
          <cell r="AU23">
            <v>1.2998804094456267</v>
          </cell>
          <cell r="AV23">
            <v>13</v>
          </cell>
          <cell r="AW23">
            <v>4.3080886205434004</v>
          </cell>
          <cell r="AX23">
            <v>0.1</v>
          </cell>
          <cell r="AY23">
            <v>3.5</v>
          </cell>
          <cell r="AZ23">
            <v>3100000</v>
          </cell>
          <cell r="BA23">
            <v>22</v>
          </cell>
          <cell r="BB23">
            <v>5.3499999999999999E-4</v>
          </cell>
          <cell r="BC23">
            <v>22</v>
          </cell>
          <cell r="BD23">
            <v>2.1893926992961204E-2</v>
          </cell>
          <cell r="BE23">
            <v>253</v>
          </cell>
          <cell r="BF23">
            <v>13</v>
          </cell>
          <cell r="BG23">
            <v>5.6</v>
          </cell>
          <cell r="BH23">
            <v>2.4</v>
          </cell>
          <cell r="BI23">
            <v>16</v>
          </cell>
          <cell r="BJ23">
            <v>126</v>
          </cell>
          <cell r="BK23" t="str">
            <v>17a</v>
          </cell>
          <cell r="BL23">
            <v>8</v>
          </cell>
          <cell r="BM23">
            <v>17</v>
          </cell>
          <cell r="BO23">
            <v>2.3291636302139665E-3</v>
          </cell>
          <cell r="BS23">
            <v>500</v>
          </cell>
          <cell r="BT23" t="str">
            <v>Ceiling (Medium)</v>
          </cell>
          <cell r="BV23">
            <v>1000</v>
          </cell>
          <cell r="BW23" t="str">
            <v>Ceiling (Medium)</v>
          </cell>
          <cell r="BY23">
            <v>3000</v>
          </cell>
          <cell r="BZ23" t="str">
            <v>Ceiling (Medium)</v>
          </cell>
          <cell r="CA23">
            <v>50000</v>
          </cell>
          <cell r="CB23" t="str">
            <v>0.005%</v>
          </cell>
        </row>
        <row r="24">
          <cell r="A24" t="str">
            <v>BROMOMETHANE</v>
          </cell>
          <cell r="B24" t="str">
            <v>74-83-9</v>
          </cell>
          <cell r="C24">
            <v>42922</v>
          </cell>
          <cell r="D24">
            <v>1.4E-3</v>
          </cell>
          <cell r="E24">
            <v>1</v>
          </cell>
          <cell r="F24">
            <v>5.0000000000000001E-3</v>
          </cell>
          <cell r="G24">
            <v>6</v>
          </cell>
          <cell r="H24">
            <v>5.0000000000000001E-3</v>
          </cell>
          <cell r="I24">
            <v>1</v>
          </cell>
          <cell r="J24">
            <v>0.1</v>
          </cell>
          <cell r="K24">
            <v>6</v>
          </cell>
          <cell r="M24" t="str">
            <v>D</v>
          </cell>
          <cell r="N24">
            <v>1</v>
          </cell>
          <cell r="Q24">
            <v>1</v>
          </cell>
          <cell r="R24" t="str">
            <v>9e</v>
          </cell>
          <cell r="S24">
            <v>0.03</v>
          </cell>
          <cell r="T24" t="str">
            <v>9e</v>
          </cell>
          <cell r="U24">
            <v>1</v>
          </cell>
          <cell r="V24" t="str">
            <v>9e</v>
          </cell>
          <cell r="W24">
            <v>0.03</v>
          </cell>
          <cell r="X24" t="str">
            <v>9e</v>
          </cell>
          <cell r="Y24" t="str">
            <v>NC</v>
          </cell>
          <cell r="AA24" t="str">
            <v>NC</v>
          </cell>
          <cell r="AC24">
            <v>1</v>
          </cell>
          <cell r="AD24">
            <v>9</v>
          </cell>
          <cell r="AE24">
            <v>1</v>
          </cell>
          <cell r="AF24">
            <v>9</v>
          </cell>
          <cell r="AK24">
            <v>0.97</v>
          </cell>
          <cell r="AL24" t="str">
            <v>NC</v>
          </cell>
          <cell r="AO24">
            <v>0.6</v>
          </cell>
          <cell r="AT24">
            <v>80000</v>
          </cell>
          <cell r="AU24">
            <v>20.59055330634278</v>
          </cell>
          <cell r="AV24">
            <v>13</v>
          </cell>
          <cell r="AW24">
            <v>68.963664010067106</v>
          </cell>
          <cell r="AX24">
            <v>0.5</v>
          </cell>
          <cell r="AY24">
            <v>0.55000000000000004</v>
          </cell>
          <cell r="AZ24">
            <v>15200000</v>
          </cell>
          <cell r="BA24">
            <v>22</v>
          </cell>
          <cell r="BB24">
            <v>7.3400000000000002E-3</v>
          </cell>
          <cell r="BC24">
            <v>22</v>
          </cell>
          <cell r="BD24">
            <v>0.30037649369782288</v>
          </cell>
          <cell r="BE24">
            <v>95</v>
          </cell>
          <cell r="BF24">
            <v>13</v>
          </cell>
          <cell r="BG24">
            <v>1420</v>
          </cell>
          <cell r="BH24">
            <v>1.19</v>
          </cell>
          <cell r="BJ24">
            <v>5.8884365535558905</v>
          </cell>
          <cell r="BK24">
            <v>13</v>
          </cell>
          <cell r="BS24">
            <v>500</v>
          </cell>
          <cell r="BT24" t="str">
            <v>Ceiling (Medium)</v>
          </cell>
          <cell r="BV24">
            <v>1000</v>
          </cell>
          <cell r="BW24" t="str">
            <v>Ceiling (Medium)</v>
          </cell>
          <cell r="BY24">
            <v>3000</v>
          </cell>
          <cell r="BZ24" t="str">
            <v>Ceiling (Medium)</v>
          </cell>
          <cell r="CA24">
            <v>50000</v>
          </cell>
          <cell r="CB24" t="str">
            <v>0.005%</v>
          </cell>
        </row>
        <row r="25">
          <cell r="A25" t="str">
            <v>CADMIUM</v>
          </cell>
          <cell r="B25" t="str">
            <v>7440-43-9</v>
          </cell>
          <cell r="C25">
            <v>42922</v>
          </cell>
          <cell r="D25">
            <v>5.0000000000000001E-4</v>
          </cell>
          <cell r="E25" t="str">
            <v>1c</v>
          </cell>
          <cell r="F25">
            <v>5.0000000000000001E-4</v>
          </cell>
          <cell r="G25" t="str">
            <v>1d</v>
          </cell>
          <cell r="H25">
            <v>1.0000000000000001E-5</v>
          </cell>
          <cell r="I25" t="str">
            <v>3a</v>
          </cell>
          <cell r="J25">
            <v>1.0000000000000001E-5</v>
          </cell>
          <cell r="K25" t="str">
            <v>7c</v>
          </cell>
          <cell r="M25" t="str">
            <v>B1</v>
          </cell>
          <cell r="N25">
            <v>1</v>
          </cell>
          <cell r="O25">
            <v>4.1999999999999997E-3</v>
          </cell>
          <cell r="P25" t="str">
            <v>3a</v>
          </cell>
          <cell r="Q25">
            <v>0.5</v>
          </cell>
          <cell r="R25" t="str">
            <v>9g</v>
          </cell>
          <cell r="S25">
            <v>0.01</v>
          </cell>
          <cell r="T25" t="str">
            <v>9e</v>
          </cell>
          <cell r="U25">
            <v>0.5</v>
          </cell>
          <cell r="V25" t="str">
            <v>9g</v>
          </cell>
          <cell r="W25">
            <v>0.01</v>
          </cell>
          <cell r="X25" t="str">
            <v>9e</v>
          </cell>
          <cell r="Y25" t="str">
            <v>NC</v>
          </cell>
          <cell r="AA25" t="str">
            <v>NC</v>
          </cell>
          <cell r="AC25">
            <v>1</v>
          </cell>
          <cell r="AD25">
            <v>9</v>
          </cell>
          <cell r="AE25">
            <v>1</v>
          </cell>
          <cell r="AF25">
            <v>9</v>
          </cell>
          <cell r="AI25">
            <v>3</v>
          </cell>
          <cell r="AK25">
            <v>7.0000000000000007E-2</v>
          </cell>
          <cell r="AL25" t="str">
            <v>NC</v>
          </cell>
          <cell r="AM25">
            <v>2</v>
          </cell>
          <cell r="AN25">
            <v>4.2</v>
          </cell>
          <cell r="AO25">
            <v>0</v>
          </cell>
          <cell r="AU25">
            <v>0</v>
          </cell>
          <cell r="AW25">
            <v>0</v>
          </cell>
          <cell r="AX25">
            <v>0.8</v>
          </cell>
          <cell r="AY25">
            <v>4</v>
          </cell>
          <cell r="AZ25">
            <v>0</v>
          </cell>
          <cell r="BD25">
            <v>0</v>
          </cell>
          <cell r="BE25">
            <v>112</v>
          </cell>
          <cell r="BF25">
            <v>13</v>
          </cell>
          <cell r="BH25">
            <v>-7.0000000000000007E-2</v>
          </cell>
          <cell r="BJ25">
            <v>0</v>
          </cell>
          <cell r="BO25">
            <v>1E-3</v>
          </cell>
          <cell r="BP25">
            <v>1.9</v>
          </cell>
          <cell r="BS25">
            <v>1000</v>
          </cell>
          <cell r="BT25" t="str">
            <v>Ceiling (High)</v>
          </cell>
          <cell r="BV25">
            <v>3000</v>
          </cell>
          <cell r="BW25" t="str">
            <v>Ceiling (High)</v>
          </cell>
          <cell r="BY25">
            <v>5000</v>
          </cell>
          <cell r="BZ25" t="str">
            <v>Ceiling (High)</v>
          </cell>
          <cell r="CA25">
            <v>50000</v>
          </cell>
          <cell r="CB25" t="str">
            <v>0.005%</v>
          </cell>
          <cell r="CC25" t="str">
            <v>Y</v>
          </cell>
        </row>
        <row r="26">
          <cell r="A26" t="str">
            <v>CARBON TETRACHLORIDE</v>
          </cell>
          <cell r="B26" t="str">
            <v>56-23-5</v>
          </cell>
          <cell r="C26">
            <v>42922</v>
          </cell>
          <cell r="D26">
            <v>4.0000000000000001E-3</v>
          </cell>
          <cell r="E26">
            <v>1</v>
          </cell>
          <cell r="F26">
            <v>0.01</v>
          </cell>
          <cell r="G26" t="str">
            <v>1i</v>
          </cell>
          <cell r="H26">
            <v>0.1</v>
          </cell>
          <cell r="I26">
            <v>1</v>
          </cell>
          <cell r="J26">
            <v>0.1</v>
          </cell>
          <cell r="K26" t="str">
            <v>7c</v>
          </cell>
          <cell r="L26">
            <v>7.0000000000000007E-2</v>
          </cell>
          <cell r="M26" t="str">
            <v>B2</v>
          </cell>
          <cell r="N26">
            <v>1</v>
          </cell>
          <cell r="O26">
            <v>6.0000000000000002E-6</v>
          </cell>
          <cell r="P26">
            <v>1</v>
          </cell>
          <cell r="Q26">
            <v>1</v>
          </cell>
          <cell r="R26" t="str">
            <v>9e</v>
          </cell>
          <cell r="S26">
            <v>0.03</v>
          </cell>
          <cell r="T26" t="str">
            <v>9e</v>
          </cell>
          <cell r="U26">
            <v>1</v>
          </cell>
          <cell r="V26" t="str">
            <v>9e</v>
          </cell>
          <cell r="W26">
            <v>0.03</v>
          </cell>
          <cell r="X26" t="str">
            <v>9e</v>
          </cell>
          <cell r="Y26">
            <v>1</v>
          </cell>
          <cell r="Z26" t="str">
            <v>9e</v>
          </cell>
          <cell r="AA26">
            <v>0.03</v>
          </cell>
          <cell r="AB26" t="str">
            <v>9e</v>
          </cell>
          <cell r="AC26">
            <v>1</v>
          </cell>
          <cell r="AD26">
            <v>9</v>
          </cell>
          <cell r="AE26">
            <v>1</v>
          </cell>
          <cell r="AF26">
            <v>9</v>
          </cell>
          <cell r="AG26">
            <v>1</v>
          </cell>
          <cell r="AH26">
            <v>9</v>
          </cell>
          <cell r="AK26">
            <v>1</v>
          </cell>
          <cell r="AL26">
            <v>1</v>
          </cell>
          <cell r="AO26">
            <v>0.86</v>
          </cell>
          <cell r="AP26">
            <v>20</v>
          </cell>
          <cell r="AQ26">
            <v>0.13400000000000001</v>
          </cell>
          <cell r="AR26">
            <v>520</v>
          </cell>
          <cell r="AS26">
            <v>13</v>
          </cell>
          <cell r="AT26">
            <v>63000</v>
          </cell>
          <cell r="AU26">
            <v>10.002797202797201</v>
          </cell>
          <cell r="AV26">
            <v>13</v>
          </cell>
          <cell r="AW26">
            <v>11.296840044742732</v>
          </cell>
          <cell r="AX26">
            <v>0.1</v>
          </cell>
          <cell r="AY26">
            <v>1.5</v>
          </cell>
          <cell r="AZ26">
            <v>793000</v>
          </cell>
          <cell r="BA26">
            <v>22</v>
          </cell>
          <cell r="BB26">
            <v>2.76E-2</v>
          </cell>
          <cell r="BC26">
            <v>22</v>
          </cell>
          <cell r="BD26">
            <v>1.1294810934686528</v>
          </cell>
          <cell r="BE26">
            <v>154</v>
          </cell>
          <cell r="BF26">
            <v>13</v>
          </cell>
          <cell r="BG26">
            <v>113</v>
          </cell>
          <cell r="BH26">
            <v>2.83</v>
          </cell>
          <cell r="BI26">
            <v>16</v>
          </cell>
          <cell r="BJ26">
            <v>152</v>
          </cell>
          <cell r="BK26" t="str">
            <v>17a</v>
          </cell>
          <cell r="BL26">
            <v>-23</v>
          </cell>
          <cell r="BM26">
            <v>17</v>
          </cell>
          <cell r="BO26">
            <v>1.6047227144931665E-2</v>
          </cell>
          <cell r="BS26">
            <v>500</v>
          </cell>
          <cell r="BT26" t="str">
            <v>Ceiling (Medium)</v>
          </cell>
          <cell r="BV26">
            <v>1000</v>
          </cell>
          <cell r="BW26" t="str">
            <v>Ceiling (Medium)</v>
          </cell>
          <cell r="BY26">
            <v>3000</v>
          </cell>
          <cell r="BZ26" t="str">
            <v>Ceiling (Medium)</v>
          </cell>
          <cell r="CA26">
            <v>50000</v>
          </cell>
          <cell r="CB26" t="str">
            <v>0.005%</v>
          </cell>
        </row>
        <row r="27">
          <cell r="A27" t="str">
            <v>CHLORDANE</v>
          </cell>
          <cell r="B27" t="str">
            <v>12789-03-6</v>
          </cell>
          <cell r="C27">
            <v>42922</v>
          </cell>
          <cell r="D27">
            <v>5.0000000000000001E-4</v>
          </cell>
          <cell r="E27">
            <v>1</v>
          </cell>
          <cell r="F27">
            <v>5.0000000000000001E-4</v>
          </cell>
          <cell r="G27" t="str">
            <v>1d</v>
          </cell>
          <cell r="H27">
            <v>6.9999999999999999E-4</v>
          </cell>
          <cell r="I27">
            <v>1</v>
          </cell>
          <cell r="J27">
            <v>7.0000000000000001E-3</v>
          </cell>
          <cell r="K27" t="str">
            <v>1k</v>
          </cell>
          <cell r="L27">
            <v>0.35</v>
          </cell>
          <cell r="M27" t="str">
            <v>B2</v>
          </cell>
          <cell r="N27">
            <v>1</v>
          </cell>
          <cell r="O27">
            <v>1E-4</v>
          </cell>
          <cell r="P27">
            <v>1</v>
          </cell>
          <cell r="Q27">
            <v>1</v>
          </cell>
          <cell r="R27" t="str">
            <v>9e</v>
          </cell>
          <cell r="S27">
            <v>0.04</v>
          </cell>
          <cell r="T27" t="str">
            <v>9e</v>
          </cell>
          <cell r="U27">
            <v>1</v>
          </cell>
          <cell r="V27" t="str">
            <v>9e</v>
          </cell>
          <cell r="W27">
            <v>0.04</v>
          </cell>
          <cell r="X27" t="str">
            <v>9e</v>
          </cell>
          <cell r="Y27">
            <v>1</v>
          </cell>
          <cell r="Z27" t="str">
            <v>9e</v>
          </cell>
          <cell r="AA27">
            <v>0.04</v>
          </cell>
          <cell r="AB27" t="str">
            <v>9e</v>
          </cell>
          <cell r="AC27">
            <v>1</v>
          </cell>
          <cell r="AD27">
            <v>9</v>
          </cell>
          <cell r="AE27">
            <v>1</v>
          </cell>
          <cell r="AF27">
            <v>9</v>
          </cell>
          <cell r="AG27">
            <v>1</v>
          </cell>
          <cell r="AH27">
            <v>9</v>
          </cell>
          <cell r="AK27">
            <v>0.8</v>
          </cell>
          <cell r="AL27">
            <v>0.8</v>
          </cell>
          <cell r="AO27">
            <v>0</v>
          </cell>
          <cell r="AR27">
            <v>205</v>
          </cell>
          <cell r="AS27">
            <v>24</v>
          </cell>
          <cell r="AT27">
            <v>8.4</v>
          </cell>
          <cell r="AU27">
            <v>5.0095309568480291E-4</v>
          </cell>
          <cell r="AW27">
            <v>1.9961948705656766E-2</v>
          </cell>
          <cell r="AX27">
            <v>0.7</v>
          </cell>
          <cell r="AY27">
            <v>1.5</v>
          </cell>
          <cell r="AZ27">
            <v>13</v>
          </cell>
          <cell r="BA27">
            <v>22</v>
          </cell>
          <cell r="BB27">
            <v>7.0300000000000001E-5</v>
          </cell>
          <cell r="BC27">
            <v>22</v>
          </cell>
          <cell r="BD27">
            <v>2.8769029301031267E-3</v>
          </cell>
          <cell r="BE27">
            <v>410</v>
          </cell>
          <cell r="BF27">
            <v>13</v>
          </cell>
          <cell r="BG27">
            <v>1.0000000000000001E-5</v>
          </cell>
          <cell r="BH27">
            <v>6.26</v>
          </cell>
          <cell r="BI27">
            <v>16</v>
          </cell>
          <cell r="BJ27">
            <v>51300</v>
          </cell>
          <cell r="BK27" t="str">
            <v>17a</v>
          </cell>
          <cell r="BL27">
            <v>106</v>
          </cell>
          <cell r="BM27">
            <v>17</v>
          </cell>
          <cell r="BO27">
            <v>0.10854254493068262</v>
          </cell>
          <cell r="BP27">
            <v>11.104166666666666</v>
          </cell>
          <cell r="BS27">
            <v>1000</v>
          </cell>
          <cell r="BT27" t="str">
            <v>Ceiling (High)</v>
          </cell>
          <cell r="BV27">
            <v>3000</v>
          </cell>
          <cell r="BW27" t="str">
            <v>Ceiling (High)</v>
          </cell>
          <cell r="BY27">
            <v>5000</v>
          </cell>
          <cell r="BZ27" t="str">
            <v>Ceiling (High)</v>
          </cell>
          <cell r="CA27">
            <v>50000</v>
          </cell>
          <cell r="CB27" t="str">
            <v>0.005%</v>
          </cell>
        </row>
        <row r="28">
          <cell r="A28" t="str">
            <v>CHLOROANILINE, p-</v>
          </cell>
          <cell r="B28" t="str">
            <v>106-47-8</v>
          </cell>
          <cell r="C28">
            <v>42922</v>
          </cell>
          <cell r="D28">
            <v>5.0000000000000001E-4</v>
          </cell>
          <cell r="E28" t="str">
            <v>6a</v>
          </cell>
          <cell r="F28">
            <v>5.0000000000000001E-4</v>
          </cell>
          <cell r="G28">
            <v>6</v>
          </cell>
          <cell r="H28">
            <v>2E-3</v>
          </cell>
          <cell r="I28" t="str">
            <v>7b</v>
          </cell>
          <cell r="J28">
            <v>2E-3</v>
          </cell>
          <cell r="K28" t="str">
            <v>7c</v>
          </cell>
          <cell r="L28">
            <v>0.2</v>
          </cell>
          <cell r="N28">
            <v>6</v>
          </cell>
          <cell r="Q28">
            <v>1</v>
          </cell>
          <cell r="R28" t="str">
            <v>9e</v>
          </cell>
          <cell r="S28">
            <v>0.1</v>
          </cell>
          <cell r="T28" t="str">
            <v>9e</v>
          </cell>
          <cell r="U28">
            <v>1</v>
          </cell>
          <cell r="V28" t="str">
            <v>9e</v>
          </cell>
          <cell r="W28">
            <v>0.1</v>
          </cell>
          <cell r="X28" t="str">
            <v>9e</v>
          </cell>
          <cell r="Y28">
            <v>1</v>
          </cell>
          <cell r="Z28" t="str">
            <v>9e</v>
          </cell>
          <cell r="AA28">
            <v>0.1</v>
          </cell>
          <cell r="AB28" t="str">
            <v>9e</v>
          </cell>
          <cell r="AC28">
            <v>1</v>
          </cell>
          <cell r="AD28">
            <v>9</v>
          </cell>
          <cell r="AE28">
            <v>1</v>
          </cell>
          <cell r="AF28">
            <v>9</v>
          </cell>
          <cell r="AG28">
            <v>1</v>
          </cell>
          <cell r="AH28">
            <v>9</v>
          </cell>
          <cell r="AK28">
            <v>1</v>
          </cell>
          <cell r="AL28">
            <v>1</v>
          </cell>
          <cell r="AO28">
            <v>0</v>
          </cell>
          <cell r="AU28">
            <v>0</v>
          </cell>
          <cell r="AW28">
            <v>0</v>
          </cell>
          <cell r="AX28">
            <v>1.3</v>
          </cell>
          <cell r="AY28">
            <v>20</v>
          </cell>
          <cell r="AZ28">
            <v>3900000</v>
          </cell>
          <cell r="BA28">
            <v>22</v>
          </cell>
          <cell r="BB28">
            <v>1.1599999999999999E-6</v>
          </cell>
          <cell r="BC28">
            <v>22</v>
          </cell>
          <cell r="BD28">
            <v>4.7470944508102797E-5</v>
          </cell>
          <cell r="BE28">
            <v>128</v>
          </cell>
          <cell r="BF28">
            <v>12</v>
          </cell>
          <cell r="BG28">
            <v>1.4999999999999999E-2</v>
          </cell>
          <cell r="BH28">
            <v>1.83</v>
          </cell>
          <cell r="BI28">
            <v>17</v>
          </cell>
          <cell r="BJ28">
            <v>66.099999999999994</v>
          </cell>
          <cell r="BK28" t="str">
            <v>17b</v>
          </cell>
          <cell r="BL28">
            <v>72.5</v>
          </cell>
          <cell r="BM28">
            <v>17</v>
          </cell>
          <cell r="BO28">
            <v>4.909078761526034E-3</v>
          </cell>
          <cell r="BS28">
            <v>1000</v>
          </cell>
          <cell r="BT28" t="str">
            <v>Ceiling (High)</v>
          </cell>
          <cell r="BV28">
            <v>3000</v>
          </cell>
          <cell r="BW28" t="str">
            <v>Ceiling (High)</v>
          </cell>
          <cell r="BY28">
            <v>5000</v>
          </cell>
          <cell r="BZ28" t="str">
            <v>Ceiling (High)</v>
          </cell>
          <cell r="CA28">
            <v>50000</v>
          </cell>
          <cell r="CB28" t="str">
            <v>0.005%</v>
          </cell>
        </row>
        <row r="29">
          <cell r="A29" t="str">
            <v>CHLOROBENZENE</v>
          </cell>
          <cell r="B29" t="str">
            <v>108-90-7</v>
          </cell>
          <cell r="C29">
            <v>42922</v>
          </cell>
          <cell r="D29">
            <v>0.02</v>
          </cell>
          <cell r="E29">
            <v>1</v>
          </cell>
          <cell r="F29">
            <v>7.0000000000000007E-2</v>
          </cell>
          <cell r="G29">
            <v>6</v>
          </cell>
          <cell r="H29">
            <v>0.05</v>
          </cell>
          <cell r="I29">
            <v>6</v>
          </cell>
          <cell r="J29">
            <v>0.5</v>
          </cell>
          <cell r="K29">
            <v>6</v>
          </cell>
          <cell r="M29" t="str">
            <v>D</v>
          </cell>
          <cell r="N29">
            <v>1</v>
          </cell>
          <cell r="Q29">
            <v>1</v>
          </cell>
          <cell r="R29" t="str">
            <v>9e</v>
          </cell>
          <cell r="S29">
            <v>0.03</v>
          </cell>
          <cell r="T29" t="str">
            <v>9e</v>
          </cell>
          <cell r="U29">
            <v>1</v>
          </cell>
          <cell r="V29" t="str">
            <v>9e</v>
          </cell>
          <cell r="W29">
            <v>0.03</v>
          </cell>
          <cell r="X29" t="str">
            <v>9e</v>
          </cell>
          <cell r="Y29" t="str">
            <v>NC</v>
          </cell>
          <cell r="AA29" t="str">
            <v>NC</v>
          </cell>
          <cell r="AC29">
            <v>1</v>
          </cell>
          <cell r="AD29">
            <v>9</v>
          </cell>
          <cell r="AE29">
            <v>1</v>
          </cell>
          <cell r="AF29">
            <v>9</v>
          </cell>
          <cell r="AK29">
            <v>1</v>
          </cell>
          <cell r="AL29" t="str">
            <v>NC</v>
          </cell>
          <cell r="AO29">
            <v>10</v>
          </cell>
          <cell r="AP29">
            <v>10</v>
          </cell>
          <cell r="AR29">
            <v>50</v>
          </cell>
          <cell r="AS29">
            <v>13</v>
          </cell>
          <cell r="AT29">
            <v>1000</v>
          </cell>
          <cell r="AU29">
            <v>0.21638302700249598</v>
          </cell>
          <cell r="AV29">
            <v>13</v>
          </cell>
          <cell r="AW29">
            <v>54.532927852349012</v>
          </cell>
          <cell r="AX29">
            <v>0.1</v>
          </cell>
          <cell r="AY29">
            <v>0.5</v>
          </cell>
          <cell r="AZ29">
            <v>498000</v>
          </cell>
          <cell r="BA29">
            <v>22</v>
          </cell>
          <cell r="BB29">
            <v>3.1099999999999999E-3</v>
          </cell>
          <cell r="BC29">
            <v>22</v>
          </cell>
          <cell r="BD29">
            <v>0.12727123915534458</v>
          </cell>
          <cell r="BE29">
            <v>113</v>
          </cell>
          <cell r="BF29">
            <v>13</v>
          </cell>
          <cell r="BG29">
            <v>11.8</v>
          </cell>
          <cell r="BH29">
            <v>2.84</v>
          </cell>
          <cell r="BI29">
            <v>16</v>
          </cell>
          <cell r="BJ29">
            <v>224</v>
          </cell>
          <cell r="BK29" t="str">
            <v>17a</v>
          </cell>
          <cell r="BL29">
            <v>-45.2</v>
          </cell>
          <cell r="BM29">
            <v>17</v>
          </cell>
          <cell r="BO29">
            <v>2.7643943712203363E-2</v>
          </cell>
          <cell r="BS29">
            <v>500</v>
          </cell>
          <cell r="BT29" t="str">
            <v>Ceiling (Medium)</v>
          </cell>
          <cell r="BV29">
            <v>1000</v>
          </cell>
          <cell r="BW29" t="str">
            <v>Ceiling (Medium)</v>
          </cell>
          <cell r="BY29">
            <v>3000</v>
          </cell>
          <cell r="BZ29" t="str">
            <v>Ceiling (Medium)</v>
          </cell>
          <cell r="CA29">
            <v>50000</v>
          </cell>
          <cell r="CB29" t="str">
            <v>0.005%</v>
          </cell>
        </row>
        <row r="30">
          <cell r="A30" t="str">
            <v>CHLOROFORM</v>
          </cell>
          <cell r="B30" t="str">
            <v>67-66-3</v>
          </cell>
          <cell r="C30">
            <v>42923</v>
          </cell>
          <cell r="D30">
            <v>0.01</v>
          </cell>
          <cell r="E30">
            <v>1</v>
          </cell>
          <cell r="F30">
            <v>0.01</v>
          </cell>
          <cell r="G30">
            <v>2</v>
          </cell>
          <cell r="H30">
            <v>0.66</v>
          </cell>
          <cell r="I30">
            <v>3</v>
          </cell>
          <cell r="J30">
            <v>0.66</v>
          </cell>
          <cell r="K30" t="str">
            <v>7c</v>
          </cell>
          <cell r="M30" t="str">
            <v>B2</v>
          </cell>
          <cell r="N30">
            <v>1</v>
          </cell>
          <cell r="O30">
            <v>2.3E-5</v>
          </cell>
          <cell r="P30">
            <v>1</v>
          </cell>
          <cell r="Q30">
            <v>1</v>
          </cell>
          <cell r="R30" t="str">
            <v>9e</v>
          </cell>
          <cell r="S30">
            <v>0.03</v>
          </cell>
          <cell r="T30" t="str">
            <v>9e</v>
          </cell>
          <cell r="U30">
            <v>1</v>
          </cell>
          <cell r="V30" t="str">
            <v>9e</v>
          </cell>
          <cell r="W30">
            <v>0.03</v>
          </cell>
          <cell r="X30" t="str">
            <v>9e</v>
          </cell>
          <cell r="Y30" t="str">
            <v>NC</v>
          </cell>
          <cell r="AA30" t="str">
            <v>NC</v>
          </cell>
          <cell r="AC30">
            <v>1</v>
          </cell>
          <cell r="AD30">
            <v>9</v>
          </cell>
          <cell r="AE30">
            <v>1</v>
          </cell>
          <cell r="AF30">
            <v>9</v>
          </cell>
          <cell r="AK30">
            <v>1</v>
          </cell>
          <cell r="AL30">
            <v>1</v>
          </cell>
          <cell r="AO30">
            <v>3</v>
          </cell>
          <cell r="AP30">
            <v>15</v>
          </cell>
          <cell r="AQ30">
            <v>0.69099999999999995</v>
          </cell>
          <cell r="AR30">
            <v>2400</v>
          </cell>
          <cell r="AS30">
            <v>13</v>
          </cell>
          <cell r="AT30">
            <v>421600</v>
          </cell>
          <cell r="AU30">
            <v>86.627399267399255</v>
          </cell>
          <cell r="AV30">
            <v>13</v>
          </cell>
          <cell r="AW30">
            <v>1.8469906906256768</v>
          </cell>
          <cell r="AX30">
            <v>0.1</v>
          </cell>
          <cell r="AY30">
            <v>1</v>
          </cell>
          <cell r="AZ30">
            <v>7950000</v>
          </cell>
          <cell r="BA30">
            <v>22</v>
          </cell>
          <cell r="BB30">
            <v>3.6700000000000001E-3</v>
          </cell>
          <cell r="BC30">
            <v>22</v>
          </cell>
          <cell r="BD30">
            <v>0.15018824684891144</v>
          </cell>
          <cell r="BE30">
            <v>119</v>
          </cell>
          <cell r="BF30">
            <v>13</v>
          </cell>
          <cell r="BG30">
            <v>160</v>
          </cell>
          <cell r="BH30">
            <v>1.97</v>
          </cell>
          <cell r="BI30">
            <v>16</v>
          </cell>
          <cell r="BJ30">
            <v>52.5</v>
          </cell>
          <cell r="BK30" t="str">
            <v>17a</v>
          </cell>
          <cell r="BL30">
            <v>-63.6</v>
          </cell>
          <cell r="BM30">
            <v>17</v>
          </cell>
          <cell r="BO30">
            <v>6.8202453790326776E-3</v>
          </cell>
          <cell r="BS30">
            <v>500</v>
          </cell>
          <cell r="BT30" t="str">
            <v>Ceiling (Medium)</v>
          </cell>
          <cell r="BV30">
            <v>1000</v>
          </cell>
          <cell r="BW30" t="str">
            <v>Ceiling (Medium)</v>
          </cell>
          <cell r="BY30">
            <v>3000</v>
          </cell>
          <cell r="BZ30" t="str">
            <v>Ceiling (Medium)</v>
          </cell>
          <cell r="CA30">
            <v>50000</v>
          </cell>
          <cell r="CB30" t="str">
            <v>0.005%</v>
          </cell>
        </row>
        <row r="31">
          <cell r="A31" t="str">
            <v>CHLOROPHENOL, 2-</v>
          </cell>
          <cell r="B31" t="str">
            <v>95-57-8</v>
          </cell>
          <cell r="C31">
            <v>42922</v>
          </cell>
          <cell r="D31">
            <v>5.0000000000000001E-3</v>
          </cell>
          <cell r="E31">
            <v>1</v>
          </cell>
          <cell r="F31">
            <v>8.0000000000000002E-3</v>
          </cell>
          <cell r="G31">
            <v>6</v>
          </cell>
          <cell r="H31">
            <v>1.7999999999999999E-2</v>
          </cell>
          <cell r="I31" t="str">
            <v>7b</v>
          </cell>
          <cell r="J31">
            <v>0.03</v>
          </cell>
          <cell r="K31">
            <v>6</v>
          </cell>
          <cell r="Q31">
            <v>1</v>
          </cell>
          <cell r="R31" t="str">
            <v>9e</v>
          </cell>
          <cell r="S31">
            <v>0.3</v>
          </cell>
          <cell r="T31" t="str">
            <v>9b</v>
          </cell>
          <cell r="U31">
            <v>1</v>
          </cell>
          <cell r="V31" t="str">
            <v>9e</v>
          </cell>
          <cell r="W31">
            <v>0.3</v>
          </cell>
          <cell r="X31" t="str">
            <v>9e</v>
          </cell>
          <cell r="Y31" t="str">
            <v>NC</v>
          </cell>
          <cell r="AA31" t="str">
            <v>NC</v>
          </cell>
          <cell r="AC31">
            <v>1</v>
          </cell>
          <cell r="AD31">
            <v>9</v>
          </cell>
          <cell r="AE31">
            <v>1</v>
          </cell>
          <cell r="AF31">
            <v>9</v>
          </cell>
          <cell r="AK31">
            <v>1</v>
          </cell>
          <cell r="AL31" t="str">
            <v>NC</v>
          </cell>
          <cell r="AO31">
            <v>0</v>
          </cell>
          <cell r="AR31">
            <v>0.18</v>
          </cell>
          <cell r="AS31">
            <v>24</v>
          </cell>
          <cell r="AT31">
            <v>19</v>
          </cell>
          <cell r="AU31">
            <v>3.6013516199562708E-3</v>
          </cell>
          <cell r="AW31">
            <v>0</v>
          </cell>
          <cell r="AX31">
            <v>0.66</v>
          </cell>
          <cell r="AY31">
            <v>10</v>
          </cell>
          <cell r="AZ31">
            <v>11300000</v>
          </cell>
          <cell r="BA31">
            <v>22</v>
          </cell>
          <cell r="BB31">
            <v>1.1199999999999999E-5</v>
          </cell>
          <cell r="BC31">
            <v>22</v>
          </cell>
          <cell r="BD31">
            <v>4.5834015387133734E-4</v>
          </cell>
          <cell r="BE31">
            <v>129</v>
          </cell>
          <cell r="BF31">
            <v>12</v>
          </cell>
          <cell r="BH31">
            <v>2.15</v>
          </cell>
          <cell r="BI31">
            <v>16</v>
          </cell>
          <cell r="BJ31">
            <v>286</v>
          </cell>
          <cell r="BK31" t="str">
            <v>17b</v>
          </cell>
          <cell r="BL31">
            <v>-9.8000000000000007</v>
          </cell>
          <cell r="BM31">
            <v>17</v>
          </cell>
          <cell r="BO31">
            <v>7.8813388509341598E-3</v>
          </cell>
          <cell r="BS31">
            <v>1000</v>
          </cell>
          <cell r="BT31" t="str">
            <v>Ceiling (High)</v>
          </cell>
          <cell r="BV31">
            <v>3000</v>
          </cell>
          <cell r="BW31" t="str">
            <v>Ceiling (High)</v>
          </cell>
          <cell r="BY31">
            <v>5000</v>
          </cell>
          <cell r="BZ31" t="str">
            <v>Ceiling (High)</v>
          </cell>
          <cell r="CA31">
            <v>50000</v>
          </cell>
          <cell r="CB31" t="str">
            <v>0.005%</v>
          </cell>
        </row>
        <row r="32">
          <cell r="A32" t="str">
            <v>CHROMIUM (TOTAL)</v>
          </cell>
          <cell r="B32" t="str">
            <v>7440-47-3</v>
          </cell>
          <cell r="C32">
            <v>42923</v>
          </cell>
          <cell r="D32">
            <v>3.0000000000000001E-3</v>
          </cell>
          <cell r="E32">
            <v>1</v>
          </cell>
          <cell r="F32">
            <v>0.02</v>
          </cell>
          <cell r="G32">
            <v>2</v>
          </cell>
          <cell r="H32">
            <v>1E-4</v>
          </cell>
          <cell r="I32">
            <v>1</v>
          </cell>
          <cell r="J32">
            <v>3.0000000000000003E-4</v>
          </cell>
          <cell r="K32" t="str">
            <v>1k</v>
          </cell>
          <cell r="O32">
            <v>1.2E-2</v>
          </cell>
          <cell r="P32">
            <v>1</v>
          </cell>
          <cell r="Q32">
            <v>1</v>
          </cell>
          <cell r="R32" t="str">
            <v>9e</v>
          </cell>
          <cell r="S32">
            <v>0.1</v>
          </cell>
          <cell r="T32" t="str">
            <v>9e</v>
          </cell>
          <cell r="U32">
            <v>1</v>
          </cell>
          <cell r="V32" t="str">
            <v>9e</v>
          </cell>
          <cell r="W32">
            <v>0.1</v>
          </cell>
          <cell r="X32" t="str">
            <v>9e</v>
          </cell>
          <cell r="Y32" t="str">
            <v>NC</v>
          </cell>
          <cell r="AA32" t="str">
            <v>NC</v>
          </cell>
          <cell r="AC32">
            <v>1</v>
          </cell>
          <cell r="AD32">
            <v>9</v>
          </cell>
          <cell r="AE32">
            <v>1</v>
          </cell>
          <cell r="AF32">
            <v>9</v>
          </cell>
          <cell r="AI32">
            <v>40</v>
          </cell>
          <cell r="AK32">
            <v>0.11</v>
          </cell>
          <cell r="AL32" t="str">
            <v>NC</v>
          </cell>
          <cell r="AM32">
            <v>30</v>
          </cell>
          <cell r="AN32">
            <v>4.9000000000000004</v>
          </cell>
          <cell r="AO32">
            <v>0</v>
          </cell>
          <cell r="AW32">
            <v>0</v>
          </cell>
          <cell r="AX32">
            <v>0</v>
          </cell>
          <cell r="AY32">
            <v>0.5</v>
          </cell>
          <cell r="AZ32">
            <v>0</v>
          </cell>
          <cell r="BD32">
            <v>0</v>
          </cell>
          <cell r="BE32">
            <v>52</v>
          </cell>
          <cell r="BH32">
            <v>0.23</v>
          </cell>
          <cell r="BJ32">
            <v>0</v>
          </cell>
          <cell r="BO32">
            <v>2E-3</v>
          </cell>
          <cell r="BS32">
            <v>1000</v>
          </cell>
          <cell r="BT32" t="str">
            <v>Ceiling (High)</v>
          </cell>
          <cell r="BV32">
            <v>3000</v>
          </cell>
          <cell r="BW32" t="str">
            <v>Ceiling (High)</v>
          </cell>
          <cell r="BY32">
            <v>5000</v>
          </cell>
          <cell r="BZ32" t="str">
            <v>Ceiling (High)</v>
          </cell>
          <cell r="CA32">
            <v>50000</v>
          </cell>
          <cell r="CB32" t="str">
            <v>0.005%</v>
          </cell>
          <cell r="CC32" t="str">
            <v>Y</v>
          </cell>
        </row>
        <row r="33">
          <cell r="A33" t="str">
            <v>CHROMIUM(III)</v>
          </cell>
          <cell r="B33" t="str">
            <v>16065-83-1</v>
          </cell>
          <cell r="C33">
            <v>42922</v>
          </cell>
          <cell r="D33">
            <v>1.5</v>
          </cell>
          <cell r="E33">
            <v>1</v>
          </cell>
          <cell r="F33">
            <v>1.5</v>
          </cell>
          <cell r="G33" t="str">
            <v>1d</v>
          </cell>
          <cell r="H33">
            <v>1E-4</v>
          </cell>
          <cell r="I33" t="str">
            <v>1h</v>
          </cell>
          <cell r="J33">
            <v>3.0000000000000003E-4</v>
          </cell>
          <cell r="K33" t="str">
            <v>1k</v>
          </cell>
          <cell r="Q33">
            <v>1</v>
          </cell>
          <cell r="R33" t="str">
            <v>9e</v>
          </cell>
          <cell r="S33">
            <v>0.1</v>
          </cell>
          <cell r="T33" t="str">
            <v>9e</v>
          </cell>
          <cell r="U33">
            <v>1</v>
          </cell>
          <cell r="V33" t="str">
            <v>9e</v>
          </cell>
          <cell r="W33">
            <v>0.1</v>
          </cell>
          <cell r="X33" t="str">
            <v>9e</v>
          </cell>
          <cell r="Y33" t="str">
            <v>NC</v>
          </cell>
          <cell r="AA33" t="str">
            <v>NC</v>
          </cell>
          <cell r="AC33">
            <v>1</v>
          </cell>
          <cell r="AD33">
            <v>9</v>
          </cell>
          <cell r="AE33">
            <v>1</v>
          </cell>
          <cell r="AF33">
            <v>9</v>
          </cell>
          <cell r="AI33">
            <v>40</v>
          </cell>
          <cell r="AK33">
            <v>0.25</v>
          </cell>
          <cell r="AL33" t="str">
            <v>NC</v>
          </cell>
          <cell r="AM33">
            <v>30</v>
          </cell>
          <cell r="AN33">
            <v>4.9000000000000004</v>
          </cell>
          <cell r="AO33">
            <v>0</v>
          </cell>
          <cell r="AU33">
            <v>0</v>
          </cell>
          <cell r="AW33">
            <v>0</v>
          </cell>
          <cell r="AX33">
            <v>1.4</v>
          </cell>
          <cell r="AY33">
            <v>7</v>
          </cell>
          <cell r="AZ33">
            <v>0</v>
          </cell>
          <cell r="BD33">
            <v>0</v>
          </cell>
          <cell r="BE33">
            <v>52</v>
          </cell>
          <cell r="BF33">
            <v>13</v>
          </cell>
          <cell r="BJ33">
            <v>0</v>
          </cell>
          <cell r="BO33">
            <v>1E-3</v>
          </cell>
          <cell r="BP33">
            <v>9.5000000000000001E-2</v>
          </cell>
          <cell r="BS33">
            <v>1000</v>
          </cell>
          <cell r="BT33" t="str">
            <v>Ceiling (High)</v>
          </cell>
          <cell r="BV33">
            <v>3000</v>
          </cell>
          <cell r="BW33" t="str">
            <v>Ceiling (High)</v>
          </cell>
          <cell r="BY33">
            <v>5000</v>
          </cell>
          <cell r="BZ33" t="str">
            <v>Ceiling (High)</v>
          </cell>
          <cell r="CA33">
            <v>50000</v>
          </cell>
          <cell r="CB33" t="str">
            <v>0.005%</v>
          </cell>
          <cell r="CC33" t="str">
            <v>Y</v>
          </cell>
        </row>
        <row r="34">
          <cell r="A34" t="str">
            <v>CHROMIUM(VI)</v>
          </cell>
          <cell r="B34" t="str">
            <v>18540-29-9</v>
          </cell>
          <cell r="C34">
            <v>42923</v>
          </cell>
          <cell r="D34">
            <v>3.0000000000000001E-3</v>
          </cell>
          <cell r="E34">
            <v>1</v>
          </cell>
          <cell r="F34">
            <v>0.02</v>
          </cell>
          <cell r="G34">
            <v>2</v>
          </cell>
          <cell r="H34">
            <v>1E-4</v>
          </cell>
          <cell r="I34">
            <v>1</v>
          </cell>
          <cell r="J34">
            <v>3.0000000000000003E-4</v>
          </cell>
          <cell r="K34" t="str">
            <v>1k</v>
          </cell>
          <cell r="O34">
            <v>1.2E-2</v>
          </cell>
          <cell r="P34">
            <v>1</v>
          </cell>
          <cell r="Q34">
            <v>1</v>
          </cell>
          <cell r="R34" t="str">
            <v>9e</v>
          </cell>
          <cell r="S34">
            <v>0.1</v>
          </cell>
          <cell r="T34" t="str">
            <v>9e</v>
          </cell>
          <cell r="U34">
            <v>1</v>
          </cell>
          <cell r="V34" t="str">
            <v>9d</v>
          </cell>
          <cell r="W34">
            <v>0.1</v>
          </cell>
          <cell r="X34" t="str">
            <v>9e</v>
          </cell>
          <cell r="Y34" t="str">
            <v>NC</v>
          </cell>
          <cell r="AA34" t="str">
            <v>NC</v>
          </cell>
          <cell r="AC34">
            <v>1</v>
          </cell>
          <cell r="AD34">
            <v>9</v>
          </cell>
          <cell r="AE34">
            <v>1</v>
          </cell>
          <cell r="AF34">
            <v>9</v>
          </cell>
          <cell r="AG34">
            <v>1</v>
          </cell>
          <cell r="AH34">
            <v>9</v>
          </cell>
          <cell r="AI34">
            <v>40</v>
          </cell>
          <cell r="AK34">
            <v>0.11</v>
          </cell>
          <cell r="AL34">
            <v>0.11</v>
          </cell>
          <cell r="AM34">
            <v>30</v>
          </cell>
          <cell r="AN34">
            <v>4.9000000000000004</v>
          </cell>
          <cell r="AO34">
            <v>0</v>
          </cell>
          <cell r="AU34">
            <v>0</v>
          </cell>
          <cell r="AW34">
            <v>0</v>
          </cell>
          <cell r="AX34">
            <v>0</v>
          </cell>
          <cell r="AY34">
            <v>0.5</v>
          </cell>
          <cell r="AZ34">
            <v>0</v>
          </cell>
          <cell r="BD34">
            <v>0</v>
          </cell>
          <cell r="BE34">
            <v>52</v>
          </cell>
          <cell r="BF34">
            <v>13</v>
          </cell>
          <cell r="BJ34">
            <v>0</v>
          </cell>
          <cell r="BO34">
            <v>2E-3</v>
          </cell>
          <cell r="BP34">
            <v>9.5000000000000001E-2</v>
          </cell>
          <cell r="BS34">
            <v>1000</v>
          </cell>
          <cell r="BT34" t="str">
            <v>Ceiling (High)</v>
          </cell>
          <cell r="BV34">
            <v>3000</v>
          </cell>
          <cell r="BW34" t="str">
            <v>Ceiling (High)</v>
          </cell>
          <cell r="BY34">
            <v>5000</v>
          </cell>
          <cell r="BZ34" t="str">
            <v>Ceiling (High)</v>
          </cell>
          <cell r="CA34">
            <v>50000</v>
          </cell>
          <cell r="CB34" t="str">
            <v>0.005%</v>
          </cell>
          <cell r="CC34" t="str">
            <v>Y</v>
          </cell>
        </row>
        <row r="35">
          <cell r="A35" t="str">
            <v>CHRYSENE</v>
          </cell>
          <cell r="B35" t="str">
            <v>218-01-9</v>
          </cell>
          <cell r="C35">
            <v>42922</v>
          </cell>
          <cell r="D35">
            <v>0.03</v>
          </cell>
          <cell r="E35" t="str">
            <v>5d</v>
          </cell>
          <cell r="F35">
            <v>0.3</v>
          </cell>
          <cell r="G35" t="str">
            <v>5d</v>
          </cell>
          <cell r="H35">
            <v>0.05</v>
          </cell>
          <cell r="I35" t="str">
            <v>5d</v>
          </cell>
          <cell r="J35">
            <v>0.5</v>
          </cell>
          <cell r="K35" t="str">
            <v>5d</v>
          </cell>
          <cell r="L35">
            <v>0.01</v>
          </cell>
          <cell r="M35" t="str">
            <v>B2</v>
          </cell>
          <cell r="N35" t="str">
            <v>1e</v>
          </cell>
          <cell r="O35">
            <v>5.9999999999999997E-7</v>
          </cell>
          <cell r="P35" t="str">
            <v>1e</v>
          </cell>
          <cell r="Q35">
            <v>0.3</v>
          </cell>
          <cell r="R35" t="str">
            <v>9d</v>
          </cell>
          <cell r="S35">
            <v>0.02</v>
          </cell>
          <cell r="T35" t="str">
            <v>9d</v>
          </cell>
          <cell r="U35">
            <v>0.3</v>
          </cell>
          <cell r="V35" t="str">
            <v>9e</v>
          </cell>
          <cell r="W35">
            <v>0.02</v>
          </cell>
          <cell r="X35" t="str">
            <v>9d</v>
          </cell>
          <cell r="Y35">
            <v>0.3</v>
          </cell>
          <cell r="Z35" t="str">
            <v>9d</v>
          </cell>
          <cell r="AA35">
            <v>0.02</v>
          </cell>
          <cell r="AB35" t="str">
            <v>9d</v>
          </cell>
          <cell r="AC35">
            <v>1</v>
          </cell>
          <cell r="AD35">
            <v>9</v>
          </cell>
          <cell r="AE35">
            <v>1</v>
          </cell>
          <cell r="AF35">
            <v>9</v>
          </cell>
          <cell r="AG35">
            <v>1</v>
          </cell>
          <cell r="AH35">
            <v>9</v>
          </cell>
          <cell r="AI35">
            <v>7</v>
          </cell>
          <cell r="AJ35" t="str">
            <v>M</v>
          </cell>
          <cell r="AK35">
            <v>0.92</v>
          </cell>
          <cell r="AL35">
            <v>0.92</v>
          </cell>
          <cell r="AM35">
            <v>2</v>
          </cell>
          <cell r="AO35">
            <v>0</v>
          </cell>
          <cell r="AU35">
            <v>0</v>
          </cell>
          <cell r="AW35">
            <v>0</v>
          </cell>
          <cell r="AX35">
            <v>0.66</v>
          </cell>
          <cell r="AY35">
            <v>1.5</v>
          </cell>
          <cell r="AZ35">
            <v>2</v>
          </cell>
          <cell r="BA35">
            <v>22</v>
          </cell>
          <cell r="BB35">
            <v>5.2299999999999999E-6</v>
          </cell>
          <cell r="BC35">
            <v>22</v>
          </cell>
          <cell r="BD35">
            <v>2.1402848256670486E-4</v>
          </cell>
          <cell r="BE35">
            <v>228</v>
          </cell>
          <cell r="BF35">
            <v>13</v>
          </cell>
          <cell r="BG35">
            <v>6.3000000000000002E-9</v>
          </cell>
          <cell r="BH35">
            <v>5.81</v>
          </cell>
          <cell r="BI35">
            <v>16</v>
          </cell>
          <cell r="BJ35">
            <v>398000</v>
          </cell>
          <cell r="BK35" t="str">
            <v>17b</v>
          </cell>
          <cell r="BL35">
            <v>258.2</v>
          </cell>
          <cell r="BM35">
            <v>17</v>
          </cell>
          <cell r="BO35">
            <v>0.57253230939417599</v>
          </cell>
          <cell r="BS35">
            <v>1000</v>
          </cell>
          <cell r="BT35" t="str">
            <v>Ceiling (High)</v>
          </cell>
          <cell r="BV35">
            <v>3000</v>
          </cell>
          <cell r="BW35" t="str">
            <v>Ceiling (High)</v>
          </cell>
          <cell r="BY35">
            <v>5000</v>
          </cell>
          <cell r="BZ35" t="str">
            <v>Ceiling (High)</v>
          </cell>
          <cell r="CA35">
            <v>50000</v>
          </cell>
          <cell r="CB35" t="str">
            <v>0.005%</v>
          </cell>
        </row>
        <row r="36">
          <cell r="A36" t="str">
            <v>CYANIDE</v>
          </cell>
          <cell r="B36" t="str">
            <v>57-12-5</v>
          </cell>
          <cell r="C36">
            <v>42922</v>
          </cell>
          <cell r="D36">
            <v>5.9999999999999995E-4</v>
          </cell>
          <cell r="E36">
            <v>1</v>
          </cell>
          <cell r="F36">
            <v>6.0000000000000001E-3</v>
          </cell>
          <cell r="G36" t="str">
            <v>1i</v>
          </cell>
          <cell r="H36">
            <v>8.0000000000000004E-4</v>
          </cell>
          <cell r="I36">
            <v>1</v>
          </cell>
          <cell r="J36">
            <v>3.0000000000000001E-3</v>
          </cell>
          <cell r="K36" t="str">
            <v>1k</v>
          </cell>
          <cell r="M36" t="str">
            <v>D</v>
          </cell>
          <cell r="N36">
            <v>1</v>
          </cell>
          <cell r="Q36">
            <v>1</v>
          </cell>
          <cell r="R36" t="str">
            <v>9e</v>
          </cell>
          <cell r="S36">
            <v>0.1</v>
          </cell>
          <cell r="T36" t="str">
            <v>9e</v>
          </cell>
          <cell r="U36">
            <v>1</v>
          </cell>
          <cell r="V36" t="str">
            <v>9e</v>
          </cell>
          <cell r="W36">
            <v>0.1</v>
          </cell>
          <cell r="X36" t="str">
            <v>9e</v>
          </cell>
          <cell r="Y36" t="str">
            <v>NC</v>
          </cell>
          <cell r="AA36" t="str">
            <v>NC</v>
          </cell>
          <cell r="AC36">
            <v>1</v>
          </cell>
          <cell r="AD36">
            <v>9</v>
          </cell>
          <cell r="AE36">
            <v>1</v>
          </cell>
          <cell r="AF36">
            <v>9</v>
          </cell>
          <cell r="AK36">
            <v>1</v>
          </cell>
          <cell r="AL36" t="str">
            <v>NC</v>
          </cell>
          <cell r="AO36">
            <v>0</v>
          </cell>
          <cell r="AR36">
            <v>170</v>
          </cell>
          <cell r="AS36">
            <v>13</v>
          </cell>
          <cell r="AT36">
            <v>652</v>
          </cell>
          <cell r="AU36">
            <v>0.5904531813865147</v>
          </cell>
          <cell r="AV36">
            <v>13</v>
          </cell>
          <cell r="AW36">
            <v>1050.0409169514555</v>
          </cell>
          <cell r="AX36">
            <v>1</v>
          </cell>
          <cell r="AY36">
            <v>0.1</v>
          </cell>
          <cell r="AZ36">
            <v>95400000</v>
          </cell>
          <cell r="BA36">
            <v>22</v>
          </cell>
          <cell r="BB36">
            <v>2.4199999999999999E-2</v>
          </cell>
          <cell r="BC36">
            <v>22</v>
          </cell>
          <cell r="BD36">
            <v>0.99034211818628248</v>
          </cell>
          <cell r="BE36">
            <v>27</v>
          </cell>
          <cell r="BF36">
            <v>13</v>
          </cell>
          <cell r="BG36">
            <v>620</v>
          </cell>
          <cell r="BH36">
            <v>-0.69</v>
          </cell>
          <cell r="BJ36">
            <v>0</v>
          </cell>
          <cell r="BO36">
            <v>1E-3</v>
          </cell>
          <cell r="BS36">
            <v>100</v>
          </cell>
          <cell r="BT36" t="str">
            <v>Ceiling (Low)</v>
          </cell>
          <cell r="BV36">
            <v>500</v>
          </cell>
          <cell r="BW36" t="str">
            <v>Ceiling (Low)</v>
          </cell>
          <cell r="BY36">
            <v>1000</v>
          </cell>
          <cell r="BZ36" t="str">
            <v>Ceiling (Low)</v>
          </cell>
          <cell r="CA36">
            <v>50000</v>
          </cell>
          <cell r="CB36" t="str">
            <v>0.005%</v>
          </cell>
          <cell r="CC36" t="str">
            <v>Y</v>
          </cell>
        </row>
        <row r="37">
          <cell r="A37" t="str">
            <v>DIBENZO(a,h)ANTHRACENE</v>
          </cell>
          <cell r="B37" t="str">
            <v xml:space="preserve">53-70-3 </v>
          </cell>
          <cell r="C37">
            <v>42922</v>
          </cell>
          <cell r="D37">
            <v>0.03</v>
          </cell>
          <cell r="E37" t="str">
            <v>5d</v>
          </cell>
          <cell r="F37">
            <v>0.3</v>
          </cell>
          <cell r="G37" t="str">
            <v>5d</v>
          </cell>
          <cell r="H37">
            <v>0.05</v>
          </cell>
          <cell r="I37" t="str">
            <v>5d</v>
          </cell>
          <cell r="J37">
            <v>0.5</v>
          </cell>
          <cell r="K37" t="str">
            <v>5d</v>
          </cell>
          <cell r="L37">
            <v>1</v>
          </cell>
          <cell r="M37" t="str">
            <v>B2</v>
          </cell>
          <cell r="N37" t="str">
            <v>1e</v>
          </cell>
          <cell r="O37">
            <v>5.9999999999999995E-4</v>
          </cell>
          <cell r="P37" t="str">
            <v>1e</v>
          </cell>
          <cell r="Q37">
            <v>0.3</v>
          </cell>
          <cell r="R37" t="str">
            <v>9d</v>
          </cell>
          <cell r="S37">
            <v>0.02</v>
          </cell>
          <cell r="T37" t="str">
            <v>9d</v>
          </cell>
          <cell r="U37">
            <v>0.3</v>
          </cell>
          <cell r="V37" t="str">
            <v>9d</v>
          </cell>
          <cell r="W37">
            <v>0.02</v>
          </cell>
          <cell r="X37" t="str">
            <v>9d</v>
          </cell>
          <cell r="Y37">
            <v>0.3</v>
          </cell>
          <cell r="Z37" t="str">
            <v>9d</v>
          </cell>
          <cell r="AA37">
            <v>0.02</v>
          </cell>
          <cell r="AB37" t="str">
            <v>9d</v>
          </cell>
          <cell r="AC37">
            <v>1</v>
          </cell>
          <cell r="AD37">
            <v>9</v>
          </cell>
          <cell r="AE37">
            <v>1</v>
          </cell>
          <cell r="AF37">
            <v>9</v>
          </cell>
          <cell r="AG37">
            <v>1</v>
          </cell>
          <cell r="AH37">
            <v>9</v>
          </cell>
          <cell r="AI37">
            <v>1</v>
          </cell>
          <cell r="AJ37" t="str">
            <v>M</v>
          </cell>
          <cell r="AK37">
            <v>0.92</v>
          </cell>
          <cell r="AL37">
            <v>0.92</v>
          </cell>
          <cell r="AM37">
            <v>0.5</v>
          </cell>
          <cell r="AO37">
            <v>0</v>
          </cell>
          <cell r="AU37">
            <v>0</v>
          </cell>
          <cell r="AW37">
            <v>0</v>
          </cell>
          <cell r="AX37">
            <v>0.66</v>
          </cell>
          <cell r="AY37">
            <v>0.5</v>
          </cell>
          <cell r="AZ37">
            <v>2.4900000000000002</v>
          </cell>
          <cell r="BA37">
            <v>22</v>
          </cell>
          <cell r="BB37">
            <v>1.23E-7</v>
          </cell>
          <cell r="BC37">
            <v>22</v>
          </cell>
          <cell r="BD37">
            <v>5.0335570469798661E-6</v>
          </cell>
          <cell r="BE37">
            <v>278</v>
          </cell>
          <cell r="BF37">
            <v>13</v>
          </cell>
          <cell r="BG37">
            <v>1E-10</v>
          </cell>
          <cell r="BH37">
            <v>6.75</v>
          </cell>
          <cell r="BI37">
            <v>16</v>
          </cell>
          <cell r="BJ37">
            <v>1790000</v>
          </cell>
          <cell r="BK37" t="str">
            <v>17a</v>
          </cell>
          <cell r="BL37">
            <v>269.5</v>
          </cell>
          <cell r="BM37">
            <v>17</v>
          </cell>
          <cell r="BO37">
            <v>1.253718400680121</v>
          </cell>
          <cell r="BS37">
            <v>1000</v>
          </cell>
          <cell r="BT37" t="str">
            <v>Ceiling (High)</v>
          </cell>
          <cell r="BV37">
            <v>3000</v>
          </cell>
          <cell r="BW37" t="str">
            <v>Ceiling (High)</v>
          </cell>
          <cell r="BY37">
            <v>5000</v>
          </cell>
          <cell r="BZ37" t="str">
            <v>Ceiling (High)</v>
          </cell>
          <cell r="CA37">
            <v>50000</v>
          </cell>
          <cell r="CB37" t="str">
            <v>0.005%</v>
          </cell>
        </row>
        <row r="38">
          <cell r="A38" t="str">
            <v>DIBROMOCHLOROMETHANE</v>
          </cell>
          <cell r="B38" t="str">
            <v>124-48-1</v>
          </cell>
          <cell r="C38">
            <v>42922</v>
          </cell>
          <cell r="D38">
            <v>0.02</v>
          </cell>
          <cell r="E38">
            <v>1</v>
          </cell>
          <cell r="F38">
            <v>7.0000000000000007E-2</v>
          </cell>
          <cell r="G38">
            <v>6</v>
          </cell>
          <cell r="H38">
            <v>7.0000000000000007E-2</v>
          </cell>
          <cell r="I38" t="str">
            <v>7b</v>
          </cell>
          <cell r="J38">
            <v>0.2</v>
          </cell>
          <cell r="K38" t="str">
            <v>7b</v>
          </cell>
          <cell r="L38">
            <v>8.4000000000000005E-2</v>
          </cell>
          <cell r="M38" t="str">
            <v>C</v>
          </cell>
          <cell r="N38">
            <v>1</v>
          </cell>
          <cell r="O38">
            <v>2.4000000000000001E-5</v>
          </cell>
          <cell r="P38" t="str">
            <v>7a</v>
          </cell>
          <cell r="Q38">
            <v>1</v>
          </cell>
          <cell r="R38" t="str">
            <v>9e</v>
          </cell>
          <cell r="S38">
            <v>0.03</v>
          </cell>
          <cell r="T38" t="str">
            <v>9e</v>
          </cell>
          <cell r="U38">
            <v>1</v>
          </cell>
          <cell r="V38" t="str">
            <v>9e</v>
          </cell>
          <cell r="W38">
            <v>0.03</v>
          </cell>
          <cell r="X38" t="str">
            <v>9e</v>
          </cell>
          <cell r="Y38">
            <v>1</v>
          </cell>
          <cell r="Z38" t="str">
            <v>9e</v>
          </cell>
          <cell r="AA38">
            <v>0.03</v>
          </cell>
          <cell r="AB38" t="str">
            <v>9e</v>
          </cell>
          <cell r="AC38">
            <v>1</v>
          </cell>
          <cell r="AD38">
            <v>9</v>
          </cell>
          <cell r="AE38">
            <v>1</v>
          </cell>
          <cell r="AF38">
            <v>9</v>
          </cell>
          <cell r="AG38">
            <v>1</v>
          </cell>
          <cell r="AH38">
            <v>9</v>
          </cell>
          <cell r="AK38">
            <v>0.98</v>
          </cell>
          <cell r="AL38">
            <v>0.98</v>
          </cell>
          <cell r="AO38">
            <v>0</v>
          </cell>
          <cell r="AU38">
            <v>0</v>
          </cell>
          <cell r="AW38">
            <v>0</v>
          </cell>
          <cell r="AX38">
            <v>5.0000000000000001E-3</v>
          </cell>
          <cell r="AY38">
            <v>2</v>
          </cell>
          <cell r="AZ38">
            <v>2700000</v>
          </cell>
          <cell r="BA38">
            <v>22</v>
          </cell>
          <cell r="BB38">
            <v>7.8299999999999995E-4</v>
          </cell>
          <cell r="BC38">
            <v>22</v>
          </cell>
          <cell r="BD38">
            <v>3.2042887542969391E-2</v>
          </cell>
          <cell r="BE38">
            <v>208</v>
          </cell>
          <cell r="BF38">
            <v>13</v>
          </cell>
          <cell r="BG38">
            <v>76</v>
          </cell>
          <cell r="BH38">
            <v>2.16</v>
          </cell>
          <cell r="BI38">
            <v>17</v>
          </cell>
          <cell r="BJ38">
            <v>63.1</v>
          </cell>
          <cell r="BK38" t="str">
            <v>17b</v>
          </cell>
          <cell r="BL38">
            <v>-20</v>
          </cell>
          <cell r="BM38">
            <v>17</v>
          </cell>
          <cell r="BO38">
            <v>2.8893489815590818E-3</v>
          </cell>
          <cell r="BS38">
            <v>100</v>
          </cell>
          <cell r="BT38" t="str">
            <v>Ceiling (Low)</v>
          </cell>
          <cell r="BV38">
            <v>500</v>
          </cell>
          <cell r="BW38" t="str">
            <v>Ceiling (Low)</v>
          </cell>
          <cell r="BY38">
            <v>500</v>
          </cell>
          <cell r="BZ38" t="str">
            <v>High Volatility</v>
          </cell>
          <cell r="CA38">
            <v>50000</v>
          </cell>
          <cell r="CB38" t="str">
            <v>0.005%</v>
          </cell>
        </row>
        <row r="39">
          <cell r="A39" t="str">
            <v>DICHLOROBENZENE, 1,2-  (o-DCB)</v>
          </cell>
          <cell r="B39" t="str">
            <v>95-50-1</v>
          </cell>
          <cell r="C39">
            <v>42923</v>
          </cell>
          <cell r="D39">
            <v>0.09</v>
          </cell>
          <cell r="E39">
            <v>1</v>
          </cell>
          <cell r="F39">
            <v>0.9</v>
          </cell>
          <cell r="G39" t="str">
            <v>2d</v>
          </cell>
          <cell r="H39">
            <v>0.8</v>
          </cell>
          <cell r="I39" t="str">
            <v>1m</v>
          </cell>
          <cell r="J39">
            <v>2.4</v>
          </cell>
          <cell r="K39" t="str">
            <v>1m</v>
          </cell>
          <cell r="M39" t="str">
            <v>D</v>
          </cell>
          <cell r="N39">
            <v>1</v>
          </cell>
          <cell r="Q39">
            <v>1</v>
          </cell>
          <cell r="R39" t="str">
            <v>9e</v>
          </cell>
          <cell r="S39">
            <v>0.03</v>
          </cell>
          <cell r="T39" t="str">
            <v>9e</v>
          </cell>
          <cell r="U39">
            <v>1</v>
          </cell>
          <cell r="V39" t="str">
            <v>9e</v>
          </cell>
          <cell r="W39">
            <v>0.03</v>
          </cell>
          <cell r="X39" t="str">
            <v>9e</v>
          </cell>
          <cell r="Y39" t="str">
            <v>NC</v>
          </cell>
          <cell r="AA39" t="str">
            <v>NC</v>
          </cell>
          <cell r="AC39">
            <v>1</v>
          </cell>
          <cell r="AD39">
            <v>9</v>
          </cell>
          <cell r="AE39">
            <v>1</v>
          </cell>
          <cell r="AF39">
            <v>9</v>
          </cell>
          <cell r="AK39">
            <v>1</v>
          </cell>
          <cell r="AL39" t="str">
            <v>NC</v>
          </cell>
          <cell r="AO39">
            <v>0.72</v>
          </cell>
          <cell r="AQ39">
            <v>0.6359999999999999</v>
          </cell>
          <cell r="AR39">
            <v>10</v>
          </cell>
          <cell r="AS39">
            <v>24</v>
          </cell>
          <cell r="AT39">
            <v>305000</v>
          </cell>
          <cell r="AU39">
            <v>50.732251875109014</v>
          </cell>
          <cell r="AV39">
            <v>24</v>
          </cell>
          <cell r="AW39">
            <v>2.9566990317966776E-2</v>
          </cell>
          <cell r="AX39">
            <v>0.66</v>
          </cell>
          <cell r="AY39">
            <v>5</v>
          </cell>
          <cell r="AZ39">
            <v>156000</v>
          </cell>
          <cell r="BA39">
            <v>22</v>
          </cell>
          <cell r="BB39">
            <v>1.92E-3</v>
          </cell>
          <cell r="BC39">
            <v>22</v>
          </cell>
          <cell r="BD39">
            <v>7.8572597806514988E-2</v>
          </cell>
          <cell r="BE39">
            <v>147</v>
          </cell>
          <cell r="BF39">
            <v>11</v>
          </cell>
          <cell r="BG39">
            <v>1.5</v>
          </cell>
          <cell r="BH39">
            <v>3.43</v>
          </cell>
          <cell r="BI39">
            <v>16</v>
          </cell>
          <cell r="BJ39">
            <v>379</v>
          </cell>
          <cell r="BK39" t="str">
            <v>17a</v>
          </cell>
          <cell r="BL39">
            <v>-16.7</v>
          </cell>
          <cell r="BM39">
            <v>17</v>
          </cell>
          <cell r="BO39">
            <v>4.3711931792622442E-2</v>
          </cell>
          <cell r="BS39">
            <v>1000</v>
          </cell>
          <cell r="BT39" t="str">
            <v>Ceiling (High)</v>
          </cell>
          <cell r="BV39">
            <v>3000</v>
          </cell>
          <cell r="BW39" t="str">
            <v>Ceiling (High)</v>
          </cell>
          <cell r="BY39">
            <v>5000</v>
          </cell>
          <cell r="BZ39" t="str">
            <v>Ceiling (High)</v>
          </cell>
          <cell r="CA39">
            <v>50000</v>
          </cell>
          <cell r="CB39" t="str">
            <v>0.005%</v>
          </cell>
        </row>
        <row r="40">
          <cell r="A40" t="str">
            <v>DICHLOROBENZENE, 1,3-  (m-DCB)</v>
          </cell>
          <cell r="B40" t="str">
            <v>541-73-1</v>
          </cell>
          <cell r="C40">
            <v>42923</v>
          </cell>
          <cell r="D40">
            <v>0.09</v>
          </cell>
          <cell r="E40" t="str">
            <v>1b</v>
          </cell>
          <cell r="F40">
            <v>0.9</v>
          </cell>
          <cell r="G40" t="str">
            <v>2a</v>
          </cell>
          <cell r="H40">
            <v>0.8</v>
          </cell>
          <cell r="I40" t="str">
            <v>1m</v>
          </cell>
          <cell r="J40">
            <v>2.4</v>
          </cell>
          <cell r="K40" t="str">
            <v>1m</v>
          </cell>
          <cell r="M40" t="str">
            <v>D</v>
          </cell>
          <cell r="N40">
            <v>1</v>
          </cell>
          <cell r="Q40">
            <v>1</v>
          </cell>
          <cell r="R40" t="str">
            <v>9e</v>
          </cell>
          <cell r="S40">
            <v>0.03</v>
          </cell>
          <cell r="T40" t="str">
            <v>9e</v>
          </cell>
          <cell r="U40">
            <v>1</v>
          </cell>
          <cell r="V40" t="str">
            <v>9e</v>
          </cell>
          <cell r="W40">
            <v>0.03</v>
          </cell>
          <cell r="X40" t="str">
            <v>9e</v>
          </cell>
          <cell r="Y40" t="str">
            <v>NC</v>
          </cell>
          <cell r="AA40" t="str">
            <v>NC</v>
          </cell>
          <cell r="AC40">
            <v>1</v>
          </cell>
          <cell r="AD40">
            <v>9</v>
          </cell>
          <cell r="AE40">
            <v>1</v>
          </cell>
          <cell r="AF40">
            <v>9</v>
          </cell>
          <cell r="AK40">
            <v>1</v>
          </cell>
          <cell r="AL40" t="str">
            <v>NC</v>
          </cell>
          <cell r="AO40">
            <v>0.6</v>
          </cell>
          <cell r="AP40">
            <v>5</v>
          </cell>
          <cell r="AQ40">
            <v>0.93200000000000005</v>
          </cell>
          <cell r="AU40">
            <v>0</v>
          </cell>
          <cell r="AW40">
            <v>0</v>
          </cell>
          <cell r="AX40">
            <v>0.66</v>
          </cell>
          <cell r="AY40">
            <v>0.6</v>
          </cell>
          <cell r="AZ40">
            <v>125000</v>
          </cell>
          <cell r="BA40">
            <v>22</v>
          </cell>
          <cell r="BB40">
            <v>2.63E-3</v>
          </cell>
          <cell r="BC40">
            <v>22</v>
          </cell>
          <cell r="BD40">
            <v>0.10762808970371583</v>
          </cell>
          <cell r="BE40">
            <v>147</v>
          </cell>
          <cell r="BF40">
            <v>11</v>
          </cell>
          <cell r="BG40">
            <v>1.5</v>
          </cell>
          <cell r="BH40">
            <v>3.53</v>
          </cell>
          <cell r="BI40">
            <v>16</v>
          </cell>
          <cell r="BJ40">
            <v>1700</v>
          </cell>
          <cell r="BK40">
            <v>11</v>
          </cell>
          <cell r="BO40">
            <v>5.0886197595607759E-2</v>
          </cell>
          <cell r="BS40">
            <v>100</v>
          </cell>
          <cell r="BT40" t="str">
            <v>Ceiling (Low)</v>
          </cell>
          <cell r="BV40">
            <v>500</v>
          </cell>
          <cell r="BW40" t="str">
            <v>Ceiling (Low)</v>
          </cell>
          <cell r="BY40">
            <v>500</v>
          </cell>
          <cell r="BZ40" t="str">
            <v>High Volatility</v>
          </cell>
          <cell r="CA40">
            <v>50000</v>
          </cell>
          <cell r="CB40" t="str">
            <v>0.005%</v>
          </cell>
        </row>
        <row r="41">
          <cell r="A41" t="str">
            <v>DICHLOROBENZENE, 1,4-  (p-DCB)</v>
          </cell>
          <cell r="B41" t="str">
            <v>106-46-7</v>
          </cell>
          <cell r="C41">
            <v>42923</v>
          </cell>
          <cell r="D41">
            <v>0.09</v>
          </cell>
          <cell r="E41" t="str">
            <v>1b</v>
          </cell>
          <cell r="F41">
            <v>0.9</v>
          </cell>
          <cell r="G41" t="str">
            <v>2a</v>
          </cell>
          <cell r="H41">
            <v>0.8</v>
          </cell>
          <cell r="I41">
            <v>1</v>
          </cell>
          <cell r="J41">
            <v>2.4</v>
          </cell>
          <cell r="K41" t="str">
            <v>1k</v>
          </cell>
          <cell r="L41">
            <v>2.4E-2</v>
          </cell>
          <cell r="M41" t="str">
            <v>C</v>
          </cell>
          <cell r="N41">
            <v>2</v>
          </cell>
          <cell r="O41">
            <v>6.8571428571428571E-6</v>
          </cell>
          <cell r="P41" t="str">
            <v>7a</v>
          </cell>
          <cell r="Q41">
            <v>1</v>
          </cell>
          <cell r="R41" t="str">
            <v>9e</v>
          </cell>
          <cell r="S41">
            <v>0.03</v>
          </cell>
          <cell r="T41" t="str">
            <v>9e</v>
          </cell>
          <cell r="U41">
            <v>1</v>
          </cell>
          <cell r="V41" t="str">
            <v>9e</v>
          </cell>
          <cell r="W41">
            <v>0.03</v>
          </cell>
          <cell r="X41" t="str">
            <v>9e</v>
          </cell>
          <cell r="Y41">
            <v>1</v>
          </cell>
          <cell r="Z41" t="str">
            <v>9e</v>
          </cell>
          <cell r="AA41">
            <v>0.03</v>
          </cell>
          <cell r="AB41" t="str">
            <v>9e</v>
          </cell>
          <cell r="AC41">
            <v>1</v>
          </cell>
          <cell r="AD41">
            <v>9</v>
          </cell>
          <cell r="AE41">
            <v>1</v>
          </cell>
          <cell r="AF41">
            <v>9</v>
          </cell>
          <cell r="AG41">
            <v>1</v>
          </cell>
          <cell r="AH41">
            <v>9</v>
          </cell>
          <cell r="AK41">
            <v>1</v>
          </cell>
          <cell r="AL41">
            <v>1</v>
          </cell>
          <cell r="AO41">
            <v>1.5</v>
          </cell>
          <cell r="AP41">
            <v>20</v>
          </cell>
          <cell r="AQ41">
            <v>0.93200000000000005</v>
          </cell>
          <cell r="AR41">
            <v>11</v>
          </cell>
          <cell r="AS41">
            <v>13</v>
          </cell>
          <cell r="AT41">
            <v>1100</v>
          </cell>
          <cell r="AU41">
            <v>0.18296877725449154</v>
          </cell>
          <cell r="AV41">
            <v>13</v>
          </cell>
          <cell r="AW41">
            <v>9.8377440512507626</v>
          </cell>
          <cell r="AX41">
            <v>0.66</v>
          </cell>
          <cell r="AY41">
            <v>0.2</v>
          </cell>
          <cell r="AZ41">
            <v>81300</v>
          </cell>
          <cell r="BA41">
            <v>22</v>
          </cell>
          <cell r="BB41">
            <v>2.4099999999999998E-3</v>
          </cell>
          <cell r="BC41">
            <v>22</v>
          </cell>
          <cell r="BD41">
            <v>9.8624979538385976E-2</v>
          </cell>
          <cell r="BE41">
            <v>147</v>
          </cell>
          <cell r="BF41">
            <v>13</v>
          </cell>
          <cell r="BG41">
            <v>1.8</v>
          </cell>
          <cell r="BH41">
            <v>3.44</v>
          </cell>
          <cell r="BI41">
            <v>16</v>
          </cell>
          <cell r="BJ41">
            <v>616</v>
          </cell>
          <cell r="BK41" t="str">
            <v>17a</v>
          </cell>
          <cell r="BL41">
            <v>52.7</v>
          </cell>
          <cell r="BM41">
            <v>17</v>
          </cell>
          <cell r="BO41">
            <v>4.4381298030813886E-2</v>
          </cell>
          <cell r="BS41">
            <v>500</v>
          </cell>
          <cell r="BT41" t="str">
            <v>Ceiling (Medium)</v>
          </cell>
          <cell r="BV41">
            <v>1000</v>
          </cell>
          <cell r="BW41" t="str">
            <v>Ceiling (Medium)</v>
          </cell>
          <cell r="BY41">
            <v>3000</v>
          </cell>
          <cell r="BZ41" t="str">
            <v>Ceiling (Medium)</v>
          </cell>
          <cell r="CA41">
            <v>50000</v>
          </cell>
          <cell r="CB41" t="str">
            <v>0.005%</v>
          </cell>
        </row>
        <row r="42">
          <cell r="A42" t="str">
            <v>DICHLOROBENZIDINE, 3,3'-</v>
          </cell>
          <cell r="B42" t="str">
            <v>91-94-1</v>
          </cell>
          <cell r="C42">
            <v>42922</v>
          </cell>
          <cell r="L42">
            <v>0.45</v>
          </cell>
          <cell r="M42" t="str">
            <v>B2</v>
          </cell>
          <cell r="N42">
            <v>1</v>
          </cell>
          <cell r="O42">
            <v>1.2857142857142858E-4</v>
          </cell>
          <cell r="P42" t="str">
            <v>7a</v>
          </cell>
          <cell r="Q42">
            <v>1</v>
          </cell>
          <cell r="R42" t="str">
            <v>9e</v>
          </cell>
          <cell r="S42">
            <v>0.1</v>
          </cell>
          <cell r="T42" t="str">
            <v>9e</v>
          </cell>
          <cell r="U42">
            <v>1</v>
          </cell>
          <cell r="V42" t="str">
            <v>9e</v>
          </cell>
          <cell r="W42">
            <v>0.1</v>
          </cell>
          <cell r="X42" t="str">
            <v>9e</v>
          </cell>
          <cell r="Y42">
            <v>1</v>
          </cell>
          <cell r="Z42" t="str">
            <v>9e</v>
          </cell>
          <cell r="AA42">
            <v>0.1</v>
          </cell>
          <cell r="AB42" t="str">
            <v>9e</v>
          </cell>
          <cell r="AE42">
            <v>1</v>
          </cell>
          <cell r="AF42">
            <v>9</v>
          </cell>
          <cell r="AG42">
            <v>1</v>
          </cell>
          <cell r="AH42">
            <v>9</v>
          </cell>
          <cell r="AK42">
            <v>0.9</v>
          </cell>
          <cell r="AL42">
            <v>0.9</v>
          </cell>
          <cell r="AO42">
            <v>0</v>
          </cell>
          <cell r="AU42">
            <v>0</v>
          </cell>
          <cell r="AW42">
            <v>0</v>
          </cell>
          <cell r="AX42">
            <v>1.3</v>
          </cell>
          <cell r="AY42">
            <v>82.5</v>
          </cell>
          <cell r="AZ42">
            <v>3100</v>
          </cell>
          <cell r="BA42">
            <v>22</v>
          </cell>
          <cell r="BB42">
            <v>2.84E-11</v>
          </cell>
          <cell r="BC42">
            <v>22</v>
          </cell>
          <cell r="BD42">
            <v>1.1622196758880341E-9</v>
          </cell>
          <cell r="BE42">
            <v>253</v>
          </cell>
          <cell r="BF42">
            <v>11</v>
          </cell>
          <cell r="BG42">
            <v>4.4999999999999998E-9</v>
          </cell>
          <cell r="BH42">
            <v>3.51</v>
          </cell>
          <cell r="BI42">
            <v>16</v>
          </cell>
          <cell r="BJ42">
            <v>724</v>
          </cell>
          <cell r="BK42" t="str">
            <v>17b</v>
          </cell>
          <cell r="BL42">
            <v>132.5</v>
          </cell>
          <cell r="BM42">
            <v>17</v>
          </cell>
          <cell r="BO42">
            <v>1.2583457886902842E-2</v>
          </cell>
          <cell r="BS42">
            <v>1000</v>
          </cell>
          <cell r="BT42" t="str">
            <v>Ceiling (High)</v>
          </cell>
          <cell r="BV42">
            <v>3000</v>
          </cell>
          <cell r="BW42" t="str">
            <v>Ceiling (High)</v>
          </cell>
          <cell r="BY42">
            <v>5000</v>
          </cell>
          <cell r="BZ42" t="str">
            <v>Ceiling (High)</v>
          </cell>
          <cell r="CA42">
            <v>50000</v>
          </cell>
          <cell r="CB42" t="str">
            <v>0.005%</v>
          </cell>
        </row>
        <row r="43">
          <cell r="A43" t="str">
            <v>DICHLORODIPHENYL DICHLOROETHANE, P,P'- (DDD)</v>
          </cell>
          <cell r="B43" t="str">
            <v>72-54-8</v>
          </cell>
          <cell r="C43">
            <v>42923</v>
          </cell>
          <cell r="D43">
            <v>5.0000000000000001E-4</v>
          </cell>
          <cell r="E43" t="str">
            <v>1g</v>
          </cell>
          <cell r="F43">
            <v>5.0000000000000001E-4</v>
          </cell>
          <cell r="G43" t="str">
            <v>2g</v>
          </cell>
          <cell r="H43">
            <v>1.8E-3</v>
          </cell>
          <cell r="I43" t="str">
            <v>7b</v>
          </cell>
          <cell r="J43">
            <v>1.8E-3</v>
          </cell>
          <cell r="K43" t="str">
            <v>7c</v>
          </cell>
          <cell r="L43">
            <v>0.24</v>
          </cell>
          <cell r="M43" t="str">
            <v>B2</v>
          </cell>
          <cell r="N43">
            <v>1</v>
          </cell>
          <cell r="O43">
            <v>6.8571428571428567E-5</v>
          </cell>
          <cell r="P43" t="str">
            <v>7a</v>
          </cell>
          <cell r="Q43">
            <v>1</v>
          </cell>
          <cell r="R43" t="str">
            <v>9e</v>
          </cell>
          <cell r="S43">
            <v>0.03</v>
          </cell>
          <cell r="T43" t="str">
            <v>9e</v>
          </cell>
          <cell r="U43">
            <v>1</v>
          </cell>
          <cell r="V43" t="str">
            <v>9e</v>
          </cell>
          <cell r="W43">
            <v>0.03</v>
          </cell>
          <cell r="X43" t="str">
            <v>9e</v>
          </cell>
          <cell r="Y43">
            <v>1</v>
          </cell>
          <cell r="Z43" t="str">
            <v>9e</v>
          </cell>
          <cell r="AA43">
            <v>0.03</v>
          </cell>
          <cell r="AB43" t="str">
            <v>9e</v>
          </cell>
          <cell r="AC43">
            <v>1</v>
          </cell>
          <cell r="AD43">
            <v>9</v>
          </cell>
          <cell r="AE43">
            <v>1</v>
          </cell>
          <cell r="AF43">
            <v>9</v>
          </cell>
          <cell r="AG43">
            <v>1</v>
          </cell>
          <cell r="AH43">
            <v>9</v>
          </cell>
          <cell r="AK43">
            <v>0.9</v>
          </cell>
          <cell r="AL43">
            <v>0.6</v>
          </cell>
          <cell r="AO43">
            <v>0</v>
          </cell>
          <cell r="AU43">
            <v>0</v>
          </cell>
          <cell r="AW43">
            <v>0</v>
          </cell>
          <cell r="AX43">
            <v>7.3699999999999998E-3</v>
          </cell>
          <cell r="AY43">
            <v>1.2500000000000001E-2</v>
          </cell>
          <cell r="AZ43">
            <v>90</v>
          </cell>
          <cell r="BA43">
            <v>22</v>
          </cell>
          <cell r="BB43">
            <v>6.6000000000000003E-6</v>
          </cell>
          <cell r="BC43">
            <v>22</v>
          </cell>
          <cell r="BD43">
            <v>2.7009330495989523E-4</v>
          </cell>
          <cell r="BE43">
            <v>320</v>
          </cell>
          <cell r="BF43">
            <v>13</v>
          </cell>
          <cell r="BG43">
            <v>9.9999999999999995E-7</v>
          </cell>
          <cell r="BH43">
            <v>6.02</v>
          </cell>
          <cell r="BI43">
            <v>16</v>
          </cell>
          <cell r="BJ43">
            <v>45800</v>
          </cell>
          <cell r="BK43" t="str">
            <v>17a</v>
          </cell>
          <cell r="BL43">
            <v>109.5</v>
          </cell>
          <cell r="BM43">
            <v>17</v>
          </cell>
          <cell r="BO43">
            <v>0.24054703049880952</v>
          </cell>
          <cell r="BS43">
            <v>1000</v>
          </cell>
          <cell r="BT43" t="str">
            <v>Ceiling (High)</v>
          </cell>
          <cell r="BV43">
            <v>3000</v>
          </cell>
          <cell r="BW43" t="str">
            <v>Ceiling (High)</v>
          </cell>
          <cell r="BY43">
            <v>5000</v>
          </cell>
          <cell r="BZ43" t="str">
            <v>Ceiling (High)</v>
          </cell>
          <cell r="CA43">
            <v>50000</v>
          </cell>
          <cell r="CB43" t="str">
            <v>0.005%</v>
          </cell>
        </row>
        <row r="44">
          <cell r="A44" t="str">
            <v>DICHLORODIPHENYLDICHLOROETHYLENE,P,P'- (DDE)</v>
          </cell>
          <cell r="B44" t="str">
            <v>72-55-9</v>
          </cell>
          <cell r="C44">
            <v>42923</v>
          </cell>
          <cell r="D44">
            <v>5.0000000000000001E-4</v>
          </cell>
          <cell r="E44" t="str">
            <v>1g</v>
          </cell>
          <cell r="F44">
            <v>5.0000000000000001E-4</v>
          </cell>
          <cell r="G44" t="str">
            <v>2g</v>
          </cell>
          <cell r="H44">
            <v>1.8E-3</v>
          </cell>
          <cell r="I44" t="str">
            <v>7b</v>
          </cell>
          <cell r="J44">
            <v>1.8E-3</v>
          </cell>
          <cell r="K44" t="str">
            <v>7c</v>
          </cell>
          <cell r="L44">
            <v>0.34</v>
          </cell>
          <cell r="M44" t="str">
            <v>B2</v>
          </cell>
          <cell r="N44">
            <v>1</v>
          </cell>
          <cell r="O44">
            <v>9.7142857142857165E-5</v>
          </cell>
          <cell r="P44" t="str">
            <v>7a</v>
          </cell>
          <cell r="Q44">
            <v>1</v>
          </cell>
          <cell r="R44" t="str">
            <v>9e</v>
          </cell>
          <cell r="S44">
            <v>0.03</v>
          </cell>
          <cell r="T44" t="str">
            <v>9e</v>
          </cell>
          <cell r="U44">
            <v>1</v>
          </cell>
          <cell r="V44" t="str">
            <v>9e</v>
          </cell>
          <cell r="W44">
            <v>0.03</v>
          </cell>
          <cell r="X44" t="str">
            <v>9e</v>
          </cell>
          <cell r="Y44">
            <v>1</v>
          </cell>
          <cell r="Z44" t="str">
            <v>9e</v>
          </cell>
          <cell r="AA44">
            <v>0.03</v>
          </cell>
          <cell r="AB44" t="str">
            <v>9e</v>
          </cell>
          <cell r="AC44">
            <v>1</v>
          </cell>
          <cell r="AD44">
            <v>9</v>
          </cell>
          <cell r="AE44">
            <v>1</v>
          </cell>
          <cell r="AF44">
            <v>9</v>
          </cell>
          <cell r="AG44">
            <v>1</v>
          </cell>
          <cell r="AH44">
            <v>9</v>
          </cell>
          <cell r="AK44">
            <v>0.9</v>
          </cell>
          <cell r="AL44">
            <v>0.6</v>
          </cell>
          <cell r="AO44">
            <v>0</v>
          </cell>
          <cell r="AU44">
            <v>0</v>
          </cell>
          <cell r="AW44">
            <v>0</v>
          </cell>
          <cell r="AX44">
            <v>2.6800000000000001E-3</v>
          </cell>
          <cell r="AY44">
            <v>0.05</v>
          </cell>
          <cell r="AZ44">
            <v>40</v>
          </cell>
          <cell r="BA44">
            <v>22</v>
          </cell>
          <cell r="BB44">
            <v>4.1600000000000002E-5</v>
          </cell>
          <cell r="BC44">
            <v>22</v>
          </cell>
          <cell r="BD44">
            <v>1.7024062858078247E-3</v>
          </cell>
          <cell r="BE44">
            <v>318</v>
          </cell>
          <cell r="BF44">
            <v>13</v>
          </cell>
          <cell r="BG44">
            <v>6.4999999999999996E-6</v>
          </cell>
          <cell r="BH44">
            <v>6.51</v>
          </cell>
          <cell r="BI44">
            <v>16</v>
          </cell>
          <cell r="BJ44">
            <v>86400</v>
          </cell>
          <cell r="BK44" t="str">
            <v>17a</v>
          </cell>
          <cell r="BL44">
            <v>89</v>
          </cell>
          <cell r="BM44">
            <v>17</v>
          </cell>
          <cell r="BO44">
            <v>0.51975658465836161</v>
          </cell>
          <cell r="BS44">
            <v>1000</v>
          </cell>
          <cell r="BT44" t="str">
            <v>Ceiling (High)</v>
          </cell>
          <cell r="BV44">
            <v>3000</v>
          </cell>
          <cell r="BW44" t="str">
            <v>Ceiling (High)</v>
          </cell>
          <cell r="BY44">
            <v>5000</v>
          </cell>
          <cell r="BZ44" t="str">
            <v>Ceiling (High)</v>
          </cell>
          <cell r="CA44">
            <v>50000</v>
          </cell>
          <cell r="CB44" t="str">
            <v>0.005%</v>
          </cell>
        </row>
        <row r="45">
          <cell r="A45" t="str">
            <v>DICHLORODIPHENYLTRICHLOROETHANE, P,P'- (DDT)</v>
          </cell>
          <cell r="B45" t="str">
            <v>50-29-3</v>
          </cell>
          <cell r="C45">
            <v>42923</v>
          </cell>
          <cell r="D45">
            <v>5.0000000000000001E-4</v>
          </cell>
          <cell r="E45">
            <v>1</v>
          </cell>
          <cell r="F45">
            <v>5.0000000000000001E-4</v>
          </cell>
          <cell r="G45">
            <v>2</v>
          </cell>
          <cell r="H45">
            <v>1.8E-3</v>
          </cell>
          <cell r="I45" t="str">
            <v>7b</v>
          </cell>
          <cell r="J45">
            <v>1.8E-3</v>
          </cell>
          <cell r="K45" t="str">
            <v>7c</v>
          </cell>
          <cell r="L45">
            <v>0.34</v>
          </cell>
          <cell r="M45" t="str">
            <v>B2</v>
          </cell>
          <cell r="N45">
            <v>1</v>
          </cell>
          <cell r="O45">
            <v>9.7E-5</v>
          </cell>
          <cell r="P45">
            <v>1</v>
          </cell>
          <cell r="Q45">
            <v>1</v>
          </cell>
          <cell r="R45" t="str">
            <v>9e</v>
          </cell>
          <cell r="S45">
            <v>0.03</v>
          </cell>
          <cell r="T45" t="str">
            <v>9e</v>
          </cell>
          <cell r="U45">
            <v>1</v>
          </cell>
          <cell r="V45" t="str">
            <v>9e</v>
          </cell>
          <cell r="W45">
            <v>0.03</v>
          </cell>
          <cell r="X45" t="str">
            <v>9e</v>
          </cell>
          <cell r="Y45">
            <v>1</v>
          </cell>
          <cell r="Z45" t="str">
            <v>9e</v>
          </cell>
          <cell r="AA45">
            <v>0.03</v>
          </cell>
          <cell r="AB45" t="str">
            <v>9e</v>
          </cell>
          <cell r="AC45">
            <v>1</v>
          </cell>
          <cell r="AD45">
            <v>9</v>
          </cell>
          <cell r="AE45">
            <v>1</v>
          </cell>
          <cell r="AF45">
            <v>9</v>
          </cell>
          <cell r="AG45">
            <v>1</v>
          </cell>
          <cell r="AH45">
            <v>9</v>
          </cell>
          <cell r="AK45">
            <v>0.9</v>
          </cell>
          <cell r="AL45">
            <v>0.6</v>
          </cell>
          <cell r="AO45">
            <v>0</v>
          </cell>
          <cell r="AR45">
            <v>350</v>
          </cell>
          <cell r="AS45">
            <v>13</v>
          </cell>
          <cell r="AU45">
            <v>0</v>
          </cell>
          <cell r="AW45">
            <v>0</v>
          </cell>
          <cell r="AX45">
            <v>8.0399999999999985E-3</v>
          </cell>
          <cell r="AY45">
            <v>0.3</v>
          </cell>
          <cell r="AZ45">
            <v>5.5</v>
          </cell>
          <cell r="BA45">
            <v>22</v>
          </cell>
          <cell r="BB45">
            <v>8.32E-6</v>
          </cell>
          <cell r="BC45">
            <v>22</v>
          </cell>
          <cell r="BD45">
            <v>3.4048125716156489E-4</v>
          </cell>
          <cell r="BE45">
            <v>354</v>
          </cell>
          <cell r="BF45">
            <v>13</v>
          </cell>
          <cell r="BG45">
            <v>1.4999999999999999E-7</v>
          </cell>
          <cell r="BH45">
            <v>6.91</v>
          </cell>
          <cell r="BI45">
            <v>16</v>
          </cell>
          <cell r="BJ45">
            <v>618000</v>
          </cell>
          <cell r="BK45" t="str">
            <v>17a</v>
          </cell>
          <cell r="BL45">
            <v>108.5</v>
          </cell>
          <cell r="BM45">
            <v>17</v>
          </cell>
          <cell r="BO45">
            <v>0.6000673538641168</v>
          </cell>
          <cell r="BS45">
            <v>1000</v>
          </cell>
          <cell r="BT45" t="str">
            <v>Ceiling (High)</v>
          </cell>
          <cell r="BV45">
            <v>3000</v>
          </cell>
          <cell r="BW45" t="str">
            <v>Ceiling (High)</v>
          </cell>
          <cell r="BY45">
            <v>5000</v>
          </cell>
          <cell r="BZ45" t="str">
            <v>Ceiling (High)</v>
          </cell>
          <cell r="CA45">
            <v>50000</v>
          </cell>
          <cell r="CB45" t="str">
            <v>0.005%</v>
          </cell>
        </row>
        <row r="46">
          <cell r="A46" t="str">
            <v>DICHLOROETHANE, 1,1-</v>
          </cell>
          <cell r="B46" t="str">
            <v xml:space="preserve">75-34-3 </v>
          </cell>
          <cell r="C46">
            <v>42922</v>
          </cell>
          <cell r="D46">
            <v>0.2</v>
          </cell>
          <cell r="E46">
            <v>6</v>
          </cell>
          <cell r="F46">
            <v>2</v>
          </cell>
          <cell r="G46">
            <v>6</v>
          </cell>
          <cell r="H46">
            <v>0.8</v>
          </cell>
          <cell r="I46" t="str">
            <v>7b</v>
          </cell>
          <cell r="J46">
            <v>8</v>
          </cell>
          <cell r="K46" t="str">
            <v>7b</v>
          </cell>
          <cell r="M46" t="str">
            <v>C</v>
          </cell>
          <cell r="N46">
            <v>1</v>
          </cell>
          <cell r="Q46">
            <v>1</v>
          </cell>
          <cell r="R46" t="str">
            <v>9e</v>
          </cell>
          <cell r="S46">
            <v>0.03</v>
          </cell>
          <cell r="T46" t="str">
            <v>9e</v>
          </cell>
          <cell r="U46">
            <v>1</v>
          </cell>
          <cell r="V46" t="str">
            <v>9e</v>
          </cell>
          <cell r="W46">
            <v>0.03</v>
          </cell>
          <cell r="X46" t="str">
            <v>9e</v>
          </cell>
          <cell r="Y46" t="str">
            <v>NC</v>
          </cell>
          <cell r="AA46" t="str">
            <v>NC</v>
          </cell>
          <cell r="AC46">
            <v>1</v>
          </cell>
          <cell r="AD46">
            <v>9</v>
          </cell>
          <cell r="AE46">
            <v>1</v>
          </cell>
          <cell r="AF46">
            <v>9</v>
          </cell>
          <cell r="AK46">
            <v>0.75</v>
          </cell>
          <cell r="AL46" t="str">
            <v>NC</v>
          </cell>
          <cell r="AO46">
            <v>0</v>
          </cell>
          <cell r="AT46">
            <v>125000</v>
          </cell>
          <cell r="AU46">
            <v>30.872830872830868</v>
          </cell>
          <cell r="AV46">
            <v>13</v>
          </cell>
          <cell r="AW46">
            <v>7.5794798657718134</v>
          </cell>
          <cell r="AX46">
            <v>0.1</v>
          </cell>
          <cell r="AY46">
            <v>1</v>
          </cell>
          <cell r="AZ46">
            <v>5040000</v>
          </cell>
          <cell r="BA46">
            <v>22</v>
          </cell>
          <cell r="BB46">
            <v>5.62E-3</v>
          </cell>
          <cell r="BC46">
            <v>22</v>
          </cell>
          <cell r="BD46">
            <v>0.22998854149615322</v>
          </cell>
          <cell r="BE46">
            <v>99</v>
          </cell>
          <cell r="BF46">
            <v>13</v>
          </cell>
          <cell r="BG46">
            <v>234</v>
          </cell>
          <cell r="BH46">
            <v>1.79</v>
          </cell>
          <cell r="BI46">
            <v>16</v>
          </cell>
          <cell r="BJ46">
            <v>53.4</v>
          </cell>
          <cell r="BK46" t="str">
            <v>17a</v>
          </cell>
          <cell r="BL46">
            <v>-96.9</v>
          </cell>
          <cell r="BM46">
            <v>17</v>
          </cell>
          <cell r="BO46">
            <v>6.7142885292595178E-3</v>
          </cell>
          <cell r="BS46">
            <v>500</v>
          </cell>
          <cell r="BT46" t="str">
            <v>Ceiling (Medium)</v>
          </cell>
          <cell r="BV46">
            <v>1000</v>
          </cell>
          <cell r="BW46" t="str">
            <v>Ceiling (Medium)</v>
          </cell>
          <cell r="BY46">
            <v>3000</v>
          </cell>
          <cell r="BZ46" t="str">
            <v>Ceiling (Medium)</v>
          </cell>
          <cell r="CA46">
            <v>50000</v>
          </cell>
          <cell r="CB46" t="str">
            <v>0.005%</v>
          </cell>
        </row>
        <row r="47">
          <cell r="A47" t="str">
            <v>DICHLOROETHANE, 1,2-</v>
          </cell>
          <cell r="B47" t="str">
            <v>107-06-2</v>
          </cell>
          <cell r="C47">
            <v>42922</v>
          </cell>
          <cell r="D47">
            <v>0.02</v>
          </cell>
          <cell r="E47">
            <v>4</v>
          </cell>
          <cell r="F47">
            <v>0.02</v>
          </cell>
          <cell r="G47">
            <v>6</v>
          </cell>
          <cell r="H47">
            <v>7.0000000000000001E-3</v>
          </cell>
          <cell r="I47">
            <v>6</v>
          </cell>
          <cell r="J47">
            <v>7.0000000000000007E-2</v>
          </cell>
          <cell r="K47">
            <v>6</v>
          </cell>
          <cell r="L47">
            <v>9.0999999999999998E-2</v>
          </cell>
          <cell r="M47" t="str">
            <v>B2</v>
          </cell>
          <cell r="N47">
            <v>1</v>
          </cell>
          <cell r="O47">
            <v>2.5999999999999998E-5</v>
          </cell>
          <cell r="P47">
            <v>1</v>
          </cell>
          <cell r="Q47">
            <v>1</v>
          </cell>
          <cell r="R47" t="str">
            <v>9e</v>
          </cell>
          <cell r="S47">
            <v>0.03</v>
          </cell>
          <cell r="T47" t="str">
            <v>9e</v>
          </cell>
          <cell r="U47">
            <v>1</v>
          </cell>
          <cell r="V47" t="str">
            <v>9e</v>
          </cell>
          <cell r="W47">
            <v>0.03</v>
          </cell>
          <cell r="X47" t="str">
            <v>9e</v>
          </cell>
          <cell r="Y47">
            <v>1</v>
          </cell>
          <cell r="Z47" t="str">
            <v>9e</v>
          </cell>
          <cell r="AA47">
            <v>0.03</v>
          </cell>
          <cell r="AB47" t="str">
            <v>9e</v>
          </cell>
          <cell r="AC47">
            <v>1</v>
          </cell>
          <cell r="AD47">
            <v>9</v>
          </cell>
          <cell r="AE47">
            <v>1</v>
          </cell>
          <cell r="AF47">
            <v>9</v>
          </cell>
          <cell r="AG47">
            <v>1</v>
          </cell>
          <cell r="AH47">
            <v>9</v>
          </cell>
          <cell r="AK47">
            <v>1</v>
          </cell>
          <cell r="AL47">
            <v>1</v>
          </cell>
          <cell r="AO47">
            <v>0</v>
          </cell>
          <cell r="AR47">
            <v>20000</v>
          </cell>
          <cell r="AS47">
            <v>13</v>
          </cell>
          <cell r="AT47">
            <v>2424</v>
          </cell>
          <cell r="AU47">
            <v>0.59868593628593625</v>
          </cell>
          <cell r="AV47">
            <v>13</v>
          </cell>
          <cell r="AW47">
            <v>131.95566358229783</v>
          </cell>
          <cell r="AX47">
            <v>0.1</v>
          </cell>
          <cell r="AY47">
            <v>1</v>
          </cell>
          <cell r="AZ47">
            <v>8600000</v>
          </cell>
          <cell r="BA47">
            <v>22</v>
          </cell>
          <cell r="BB47">
            <v>1.1800000000000001E-3</v>
          </cell>
          <cell r="BC47">
            <v>22</v>
          </cell>
          <cell r="BD47">
            <v>4.8289409068587336E-2</v>
          </cell>
          <cell r="BE47">
            <v>99</v>
          </cell>
          <cell r="BF47">
            <v>13</v>
          </cell>
          <cell r="BG47">
            <v>79</v>
          </cell>
          <cell r="BH47">
            <v>1</v>
          </cell>
          <cell r="BI47">
            <v>16</v>
          </cell>
          <cell r="BJ47">
            <v>38</v>
          </cell>
          <cell r="BK47" t="str">
            <v>17a</v>
          </cell>
          <cell r="BL47">
            <v>-35.5</v>
          </cell>
          <cell r="BM47">
            <v>17</v>
          </cell>
          <cell r="BO47">
            <v>2.0211567669607537E-3</v>
          </cell>
          <cell r="BS47">
            <v>100</v>
          </cell>
          <cell r="BT47" t="str">
            <v>Ceiling (Low)</v>
          </cell>
          <cell r="BV47">
            <v>500</v>
          </cell>
          <cell r="BW47" t="str">
            <v>Ceiling (Low)</v>
          </cell>
          <cell r="BY47">
            <v>1000</v>
          </cell>
          <cell r="BZ47" t="str">
            <v>Ceiling (Low)</v>
          </cell>
          <cell r="CA47">
            <v>50000</v>
          </cell>
          <cell r="CB47" t="str">
            <v>0.005%</v>
          </cell>
        </row>
        <row r="48">
          <cell r="A48" t="str">
            <v>DICHLOROETHYLENE, 1,1-</v>
          </cell>
          <cell r="B48" t="str">
            <v>75-35-4</v>
          </cell>
          <cell r="C48">
            <v>42922</v>
          </cell>
          <cell r="D48">
            <v>0.05</v>
          </cell>
          <cell r="E48">
            <v>1</v>
          </cell>
          <cell r="F48">
            <v>0.05</v>
          </cell>
          <cell r="G48" t="str">
            <v>1d</v>
          </cell>
          <cell r="H48">
            <v>0.2</v>
          </cell>
          <cell r="I48">
            <v>1</v>
          </cell>
          <cell r="J48">
            <v>0.2</v>
          </cell>
          <cell r="K48" t="str">
            <v>1j</v>
          </cell>
          <cell r="M48" t="str">
            <v>C</v>
          </cell>
          <cell r="N48">
            <v>1</v>
          </cell>
          <cell r="P48">
            <v>1</v>
          </cell>
          <cell r="Q48">
            <v>1</v>
          </cell>
          <cell r="R48" t="str">
            <v>9e</v>
          </cell>
          <cell r="S48">
            <v>0.03</v>
          </cell>
          <cell r="T48" t="str">
            <v>9e</v>
          </cell>
          <cell r="U48">
            <v>1</v>
          </cell>
          <cell r="V48" t="str">
            <v>9e</v>
          </cell>
          <cell r="W48">
            <v>0.03</v>
          </cell>
          <cell r="X48" t="str">
            <v>9e</v>
          </cell>
          <cell r="Y48" t="str">
            <v>NC</v>
          </cell>
          <cell r="AA48" t="str">
            <v>NC</v>
          </cell>
          <cell r="AC48">
            <v>1</v>
          </cell>
          <cell r="AD48">
            <v>9</v>
          </cell>
          <cell r="AE48">
            <v>1</v>
          </cell>
          <cell r="AF48">
            <v>9</v>
          </cell>
          <cell r="AK48">
            <v>1</v>
          </cell>
          <cell r="AL48">
            <v>0.98</v>
          </cell>
          <cell r="AO48">
            <v>0</v>
          </cell>
          <cell r="AT48">
            <v>125000</v>
          </cell>
          <cell r="AU48">
            <v>31.509384086703669</v>
          </cell>
          <cell r="AV48">
            <v>13</v>
          </cell>
          <cell r="AW48">
            <v>18.756317114093964</v>
          </cell>
          <cell r="AX48">
            <v>0.1</v>
          </cell>
          <cell r="AY48">
            <v>1</v>
          </cell>
          <cell r="AZ48">
            <v>2420000</v>
          </cell>
          <cell r="BA48">
            <v>22</v>
          </cell>
          <cell r="BB48">
            <v>2.6100000000000002E-2</v>
          </cell>
          <cell r="BC48">
            <v>22</v>
          </cell>
          <cell r="BD48">
            <v>1.0680962514323131</v>
          </cell>
          <cell r="BE48">
            <v>97</v>
          </cell>
          <cell r="BF48">
            <v>13</v>
          </cell>
          <cell r="BG48">
            <v>591</v>
          </cell>
          <cell r="BH48">
            <v>1.48</v>
          </cell>
          <cell r="BI48">
            <v>16</v>
          </cell>
          <cell r="BJ48">
            <v>65</v>
          </cell>
          <cell r="BK48" t="str">
            <v>17a</v>
          </cell>
          <cell r="BL48">
            <v>-122.5</v>
          </cell>
          <cell r="BM48">
            <v>17</v>
          </cell>
          <cell r="BO48">
            <v>4.3013026338213599E-3</v>
          </cell>
          <cell r="BS48">
            <v>500</v>
          </cell>
          <cell r="BT48" t="str">
            <v>Ceiling (Medium)</v>
          </cell>
          <cell r="BV48">
            <v>1000</v>
          </cell>
          <cell r="BW48" t="str">
            <v>Ceiling (Medium)</v>
          </cell>
          <cell r="BY48">
            <v>3000</v>
          </cell>
          <cell r="BZ48" t="str">
            <v>Ceiling (Medium)</v>
          </cell>
          <cell r="CA48">
            <v>50000</v>
          </cell>
          <cell r="CB48" t="str">
            <v>0.005%</v>
          </cell>
        </row>
        <row r="49">
          <cell r="A49" t="str">
            <v>DICHLOROETHYLENE, CIS-1,2-</v>
          </cell>
          <cell r="B49" t="str">
            <v>156-59-2</v>
          </cell>
          <cell r="C49">
            <v>42922</v>
          </cell>
          <cell r="D49">
            <v>2E-3</v>
          </cell>
          <cell r="E49">
            <v>1</v>
          </cell>
          <cell r="F49">
            <v>0.02</v>
          </cell>
          <cell r="G49">
            <v>6</v>
          </cell>
          <cell r="H49">
            <v>7.0000000000000001E-3</v>
          </cell>
          <cell r="I49" t="str">
            <v>7b</v>
          </cell>
          <cell r="J49">
            <v>7.0000000000000007E-2</v>
          </cell>
          <cell r="K49" t="str">
            <v>7b</v>
          </cell>
          <cell r="M49" t="str">
            <v>D</v>
          </cell>
          <cell r="N49">
            <v>1</v>
          </cell>
          <cell r="Q49">
            <v>1</v>
          </cell>
          <cell r="R49" t="str">
            <v>9e</v>
          </cell>
          <cell r="S49">
            <v>0.03</v>
          </cell>
          <cell r="T49" t="str">
            <v>9e</v>
          </cell>
          <cell r="U49">
            <v>1</v>
          </cell>
          <cell r="V49" t="str">
            <v>9e</v>
          </cell>
          <cell r="W49">
            <v>0.03</v>
          </cell>
          <cell r="X49" t="str">
            <v>9e</v>
          </cell>
          <cell r="Y49" t="str">
            <v>NC</v>
          </cell>
          <cell r="AA49" t="str">
            <v>NC</v>
          </cell>
          <cell r="AC49">
            <v>1</v>
          </cell>
          <cell r="AD49">
            <v>9</v>
          </cell>
          <cell r="AE49">
            <v>1</v>
          </cell>
          <cell r="AF49">
            <v>9</v>
          </cell>
          <cell r="AK49">
            <v>0.84</v>
          </cell>
          <cell r="AL49" t="str">
            <v>NC</v>
          </cell>
          <cell r="AO49">
            <v>0</v>
          </cell>
          <cell r="AU49">
            <v>0</v>
          </cell>
          <cell r="AW49">
            <v>0</v>
          </cell>
          <cell r="AX49">
            <v>0.1</v>
          </cell>
          <cell r="AY49">
            <v>0.6</v>
          </cell>
          <cell r="AZ49">
            <v>6410000</v>
          </cell>
          <cell r="BA49">
            <v>22</v>
          </cell>
          <cell r="BB49">
            <v>4.0800000000000003E-3</v>
          </cell>
          <cell r="BC49">
            <v>22</v>
          </cell>
          <cell r="BD49">
            <v>0.16696677033884436</v>
          </cell>
          <cell r="BE49">
            <v>97</v>
          </cell>
          <cell r="BF49">
            <v>13</v>
          </cell>
          <cell r="BG49">
            <v>202</v>
          </cell>
          <cell r="BH49">
            <v>1.76</v>
          </cell>
          <cell r="BI49">
            <v>17</v>
          </cell>
          <cell r="BJ49">
            <v>35.5</v>
          </cell>
          <cell r="BK49" t="str">
            <v>17b</v>
          </cell>
          <cell r="BL49">
            <v>-80</v>
          </cell>
          <cell r="BM49">
            <v>17</v>
          </cell>
          <cell r="BO49">
            <v>6.5826384164090132E-3</v>
          </cell>
          <cell r="BS49">
            <v>100</v>
          </cell>
          <cell r="BT49" t="str">
            <v>Ceiling (Low)</v>
          </cell>
          <cell r="BV49">
            <v>500</v>
          </cell>
          <cell r="BW49" t="str">
            <v>Ceiling (Low)</v>
          </cell>
          <cell r="BY49">
            <v>500</v>
          </cell>
          <cell r="BZ49" t="str">
            <v>High Volatility</v>
          </cell>
          <cell r="CA49">
            <v>50000</v>
          </cell>
          <cell r="CB49" t="str">
            <v>0.005%</v>
          </cell>
        </row>
        <row r="50">
          <cell r="A50" t="str">
            <v>DICHLOROETHYLENE, TRANS-1,2-</v>
          </cell>
          <cell r="B50" t="str">
            <v>156-60-5</v>
          </cell>
          <cell r="C50">
            <v>42922</v>
          </cell>
          <cell r="D50">
            <v>0.02</v>
          </cell>
          <cell r="E50">
            <v>1</v>
          </cell>
          <cell r="F50">
            <v>0.2</v>
          </cell>
          <cell r="G50" t="str">
            <v>1i</v>
          </cell>
          <cell r="H50">
            <v>7.0000000000000007E-2</v>
          </cell>
          <cell r="I50" t="str">
            <v>7b</v>
          </cell>
          <cell r="J50">
            <v>0.7</v>
          </cell>
          <cell r="K50" t="str">
            <v>7b</v>
          </cell>
          <cell r="Q50">
            <v>1</v>
          </cell>
          <cell r="R50" t="str">
            <v>9e</v>
          </cell>
          <cell r="S50">
            <v>0.03</v>
          </cell>
          <cell r="T50" t="str">
            <v>9e</v>
          </cell>
          <cell r="U50">
            <v>1</v>
          </cell>
          <cell r="V50" t="str">
            <v>9e</v>
          </cell>
          <cell r="W50">
            <v>0.03</v>
          </cell>
          <cell r="X50" t="str">
            <v>9e</v>
          </cell>
          <cell r="Y50" t="str">
            <v>NC</v>
          </cell>
          <cell r="AA50" t="str">
            <v>NC</v>
          </cell>
          <cell r="AC50">
            <v>1</v>
          </cell>
          <cell r="AD50">
            <v>9</v>
          </cell>
          <cell r="AE50">
            <v>1</v>
          </cell>
          <cell r="AF50">
            <v>9</v>
          </cell>
          <cell r="AK50">
            <v>0.84</v>
          </cell>
          <cell r="AL50" t="str">
            <v>NC</v>
          </cell>
          <cell r="AO50">
            <v>0</v>
          </cell>
          <cell r="AR50">
            <v>260</v>
          </cell>
          <cell r="AS50">
            <v>13</v>
          </cell>
          <cell r="AT50">
            <v>67320</v>
          </cell>
          <cell r="AU50">
            <v>16.96969389373513</v>
          </cell>
          <cell r="AV50">
            <v>13</v>
          </cell>
          <cell r="AW50">
            <v>19.505360678438553</v>
          </cell>
          <cell r="AX50">
            <v>0.1</v>
          </cell>
          <cell r="AY50">
            <v>0.3</v>
          </cell>
          <cell r="AZ50">
            <v>4520000</v>
          </cell>
          <cell r="BA50">
            <v>22</v>
          </cell>
          <cell r="BB50">
            <v>9.3799999999999994E-3</v>
          </cell>
          <cell r="BC50">
            <v>22</v>
          </cell>
          <cell r="BD50">
            <v>0.38385987886724504</v>
          </cell>
          <cell r="BE50">
            <v>97</v>
          </cell>
          <cell r="BF50">
            <v>13</v>
          </cell>
          <cell r="BG50">
            <v>331</v>
          </cell>
          <cell r="BH50">
            <v>2.09</v>
          </cell>
          <cell r="BI50">
            <v>16</v>
          </cell>
          <cell r="BJ50">
            <v>38</v>
          </cell>
          <cell r="BK50" t="str">
            <v>17a</v>
          </cell>
          <cell r="BL50">
            <v>-49.8</v>
          </cell>
          <cell r="BM50">
            <v>17</v>
          </cell>
          <cell r="BO50">
            <v>1.0869260563262276E-2</v>
          </cell>
          <cell r="BS50">
            <v>500</v>
          </cell>
          <cell r="BT50" t="str">
            <v>Ceiling (Medium)</v>
          </cell>
          <cell r="BV50">
            <v>1000</v>
          </cell>
          <cell r="BW50" t="str">
            <v>Ceiling (Medium)</v>
          </cell>
          <cell r="BY50">
            <v>3000</v>
          </cell>
          <cell r="BZ50" t="str">
            <v>Ceiling (Medium)</v>
          </cell>
          <cell r="CA50">
            <v>50000</v>
          </cell>
          <cell r="CB50" t="str">
            <v>0.005%</v>
          </cell>
        </row>
        <row r="51">
          <cell r="A51" t="str">
            <v>DICHLOROMETHANE</v>
          </cell>
          <cell r="B51" t="str">
            <v>75-09-2</v>
          </cell>
          <cell r="C51">
            <v>42922</v>
          </cell>
          <cell r="D51">
            <v>6.0000000000000001E-3</v>
          </cell>
          <cell r="E51">
            <v>1</v>
          </cell>
          <cell r="F51">
            <v>6.0000000000000001E-3</v>
          </cell>
          <cell r="G51" t="str">
            <v>1d</v>
          </cell>
          <cell r="H51">
            <v>0.6</v>
          </cell>
          <cell r="I51">
            <v>1</v>
          </cell>
          <cell r="J51">
            <v>0.6</v>
          </cell>
          <cell r="K51" t="str">
            <v>1j</v>
          </cell>
          <cell r="L51">
            <v>2E-3</v>
          </cell>
          <cell r="M51" t="str">
            <v>B2</v>
          </cell>
          <cell r="N51">
            <v>1</v>
          </cell>
          <cell r="O51">
            <v>1E-8</v>
          </cell>
          <cell r="P51">
            <v>1</v>
          </cell>
          <cell r="Q51">
            <v>1</v>
          </cell>
          <cell r="R51" t="str">
            <v>9e</v>
          </cell>
          <cell r="S51">
            <v>0.03</v>
          </cell>
          <cell r="T51" t="str">
            <v>9e</v>
          </cell>
          <cell r="U51">
            <v>1</v>
          </cell>
          <cell r="V51" t="str">
            <v>9e</v>
          </cell>
          <cell r="W51">
            <v>0.03</v>
          </cell>
          <cell r="X51" t="str">
            <v>9e</v>
          </cell>
          <cell r="Y51">
            <v>1</v>
          </cell>
          <cell r="Z51" t="str">
            <v>9e</v>
          </cell>
          <cell r="AA51">
            <v>0.03</v>
          </cell>
          <cell r="AB51" t="str">
            <v>9e</v>
          </cell>
          <cell r="AC51">
            <v>1</v>
          </cell>
          <cell r="AD51">
            <v>9</v>
          </cell>
          <cell r="AE51">
            <v>1</v>
          </cell>
          <cell r="AF51">
            <v>9</v>
          </cell>
          <cell r="AG51">
            <v>1</v>
          </cell>
          <cell r="AH51">
            <v>9</v>
          </cell>
          <cell r="AJ51" t="str">
            <v>M</v>
          </cell>
          <cell r="AK51">
            <v>1</v>
          </cell>
          <cell r="AL51">
            <v>1</v>
          </cell>
          <cell r="AO51">
            <v>11</v>
          </cell>
          <cell r="AP51">
            <v>600</v>
          </cell>
          <cell r="AR51">
            <v>9100</v>
          </cell>
          <cell r="AS51">
            <v>13</v>
          </cell>
          <cell r="AT51">
            <v>540000</v>
          </cell>
          <cell r="AU51">
            <v>155.33755656108596</v>
          </cell>
          <cell r="AV51">
            <v>13</v>
          </cell>
          <cell r="AW51">
            <v>2.761727488814318</v>
          </cell>
          <cell r="AX51">
            <v>0.1</v>
          </cell>
          <cell r="AY51">
            <v>5</v>
          </cell>
          <cell r="AZ51">
            <v>13000000</v>
          </cell>
          <cell r="BA51">
            <v>22</v>
          </cell>
          <cell r="BB51">
            <v>3.2499999999999999E-3</v>
          </cell>
          <cell r="BC51">
            <v>22</v>
          </cell>
          <cell r="BD51">
            <v>0.13300049107873629</v>
          </cell>
          <cell r="BE51">
            <v>85</v>
          </cell>
          <cell r="BF51">
            <v>13</v>
          </cell>
          <cell r="BG51">
            <v>429</v>
          </cell>
          <cell r="BH51">
            <v>1.25</v>
          </cell>
          <cell r="BI51">
            <v>16</v>
          </cell>
          <cell r="BJ51">
            <v>10</v>
          </cell>
          <cell r="BK51" t="str">
            <v>17a</v>
          </cell>
          <cell r="BL51">
            <v>-95.1</v>
          </cell>
          <cell r="BM51">
            <v>17</v>
          </cell>
          <cell r="BO51">
            <v>3.5399734108343484E-3</v>
          </cell>
          <cell r="BS51">
            <v>500</v>
          </cell>
          <cell r="BT51" t="str">
            <v>Ceiling (Medium)</v>
          </cell>
          <cell r="BV51">
            <v>1000</v>
          </cell>
          <cell r="BW51" t="str">
            <v>Ceiling (Medium)</v>
          </cell>
          <cell r="BY51">
            <v>3000</v>
          </cell>
          <cell r="BZ51" t="str">
            <v>Ceiling (Medium)</v>
          </cell>
          <cell r="CA51">
            <v>50000</v>
          </cell>
          <cell r="CB51" t="str">
            <v>0.005%</v>
          </cell>
        </row>
        <row r="52">
          <cell r="A52" t="str">
            <v>DICHLOROPHENOL, 2,4-</v>
          </cell>
          <cell r="B52" t="str">
            <v>120-83-2</v>
          </cell>
          <cell r="C52">
            <v>42922</v>
          </cell>
          <cell r="D52">
            <v>3.0000000000000001E-3</v>
          </cell>
          <cell r="E52">
            <v>1</v>
          </cell>
          <cell r="F52">
            <v>0.02</v>
          </cell>
          <cell r="G52">
            <v>6</v>
          </cell>
          <cell r="H52">
            <v>1.0999999999999999E-2</v>
          </cell>
          <cell r="I52" t="str">
            <v>7b</v>
          </cell>
          <cell r="J52">
            <v>0.06</v>
          </cell>
          <cell r="K52" t="str">
            <v>7b</v>
          </cell>
          <cell r="Q52">
            <v>1</v>
          </cell>
          <cell r="R52" t="str">
            <v>9e</v>
          </cell>
          <cell r="S52">
            <v>0.3</v>
          </cell>
          <cell r="T52" t="str">
            <v>9b</v>
          </cell>
          <cell r="U52">
            <v>1</v>
          </cell>
          <cell r="V52" t="str">
            <v>9e</v>
          </cell>
          <cell r="W52">
            <v>0.3</v>
          </cell>
          <cell r="X52" t="str">
            <v>9b</v>
          </cell>
          <cell r="Y52" t="str">
            <v>NC</v>
          </cell>
          <cell r="AA52" t="str">
            <v>NC</v>
          </cell>
          <cell r="AC52">
            <v>1</v>
          </cell>
          <cell r="AD52">
            <v>9</v>
          </cell>
          <cell r="AE52">
            <v>1</v>
          </cell>
          <cell r="AF52">
            <v>9</v>
          </cell>
          <cell r="AK52">
            <v>1</v>
          </cell>
          <cell r="AL52" t="str">
            <v>NC</v>
          </cell>
          <cell r="AO52">
            <v>0</v>
          </cell>
          <cell r="AR52">
            <v>0.3</v>
          </cell>
          <cell r="AS52">
            <v>13</v>
          </cell>
          <cell r="AT52">
            <v>1400.7</v>
          </cell>
          <cell r="AU52">
            <v>0.21011601698914581</v>
          </cell>
          <cell r="AV52">
            <v>13</v>
          </cell>
          <cell r="AW52">
            <v>0.31887145473284456</v>
          </cell>
          <cell r="AX52">
            <v>0.66</v>
          </cell>
          <cell r="AY52">
            <v>13.5</v>
          </cell>
          <cell r="AZ52">
            <v>4500000</v>
          </cell>
          <cell r="BA52">
            <v>22</v>
          </cell>
          <cell r="BB52">
            <v>5.5099999999999998E-6</v>
          </cell>
          <cell r="BC52">
            <v>22</v>
          </cell>
          <cell r="BD52">
            <v>2.254869864134883E-4</v>
          </cell>
          <cell r="BE52">
            <v>163</v>
          </cell>
          <cell r="BF52">
            <v>13</v>
          </cell>
          <cell r="BG52">
            <v>6.7000000000000004E-2</v>
          </cell>
          <cell r="BH52">
            <v>3.06</v>
          </cell>
          <cell r="BI52">
            <v>16</v>
          </cell>
          <cell r="BJ52">
            <v>72</v>
          </cell>
          <cell r="BK52" t="str">
            <v>17b</v>
          </cell>
          <cell r="BL52">
            <v>45</v>
          </cell>
          <cell r="BM52">
            <v>17</v>
          </cell>
          <cell r="BO52">
            <v>2.026749152098967E-2</v>
          </cell>
          <cell r="BS52">
            <v>500</v>
          </cell>
          <cell r="BT52" t="str">
            <v>Ceiling (Medium)</v>
          </cell>
          <cell r="BV52">
            <v>1000</v>
          </cell>
          <cell r="BW52" t="str">
            <v>Ceiling (Medium)</v>
          </cell>
          <cell r="BY52">
            <v>3000</v>
          </cell>
          <cell r="BZ52" t="str">
            <v>Ceiling (Medium)</v>
          </cell>
          <cell r="CA52">
            <v>50000</v>
          </cell>
          <cell r="CB52" t="str">
            <v>0.005%</v>
          </cell>
        </row>
        <row r="53">
          <cell r="A53" t="str">
            <v>DICHLOROPROPANE, 1,2-</v>
          </cell>
          <cell r="B53" t="str">
            <v>78-87-5</v>
          </cell>
          <cell r="C53">
            <v>42923</v>
          </cell>
          <cell r="D53">
            <v>0.04</v>
          </cell>
          <cell r="E53">
            <v>6</v>
          </cell>
          <cell r="F53">
            <v>0.04</v>
          </cell>
          <cell r="G53">
            <v>6</v>
          </cell>
          <cell r="H53">
            <v>4.0000000000000001E-3</v>
          </cell>
          <cell r="I53">
            <v>1</v>
          </cell>
          <cell r="J53">
            <v>1.2E-2</v>
          </cell>
          <cell r="K53" t="str">
            <v>1k</v>
          </cell>
          <cell r="L53">
            <v>3.6999999999999998E-2</v>
          </cell>
          <cell r="M53" t="str">
            <v>B2</v>
          </cell>
          <cell r="N53">
            <v>6</v>
          </cell>
          <cell r="O53">
            <v>1.9000000000000001E-5</v>
          </cell>
          <cell r="P53">
            <v>3</v>
          </cell>
          <cell r="Q53">
            <v>1</v>
          </cell>
          <cell r="R53" t="str">
            <v>9e</v>
          </cell>
          <cell r="S53">
            <v>0.03</v>
          </cell>
          <cell r="T53" t="str">
            <v>9e</v>
          </cell>
          <cell r="U53">
            <v>1</v>
          </cell>
          <cell r="V53" t="str">
            <v>9e</v>
          </cell>
          <cell r="W53">
            <v>0.03</v>
          </cell>
          <cell r="X53" t="str">
            <v>9e</v>
          </cell>
          <cell r="Y53">
            <v>1</v>
          </cell>
          <cell r="Z53" t="str">
            <v>9e</v>
          </cell>
          <cell r="AA53">
            <v>0.03</v>
          </cell>
          <cell r="AB53" t="str">
            <v>9e</v>
          </cell>
          <cell r="AC53">
            <v>1</v>
          </cell>
          <cell r="AD53">
            <v>9</v>
          </cell>
          <cell r="AE53">
            <v>1</v>
          </cell>
          <cell r="AF53">
            <v>9</v>
          </cell>
          <cell r="AG53">
            <v>1</v>
          </cell>
          <cell r="AH53">
            <v>9</v>
          </cell>
          <cell r="AK53">
            <v>1</v>
          </cell>
          <cell r="AL53">
            <v>1</v>
          </cell>
          <cell r="AO53">
            <v>0</v>
          </cell>
          <cell r="AR53">
            <v>10</v>
          </cell>
          <cell r="AS53">
            <v>13</v>
          </cell>
          <cell r="AT53">
            <v>1190.5</v>
          </cell>
          <cell r="AU53">
            <v>0.25760399364647146</v>
          </cell>
          <cell r="AV53">
            <v>13</v>
          </cell>
          <cell r="AW53">
            <v>163.0409505903842</v>
          </cell>
          <cell r="AX53">
            <v>0.1</v>
          </cell>
          <cell r="AY53">
            <v>1</v>
          </cell>
          <cell r="AZ53">
            <v>2800000</v>
          </cell>
          <cell r="BA53">
            <v>22</v>
          </cell>
          <cell r="BB53">
            <v>2.82E-3</v>
          </cell>
          <cell r="BC53">
            <v>22</v>
          </cell>
          <cell r="BD53">
            <v>0.11540350302831888</v>
          </cell>
          <cell r="BE53">
            <v>113</v>
          </cell>
          <cell r="BF53">
            <v>13</v>
          </cell>
          <cell r="BG53">
            <v>42</v>
          </cell>
          <cell r="BH53">
            <v>1.98</v>
          </cell>
          <cell r="BI53">
            <v>16</v>
          </cell>
          <cell r="BJ53">
            <v>46.773514128719818</v>
          </cell>
          <cell r="BK53" t="str">
            <v>17a</v>
          </cell>
          <cell r="BL53">
            <v>-70</v>
          </cell>
          <cell r="BM53">
            <v>17</v>
          </cell>
          <cell r="BO53">
            <v>7.481695005111544E-3</v>
          </cell>
          <cell r="BS53">
            <v>100</v>
          </cell>
          <cell r="BT53" t="str">
            <v>Ceiling (Low)</v>
          </cell>
          <cell r="BV53">
            <v>500</v>
          </cell>
          <cell r="BW53" t="str">
            <v>Ceiling (Low)</v>
          </cell>
          <cell r="BY53">
            <v>1000</v>
          </cell>
          <cell r="BZ53" t="str">
            <v>Ceiling (Low)</v>
          </cell>
          <cell r="CA53">
            <v>50000</v>
          </cell>
          <cell r="CB53" t="str">
            <v>0.005%</v>
          </cell>
        </row>
        <row r="54">
          <cell r="A54" t="str">
            <v>DICHLOROPROPENE, 1,3-</v>
          </cell>
          <cell r="B54" t="str">
            <v>542-75-6</v>
          </cell>
          <cell r="C54">
            <v>42922</v>
          </cell>
          <cell r="D54">
            <v>0.03</v>
          </cell>
          <cell r="E54">
            <v>1</v>
          </cell>
          <cell r="F54">
            <v>0.03</v>
          </cell>
          <cell r="G54" t="str">
            <v>1d</v>
          </cell>
          <cell r="H54">
            <v>0.02</v>
          </cell>
          <cell r="I54">
            <v>1</v>
          </cell>
          <cell r="J54">
            <v>0.02</v>
          </cell>
          <cell r="K54" t="str">
            <v>7c</v>
          </cell>
          <cell r="L54">
            <v>0.1</v>
          </cell>
          <cell r="M54" t="str">
            <v>B2</v>
          </cell>
          <cell r="N54">
            <v>1</v>
          </cell>
          <cell r="O54">
            <v>3.9999999999999998E-6</v>
          </cell>
          <cell r="P54">
            <v>1</v>
          </cell>
          <cell r="Q54">
            <v>1</v>
          </cell>
          <cell r="R54" t="str">
            <v>9e</v>
          </cell>
          <cell r="S54">
            <v>0.03</v>
          </cell>
          <cell r="T54" t="str">
            <v>9e</v>
          </cell>
          <cell r="U54">
            <v>1</v>
          </cell>
          <cell r="V54" t="str">
            <v>9e</v>
          </cell>
          <cell r="W54">
            <v>0.03</v>
          </cell>
          <cell r="X54" t="str">
            <v>9e</v>
          </cell>
          <cell r="Y54">
            <v>1</v>
          </cell>
          <cell r="Z54" t="str">
            <v>9e</v>
          </cell>
          <cell r="AA54">
            <v>0.03</v>
          </cell>
          <cell r="AB54" t="str">
            <v>9e</v>
          </cell>
          <cell r="AC54">
            <v>1</v>
          </cell>
          <cell r="AD54">
            <v>9</v>
          </cell>
          <cell r="AE54">
            <v>1</v>
          </cell>
          <cell r="AF54">
            <v>9</v>
          </cell>
          <cell r="AG54">
            <v>1</v>
          </cell>
          <cell r="AH54">
            <v>9</v>
          </cell>
          <cell r="AK54">
            <v>1</v>
          </cell>
          <cell r="AL54">
            <v>1</v>
          </cell>
          <cell r="AO54">
            <v>0</v>
          </cell>
          <cell r="AT54">
            <v>4610</v>
          </cell>
          <cell r="AU54">
            <v>1.0154991914991915</v>
          </cell>
          <cell r="AV54">
            <v>13</v>
          </cell>
          <cell r="AW54">
            <v>42.343706779833738</v>
          </cell>
          <cell r="AX54">
            <v>5.0000000000000001E-3</v>
          </cell>
          <cell r="AY54">
            <v>5</v>
          </cell>
          <cell r="AZ54">
            <v>2800000</v>
          </cell>
          <cell r="BA54">
            <v>22</v>
          </cell>
          <cell r="BB54">
            <v>3.5500000000000002E-3</v>
          </cell>
          <cell r="BC54">
            <v>22</v>
          </cell>
          <cell r="BD54">
            <v>0.14527745948600426</v>
          </cell>
          <cell r="BE54">
            <v>111</v>
          </cell>
          <cell r="BF54">
            <v>13</v>
          </cell>
          <cell r="BG54">
            <v>43</v>
          </cell>
          <cell r="BH54">
            <v>2.04</v>
          </cell>
          <cell r="BI54">
            <v>16</v>
          </cell>
          <cell r="BJ54">
            <v>27.1</v>
          </cell>
          <cell r="BK54" t="str">
            <v>17a</v>
          </cell>
          <cell r="BO54">
            <v>8.4100775406923331E-3</v>
          </cell>
          <cell r="BS54">
            <v>500</v>
          </cell>
          <cell r="BT54" t="str">
            <v>Ceiling (Medium)</v>
          </cell>
          <cell r="BV54">
            <v>1000</v>
          </cell>
          <cell r="BW54" t="str">
            <v>Ceiling (Medium)</v>
          </cell>
          <cell r="BY54">
            <v>3000</v>
          </cell>
          <cell r="BZ54" t="str">
            <v>Ceiling (Medium)</v>
          </cell>
          <cell r="CA54">
            <v>50000</v>
          </cell>
          <cell r="CB54" t="str">
            <v>0.005%</v>
          </cell>
        </row>
        <row r="55">
          <cell r="A55" t="str">
            <v>DIELDRIN</v>
          </cell>
          <cell r="B55" t="str">
            <v>60-57-1</v>
          </cell>
          <cell r="C55">
            <v>42923</v>
          </cell>
          <cell r="D55">
            <v>5.0000000000000002E-5</v>
          </cell>
          <cell r="E55">
            <v>1</v>
          </cell>
          <cell r="F55">
            <v>5.0000000000000002E-5</v>
          </cell>
          <cell r="G55">
            <v>2</v>
          </cell>
          <cell r="H55">
            <v>1.8000000000000001E-4</v>
          </cell>
          <cell r="I55" t="str">
            <v>7b</v>
          </cell>
          <cell r="J55">
            <v>1.8000000000000001E-4</v>
          </cell>
          <cell r="K55" t="str">
            <v>7c</v>
          </cell>
          <cell r="L55">
            <v>16</v>
          </cell>
          <cell r="M55" t="str">
            <v>B2</v>
          </cell>
          <cell r="N55">
            <v>1</v>
          </cell>
          <cell r="O55">
            <v>4.5999999999999999E-3</v>
          </cell>
          <cell r="P55">
            <v>1</v>
          </cell>
          <cell r="Q55">
            <v>1</v>
          </cell>
          <cell r="R55" t="str">
            <v>9e</v>
          </cell>
          <cell r="S55">
            <v>0.1</v>
          </cell>
          <cell r="T55" t="str">
            <v>9e</v>
          </cell>
          <cell r="U55">
            <v>1</v>
          </cell>
          <cell r="V55" t="str">
            <v>9e</v>
          </cell>
          <cell r="W55">
            <v>0.1</v>
          </cell>
          <cell r="X55" t="str">
            <v>9e</v>
          </cell>
          <cell r="Y55">
            <v>1</v>
          </cell>
          <cell r="Z55" t="str">
            <v>9e</v>
          </cell>
          <cell r="AA55">
            <v>0.1</v>
          </cell>
          <cell r="AB55" t="str">
            <v>9e</v>
          </cell>
          <cell r="AC55">
            <v>1</v>
          </cell>
          <cell r="AD55">
            <v>9</v>
          </cell>
          <cell r="AE55">
            <v>1</v>
          </cell>
          <cell r="AF55">
            <v>9</v>
          </cell>
          <cell r="AG55">
            <v>1</v>
          </cell>
          <cell r="AH55">
            <v>9</v>
          </cell>
          <cell r="AK55">
            <v>0.8</v>
          </cell>
          <cell r="AL55">
            <v>0.8</v>
          </cell>
          <cell r="AO55">
            <v>0</v>
          </cell>
          <cell r="AR55">
            <v>41</v>
          </cell>
          <cell r="AS55">
            <v>13</v>
          </cell>
          <cell r="AU55">
            <v>0</v>
          </cell>
          <cell r="AW55">
            <v>0</v>
          </cell>
          <cell r="AX55">
            <v>1.34E-3</v>
          </cell>
          <cell r="AY55">
            <v>0.1</v>
          </cell>
          <cell r="AZ55">
            <v>195</v>
          </cell>
          <cell r="BA55">
            <v>22</v>
          </cell>
          <cell r="BB55">
            <v>1.0000000000000001E-5</v>
          </cell>
          <cell r="BC55">
            <v>22</v>
          </cell>
          <cell r="BD55">
            <v>4.0923228024226558E-4</v>
          </cell>
          <cell r="BE55">
            <v>381</v>
          </cell>
          <cell r="BF55">
            <v>13</v>
          </cell>
          <cell r="BG55">
            <v>1.8E-7</v>
          </cell>
          <cell r="BH55">
            <v>5.4</v>
          </cell>
          <cell r="BI55">
            <v>16</v>
          </cell>
          <cell r="BJ55">
            <v>25500</v>
          </cell>
          <cell r="BK55" t="str">
            <v>17a</v>
          </cell>
          <cell r="BL55">
            <v>175.5</v>
          </cell>
          <cell r="BM55">
            <v>17</v>
          </cell>
          <cell r="BO55">
            <v>4.2697259404803421E-2</v>
          </cell>
          <cell r="BS55">
            <v>1000</v>
          </cell>
          <cell r="BT55" t="str">
            <v>Ceiling (High)</v>
          </cell>
          <cell r="BV55">
            <v>3000</v>
          </cell>
          <cell r="BW55" t="str">
            <v>Ceiling (High)</v>
          </cell>
          <cell r="BY55">
            <v>5000</v>
          </cell>
          <cell r="BZ55" t="str">
            <v>Ceiling (High)</v>
          </cell>
          <cell r="CA55">
            <v>50000</v>
          </cell>
          <cell r="CB55" t="str">
            <v>0.005%</v>
          </cell>
        </row>
        <row r="56">
          <cell r="A56" t="str">
            <v>DIETHYL PHTHALATE</v>
          </cell>
          <cell r="B56" t="str">
            <v>84-66-2</v>
          </cell>
          <cell r="C56">
            <v>42923</v>
          </cell>
          <cell r="D56">
            <v>0.8</v>
          </cell>
          <cell r="E56">
            <v>1</v>
          </cell>
          <cell r="F56">
            <v>8</v>
          </cell>
          <cell r="G56">
            <v>2</v>
          </cell>
          <cell r="H56">
            <v>2.8</v>
          </cell>
          <cell r="I56" t="str">
            <v>7b</v>
          </cell>
          <cell r="J56">
            <v>28</v>
          </cell>
          <cell r="K56" t="str">
            <v>7b</v>
          </cell>
          <cell r="M56" t="str">
            <v>D</v>
          </cell>
          <cell r="N56">
            <v>1</v>
          </cell>
          <cell r="Q56">
            <v>1</v>
          </cell>
          <cell r="R56" t="str">
            <v>9e</v>
          </cell>
          <cell r="S56">
            <v>0.1</v>
          </cell>
          <cell r="T56" t="str">
            <v>9e</v>
          </cell>
          <cell r="U56">
            <v>1</v>
          </cell>
          <cell r="V56" t="str">
            <v>9e</v>
          </cell>
          <cell r="W56">
            <v>0.1</v>
          </cell>
          <cell r="X56" t="str">
            <v>9e</v>
          </cell>
          <cell r="Y56" t="str">
            <v>NC</v>
          </cell>
          <cell r="AA56" t="str">
            <v>NC</v>
          </cell>
          <cell r="AC56">
            <v>1</v>
          </cell>
          <cell r="AD56">
            <v>9</v>
          </cell>
          <cell r="AE56">
            <v>1</v>
          </cell>
          <cell r="AF56">
            <v>9</v>
          </cell>
          <cell r="AK56">
            <v>1</v>
          </cell>
          <cell r="AL56" t="str">
            <v>NC</v>
          </cell>
          <cell r="AO56">
            <v>0</v>
          </cell>
          <cell r="AU56">
            <v>0</v>
          </cell>
          <cell r="AW56">
            <v>0</v>
          </cell>
          <cell r="AX56">
            <v>0.66</v>
          </cell>
          <cell r="AY56">
            <v>4</v>
          </cell>
          <cell r="AZ56">
            <v>1080000</v>
          </cell>
          <cell r="BA56">
            <v>22</v>
          </cell>
          <cell r="BB56">
            <v>6.0999999999999998E-7</v>
          </cell>
          <cell r="BC56">
            <v>22</v>
          </cell>
          <cell r="BD56">
            <v>2.4963169094778196E-5</v>
          </cell>
          <cell r="BE56">
            <v>222</v>
          </cell>
          <cell r="BF56">
            <v>11</v>
          </cell>
          <cell r="BH56">
            <v>2.42</v>
          </cell>
          <cell r="BI56">
            <v>16</v>
          </cell>
          <cell r="BJ56">
            <v>82.2</v>
          </cell>
          <cell r="BK56" t="str">
            <v>17a</v>
          </cell>
          <cell r="BL56">
            <v>-40.5</v>
          </cell>
          <cell r="BM56">
            <v>17</v>
          </cell>
          <cell r="BO56">
            <v>3.5809643710263614E-3</v>
          </cell>
          <cell r="BS56">
            <v>1000</v>
          </cell>
          <cell r="BT56" t="str">
            <v>Ceiling (High)</v>
          </cell>
          <cell r="BV56">
            <v>3000</v>
          </cell>
          <cell r="BW56" t="str">
            <v>Ceiling (High)</v>
          </cell>
          <cell r="BY56">
            <v>5000</v>
          </cell>
          <cell r="BZ56" t="str">
            <v>Ceiling (High)</v>
          </cell>
          <cell r="CA56">
            <v>50000</v>
          </cell>
          <cell r="CB56" t="str">
            <v>0.005%</v>
          </cell>
        </row>
        <row r="57">
          <cell r="A57" t="str">
            <v>DIMETHYL PHTHALATE</v>
          </cell>
          <cell r="B57" t="str">
            <v>131-11-3</v>
          </cell>
          <cell r="C57">
            <v>42922</v>
          </cell>
          <cell r="D57">
            <v>0.1</v>
          </cell>
          <cell r="E57" t="str">
            <v>6a</v>
          </cell>
          <cell r="F57">
            <v>0.1</v>
          </cell>
          <cell r="G57" t="str">
            <v>6c</v>
          </cell>
          <cell r="H57">
            <v>0.4</v>
          </cell>
          <cell r="I57" t="str">
            <v>7b</v>
          </cell>
          <cell r="J57">
            <v>0.4</v>
          </cell>
          <cell r="K57" t="str">
            <v>7b</v>
          </cell>
          <cell r="M57" t="str">
            <v>D</v>
          </cell>
          <cell r="N57">
            <v>1</v>
          </cell>
          <cell r="Q57">
            <v>1</v>
          </cell>
          <cell r="R57" t="str">
            <v>9e</v>
          </cell>
          <cell r="S57">
            <v>0.1</v>
          </cell>
          <cell r="T57" t="str">
            <v>9e</v>
          </cell>
          <cell r="U57">
            <v>1</v>
          </cell>
          <cell r="V57" t="str">
            <v>9e</v>
          </cell>
          <cell r="W57">
            <v>0.1</v>
          </cell>
          <cell r="X57" t="str">
            <v>9e</v>
          </cell>
          <cell r="Y57" t="str">
            <v>NC</v>
          </cell>
          <cell r="AA57" t="str">
            <v>NC</v>
          </cell>
          <cell r="AC57">
            <v>1</v>
          </cell>
          <cell r="AD57">
            <v>9</v>
          </cell>
          <cell r="AE57">
            <v>1</v>
          </cell>
          <cell r="AF57">
            <v>9</v>
          </cell>
          <cell r="AK57">
            <v>1</v>
          </cell>
          <cell r="AL57" t="str">
            <v>NC</v>
          </cell>
          <cell r="AO57">
            <v>0</v>
          </cell>
          <cell r="AU57">
            <v>0</v>
          </cell>
          <cell r="AW57">
            <v>0</v>
          </cell>
          <cell r="AX57">
            <v>0.66</v>
          </cell>
          <cell r="AY57">
            <v>1.5</v>
          </cell>
          <cell r="AZ57">
            <v>4000000</v>
          </cell>
          <cell r="BA57">
            <v>22</v>
          </cell>
          <cell r="BB57">
            <v>1.97E-7</v>
          </cell>
          <cell r="BC57">
            <v>22</v>
          </cell>
          <cell r="BD57">
            <v>8.0618759207726302E-6</v>
          </cell>
          <cell r="BE57">
            <v>194</v>
          </cell>
          <cell r="BF57">
            <v>15</v>
          </cell>
          <cell r="BH57">
            <v>1.6</v>
          </cell>
          <cell r="BI57">
            <v>16</v>
          </cell>
          <cell r="BJ57">
            <v>3.0902964418001324</v>
          </cell>
          <cell r="BK57" t="str">
            <v>calc</v>
          </cell>
          <cell r="BO57">
            <v>1.477746706171992E-3</v>
          </cell>
          <cell r="BS57">
            <v>1000</v>
          </cell>
          <cell r="BT57" t="str">
            <v>Ceiling (High)</v>
          </cell>
          <cell r="BV57">
            <v>3000</v>
          </cell>
          <cell r="BW57" t="str">
            <v>Ceiling (High)</v>
          </cell>
          <cell r="BY57">
            <v>5000</v>
          </cell>
          <cell r="BZ57" t="str">
            <v>Ceiling (High)</v>
          </cell>
          <cell r="CA57">
            <v>50000</v>
          </cell>
          <cell r="CB57" t="str">
            <v>0.005%</v>
          </cell>
        </row>
        <row r="58">
          <cell r="A58" t="str">
            <v>DIMETHYLPHENOL, 2,4-</v>
          </cell>
          <cell r="B58" t="str">
            <v>105-67-9</v>
          </cell>
          <cell r="C58">
            <v>42922</v>
          </cell>
          <cell r="D58">
            <v>0.02</v>
          </cell>
          <cell r="E58">
            <v>1</v>
          </cell>
          <cell r="F58">
            <v>0.05</v>
          </cell>
          <cell r="G58">
            <v>6</v>
          </cell>
          <cell r="H58">
            <v>7.0000000000000007E-2</v>
          </cell>
          <cell r="I58" t="str">
            <v>7b</v>
          </cell>
          <cell r="J58">
            <v>0.2</v>
          </cell>
          <cell r="K58" t="str">
            <v>7b</v>
          </cell>
          <cell r="Q58">
            <v>1</v>
          </cell>
          <cell r="R58" t="str">
            <v>9e</v>
          </cell>
          <cell r="S58">
            <v>0.3</v>
          </cell>
          <cell r="T58" t="str">
            <v>9b</v>
          </cell>
          <cell r="U58">
            <v>1</v>
          </cell>
          <cell r="V58" t="str">
            <v>9e</v>
          </cell>
          <cell r="W58">
            <v>0.3</v>
          </cell>
          <cell r="X58" t="str">
            <v>9b</v>
          </cell>
          <cell r="Y58" t="str">
            <v>NC</v>
          </cell>
          <cell r="AA58" t="str">
            <v>NC</v>
          </cell>
          <cell r="AC58">
            <v>1</v>
          </cell>
          <cell r="AD58">
            <v>9</v>
          </cell>
          <cell r="AE58">
            <v>1</v>
          </cell>
          <cell r="AF58">
            <v>9</v>
          </cell>
          <cell r="AK58">
            <v>1</v>
          </cell>
          <cell r="AL58" t="str">
            <v>NC</v>
          </cell>
          <cell r="AO58">
            <v>0</v>
          </cell>
          <cell r="AR58">
            <v>400</v>
          </cell>
          <cell r="AS58">
            <v>24</v>
          </cell>
          <cell r="AT58">
            <v>1</v>
          </cell>
          <cell r="AU58">
            <v>2.0042034468263973E-4</v>
          </cell>
          <cell r="AV58">
            <v>24</v>
          </cell>
          <cell r="AW58">
            <v>0</v>
          </cell>
          <cell r="AX58">
            <v>0.66</v>
          </cell>
          <cell r="AY58">
            <v>13.5</v>
          </cell>
          <cell r="AZ58">
            <v>7870000</v>
          </cell>
          <cell r="BA58">
            <v>22</v>
          </cell>
          <cell r="BB58">
            <v>9.5099999999999998E-7</v>
          </cell>
          <cell r="BC58">
            <v>22</v>
          </cell>
          <cell r="BD58">
            <v>3.8917989851039453E-5</v>
          </cell>
          <cell r="BE58">
            <v>122</v>
          </cell>
          <cell r="BF58">
            <v>15</v>
          </cell>
          <cell r="BH58">
            <v>2.2999999999999998</v>
          </cell>
          <cell r="BI58">
            <v>16</v>
          </cell>
          <cell r="BJ58">
            <v>209</v>
          </cell>
          <cell r="BK58" t="str">
            <v>17b</v>
          </cell>
          <cell r="BL58">
            <v>24.5</v>
          </cell>
          <cell r="BM58">
            <v>17</v>
          </cell>
          <cell r="BO58">
            <v>1.0834278621501391E-2</v>
          </cell>
          <cell r="BS58">
            <v>1000</v>
          </cell>
          <cell r="BT58" t="str">
            <v>Ceiling (High)</v>
          </cell>
          <cell r="BV58">
            <v>3000</v>
          </cell>
          <cell r="BW58" t="str">
            <v>Ceiling (High)</v>
          </cell>
          <cell r="BY58">
            <v>5000</v>
          </cell>
          <cell r="BZ58" t="str">
            <v>Ceiling (High)</v>
          </cell>
          <cell r="CA58">
            <v>50000</v>
          </cell>
          <cell r="CB58" t="str">
            <v>0.005%</v>
          </cell>
        </row>
        <row r="59">
          <cell r="A59" t="str">
            <v>DINITROPHENOL, 2,4-</v>
          </cell>
          <cell r="B59" t="str">
            <v>51-28-5</v>
          </cell>
          <cell r="C59">
            <v>42922</v>
          </cell>
          <cell r="D59">
            <v>2E-3</v>
          </cell>
          <cell r="E59">
            <v>1</v>
          </cell>
          <cell r="F59">
            <v>0.02</v>
          </cell>
          <cell r="G59">
            <v>6</v>
          </cell>
          <cell r="H59">
            <v>7.000000000000001E-3</v>
          </cell>
          <cell r="I59" t="str">
            <v>7b</v>
          </cell>
          <cell r="J59">
            <v>7.0000000000000007E-2</v>
          </cell>
          <cell r="K59" t="str">
            <v>7b</v>
          </cell>
          <cell r="Q59">
            <v>1</v>
          </cell>
          <cell r="R59" t="str">
            <v>9e</v>
          </cell>
          <cell r="S59">
            <v>0.3</v>
          </cell>
          <cell r="T59" t="str">
            <v>9b</v>
          </cell>
          <cell r="U59">
            <v>1</v>
          </cell>
          <cell r="V59" t="str">
            <v>9e</v>
          </cell>
          <cell r="W59">
            <v>0.3</v>
          </cell>
          <cell r="X59" t="str">
            <v>9b</v>
          </cell>
          <cell r="Y59" t="str">
            <v>NC</v>
          </cell>
          <cell r="AA59" t="str">
            <v>NC</v>
          </cell>
          <cell r="AC59">
            <v>1</v>
          </cell>
          <cell r="AD59">
            <v>9</v>
          </cell>
          <cell r="AE59">
            <v>1</v>
          </cell>
          <cell r="AF59">
            <v>9</v>
          </cell>
          <cell r="AK59">
            <v>1</v>
          </cell>
          <cell r="AL59" t="str">
            <v>NC</v>
          </cell>
          <cell r="AO59">
            <v>0</v>
          </cell>
          <cell r="AU59">
            <v>0</v>
          </cell>
          <cell r="AW59">
            <v>0</v>
          </cell>
          <cell r="AX59">
            <v>3.3</v>
          </cell>
          <cell r="AY59">
            <v>210</v>
          </cell>
          <cell r="AZ59">
            <v>2790000</v>
          </cell>
          <cell r="BA59">
            <v>22</v>
          </cell>
          <cell r="BB59">
            <v>8.6000000000000002E-8</v>
          </cell>
          <cell r="BC59">
            <v>22</v>
          </cell>
          <cell r="BD59">
            <v>3.5193976100834837E-6</v>
          </cell>
          <cell r="BE59">
            <v>184</v>
          </cell>
          <cell r="BF59">
            <v>11</v>
          </cell>
          <cell r="BH59">
            <v>1.67</v>
          </cell>
          <cell r="BI59">
            <v>17</v>
          </cell>
          <cell r="BJ59">
            <v>0.01</v>
          </cell>
          <cell r="BK59" t="str">
            <v>17b</v>
          </cell>
          <cell r="BL59">
            <v>115</v>
          </cell>
          <cell r="BM59">
            <v>17</v>
          </cell>
          <cell r="BO59">
            <v>1.8698208577366485E-3</v>
          </cell>
          <cell r="BS59">
            <v>1000</v>
          </cell>
          <cell r="BT59" t="str">
            <v>Ceiling (High)</v>
          </cell>
          <cell r="BV59">
            <v>3000</v>
          </cell>
          <cell r="BW59" t="str">
            <v>Ceiling (High)</v>
          </cell>
          <cell r="BY59">
            <v>5000</v>
          </cell>
          <cell r="BZ59" t="str">
            <v>Ceiling (High)</v>
          </cell>
          <cell r="CA59">
            <v>50000</v>
          </cell>
          <cell r="CB59" t="str">
            <v>0.005%</v>
          </cell>
        </row>
        <row r="60">
          <cell r="A60" t="str">
            <v>DINITROTOLUENE, 2,4-</v>
          </cell>
          <cell r="B60" t="str">
            <v>121-14-2</v>
          </cell>
          <cell r="C60">
            <v>42922</v>
          </cell>
          <cell r="D60">
            <v>0.02</v>
          </cell>
          <cell r="E60">
            <v>1</v>
          </cell>
          <cell r="F60">
            <v>2E-3</v>
          </cell>
          <cell r="G60">
            <v>2</v>
          </cell>
          <cell r="H60">
            <v>7.000000000000001E-3</v>
          </cell>
          <cell r="I60" t="str">
            <v>7b</v>
          </cell>
          <cell r="J60">
            <v>7.000000000000001E-3</v>
          </cell>
          <cell r="K60" t="str">
            <v>7c</v>
          </cell>
          <cell r="L60">
            <v>0.68</v>
          </cell>
          <cell r="M60" t="str">
            <v>B2</v>
          </cell>
          <cell r="N60" t="str">
            <v>1a</v>
          </cell>
          <cell r="O60">
            <v>1.9428571428571433E-4</v>
          </cell>
          <cell r="P60" t="str">
            <v>7a</v>
          </cell>
          <cell r="Q60">
            <v>1</v>
          </cell>
          <cell r="R60" t="str">
            <v>9e</v>
          </cell>
          <cell r="S60">
            <v>0.1</v>
          </cell>
          <cell r="T60" t="str">
            <v>9e</v>
          </cell>
          <cell r="U60">
            <v>1</v>
          </cell>
          <cell r="V60" t="str">
            <v>9e</v>
          </cell>
          <cell r="W60">
            <v>0.1</v>
          </cell>
          <cell r="X60" t="str">
            <v>9e</v>
          </cell>
          <cell r="Y60">
            <v>1</v>
          </cell>
          <cell r="Z60" t="str">
            <v>9e</v>
          </cell>
          <cell r="AA60">
            <v>0.1</v>
          </cell>
          <cell r="AB60" t="str">
            <v>9e</v>
          </cell>
          <cell r="AC60">
            <v>1</v>
          </cell>
          <cell r="AD60">
            <v>9</v>
          </cell>
          <cell r="AE60">
            <v>1</v>
          </cell>
          <cell r="AF60">
            <v>9</v>
          </cell>
          <cell r="AG60">
            <v>1</v>
          </cell>
          <cell r="AH60">
            <v>9</v>
          </cell>
          <cell r="AK60">
            <v>0.9</v>
          </cell>
          <cell r="AL60">
            <v>0.9</v>
          </cell>
          <cell r="AO60">
            <v>0</v>
          </cell>
          <cell r="AU60">
            <v>0</v>
          </cell>
          <cell r="AW60">
            <v>0</v>
          </cell>
          <cell r="AX60">
            <v>0.66</v>
          </cell>
          <cell r="AY60">
            <v>28.5</v>
          </cell>
          <cell r="AZ60">
            <v>270000</v>
          </cell>
          <cell r="BA60">
            <v>22</v>
          </cell>
          <cell r="BB60">
            <v>5.4E-8</v>
          </cell>
          <cell r="BC60">
            <v>22</v>
          </cell>
          <cell r="BD60">
            <v>2.209854313308234E-6</v>
          </cell>
          <cell r="BE60">
            <v>182</v>
          </cell>
          <cell r="BF60">
            <v>13</v>
          </cell>
          <cell r="BG60">
            <v>5.1000000000000004E-3</v>
          </cell>
          <cell r="BH60">
            <v>1.98</v>
          </cell>
          <cell r="BI60">
            <v>16</v>
          </cell>
          <cell r="BJ60">
            <v>95.5</v>
          </cell>
          <cell r="BK60" t="str">
            <v>17b</v>
          </cell>
          <cell r="BL60">
            <v>71</v>
          </cell>
          <cell r="BM60">
            <v>17</v>
          </cell>
          <cell r="BO60">
            <v>3.0732649292042956E-3</v>
          </cell>
          <cell r="BS60">
            <v>1000</v>
          </cell>
          <cell r="BT60" t="str">
            <v>Ceiling (High)</v>
          </cell>
          <cell r="BV60">
            <v>3000</v>
          </cell>
          <cell r="BW60" t="str">
            <v>Ceiling (High)</v>
          </cell>
          <cell r="BY60">
            <v>5000</v>
          </cell>
          <cell r="BZ60" t="str">
            <v>Ceiling (High)</v>
          </cell>
          <cell r="CA60">
            <v>50000</v>
          </cell>
          <cell r="CB60" t="str">
            <v>0.005%</v>
          </cell>
        </row>
        <row r="61">
          <cell r="A61" t="str">
            <v>DIOXANE, 1,4-</v>
          </cell>
          <cell r="B61" t="str">
            <v>123-91-1</v>
          </cell>
          <cell r="C61">
            <v>42922</v>
          </cell>
          <cell r="D61">
            <v>0.03</v>
          </cell>
          <cell r="E61">
            <v>1</v>
          </cell>
          <cell r="F61">
            <v>0.03</v>
          </cell>
          <cell r="G61" t="str">
            <v>1d</v>
          </cell>
          <cell r="H61">
            <v>0.03</v>
          </cell>
          <cell r="I61">
            <v>1</v>
          </cell>
          <cell r="J61">
            <v>0.03</v>
          </cell>
          <cell r="K61" t="str">
            <v>7c</v>
          </cell>
          <cell r="L61">
            <v>0.1</v>
          </cell>
          <cell r="M61" t="str">
            <v>B2</v>
          </cell>
          <cell r="N61">
            <v>1</v>
          </cell>
          <cell r="O61">
            <v>5.0000000000000004E-6</v>
          </cell>
          <cell r="P61">
            <v>1</v>
          </cell>
          <cell r="Q61">
            <v>1</v>
          </cell>
          <cell r="R61" t="str">
            <v>9e</v>
          </cell>
          <cell r="S61">
            <v>0.03</v>
          </cell>
          <cell r="T61" t="str">
            <v>9e</v>
          </cell>
          <cell r="U61">
            <v>1</v>
          </cell>
          <cell r="V61" t="str">
            <v>9e</v>
          </cell>
          <cell r="W61">
            <v>0.03</v>
          </cell>
          <cell r="X61" t="str">
            <v>9e</v>
          </cell>
          <cell r="Y61">
            <v>1</v>
          </cell>
          <cell r="Z61" t="str">
            <v>9e</v>
          </cell>
          <cell r="AA61">
            <v>0.03</v>
          </cell>
          <cell r="AB61" t="str">
            <v>9e</v>
          </cell>
          <cell r="AC61">
            <v>1</v>
          </cell>
          <cell r="AD61">
            <v>9</v>
          </cell>
          <cell r="AE61">
            <v>1</v>
          </cell>
          <cell r="AF61">
            <v>9</v>
          </cell>
          <cell r="AG61">
            <v>1</v>
          </cell>
          <cell r="AH61">
            <v>9</v>
          </cell>
          <cell r="AK61">
            <v>1</v>
          </cell>
          <cell r="AL61">
            <v>1</v>
          </cell>
          <cell r="AO61">
            <v>0.33</v>
          </cell>
          <cell r="AQ61">
            <v>9.1999999999999998E-2</v>
          </cell>
          <cell r="AU61">
            <v>24</v>
          </cell>
          <cell r="AV61">
            <v>16</v>
          </cell>
          <cell r="AW61">
            <v>0</v>
          </cell>
          <cell r="AX61">
            <v>0.15</v>
          </cell>
          <cell r="AY61">
            <v>0.04</v>
          </cell>
          <cell r="AZ61">
            <v>1000000000</v>
          </cell>
          <cell r="BA61">
            <v>22</v>
          </cell>
          <cell r="BB61">
            <v>4.7999999999999998E-6</v>
          </cell>
          <cell r="BC61">
            <v>22</v>
          </cell>
          <cell r="BD61">
            <v>1.9643149451628743E-4</v>
          </cell>
          <cell r="BE61">
            <v>88</v>
          </cell>
          <cell r="BF61">
            <v>16</v>
          </cell>
          <cell r="BG61">
            <v>29</v>
          </cell>
          <cell r="BH61">
            <v>-0.27</v>
          </cell>
          <cell r="BI61">
            <v>19</v>
          </cell>
          <cell r="BJ61">
            <v>3.47</v>
          </cell>
          <cell r="BK61">
            <v>21</v>
          </cell>
          <cell r="BL61">
            <v>11.8</v>
          </cell>
          <cell r="BM61">
            <v>16</v>
          </cell>
          <cell r="BO61">
            <v>3.3806483620598174E-4</v>
          </cell>
          <cell r="BS61">
            <v>100</v>
          </cell>
          <cell r="BT61" t="str">
            <v>Ceiling (Low)</v>
          </cell>
          <cell r="BV61">
            <v>500</v>
          </cell>
          <cell r="BW61" t="str">
            <v>Ceiling (Low)</v>
          </cell>
          <cell r="BY61">
            <v>500</v>
          </cell>
          <cell r="BZ61" t="str">
            <v>High Volatility</v>
          </cell>
          <cell r="CA61">
            <v>50000</v>
          </cell>
          <cell r="CB61" t="str">
            <v>0.005%</v>
          </cell>
        </row>
        <row r="62">
          <cell r="A62" t="str">
            <v>ENDOSULFAN</v>
          </cell>
          <cell r="B62" t="str">
            <v>115-29-7</v>
          </cell>
          <cell r="C62">
            <v>42923</v>
          </cell>
          <cell r="D62">
            <v>6.0000000000000001E-3</v>
          </cell>
          <cell r="E62">
            <v>1</v>
          </cell>
          <cell r="F62">
            <v>6.0000000000000001E-3</v>
          </cell>
          <cell r="G62">
            <v>2</v>
          </cell>
          <cell r="H62">
            <v>2.1000000000000001E-2</v>
          </cell>
          <cell r="I62" t="str">
            <v>7b</v>
          </cell>
          <cell r="J62">
            <v>2.1000000000000001E-2</v>
          </cell>
          <cell r="K62" t="str">
            <v>7c</v>
          </cell>
          <cell r="Q62">
            <v>1</v>
          </cell>
          <cell r="R62" t="str">
            <v>9e</v>
          </cell>
          <cell r="S62">
            <v>0.1</v>
          </cell>
          <cell r="T62" t="str">
            <v>9e</v>
          </cell>
          <cell r="U62">
            <v>1</v>
          </cell>
          <cell r="V62" t="str">
            <v>9e</v>
          </cell>
          <cell r="W62">
            <v>0.1</v>
          </cell>
          <cell r="X62" t="str">
            <v>9e</v>
          </cell>
          <cell r="Y62" t="str">
            <v>NC</v>
          </cell>
          <cell r="AA62" t="str">
            <v>NC</v>
          </cell>
          <cell r="AC62">
            <v>1</v>
          </cell>
          <cell r="AD62">
            <v>9</v>
          </cell>
          <cell r="AE62">
            <v>1</v>
          </cell>
          <cell r="AF62">
            <v>9</v>
          </cell>
          <cell r="AK62">
            <v>1</v>
          </cell>
          <cell r="AL62" t="str">
            <v>NC</v>
          </cell>
          <cell r="AO62">
            <v>0</v>
          </cell>
          <cell r="AU62">
            <v>0</v>
          </cell>
          <cell r="AW62">
            <v>0</v>
          </cell>
          <cell r="AX62">
            <v>9.3800000000000012E-3</v>
          </cell>
          <cell r="AY62">
            <v>0.12</v>
          </cell>
          <cell r="AZ62">
            <v>325</v>
          </cell>
          <cell r="BA62">
            <v>22</v>
          </cell>
          <cell r="BB62">
            <v>6.4999999999999994E-5</v>
          </cell>
          <cell r="BC62">
            <v>22</v>
          </cell>
          <cell r="BD62">
            <v>2.6600098215747259E-3</v>
          </cell>
          <cell r="BE62">
            <v>407</v>
          </cell>
          <cell r="BF62">
            <v>13</v>
          </cell>
          <cell r="BG62">
            <v>1.0000000000000001E-5</v>
          </cell>
          <cell r="BH62">
            <v>3.83</v>
          </cell>
          <cell r="BI62">
            <v>17</v>
          </cell>
          <cell r="BJ62">
            <v>2040</v>
          </cell>
          <cell r="BK62" t="str">
            <v>17a</v>
          </cell>
          <cell r="BL62">
            <v>106</v>
          </cell>
          <cell r="BM62">
            <v>17</v>
          </cell>
          <cell r="BO62">
            <v>2.8093121663317761E-3</v>
          </cell>
          <cell r="BS62">
            <v>1000</v>
          </cell>
          <cell r="BT62" t="str">
            <v>Ceiling (High)</v>
          </cell>
          <cell r="BV62">
            <v>3000</v>
          </cell>
          <cell r="BW62" t="str">
            <v>Ceiling (High)</v>
          </cell>
          <cell r="BY62">
            <v>5000</v>
          </cell>
          <cell r="BZ62" t="str">
            <v>Ceiling (High)</v>
          </cell>
          <cell r="CA62">
            <v>50000</v>
          </cell>
          <cell r="CB62" t="str">
            <v>0.005%</v>
          </cell>
        </row>
        <row r="63">
          <cell r="A63" t="str">
            <v>ENDRIN</v>
          </cell>
          <cell r="B63" t="str">
            <v>72-20-8</v>
          </cell>
          <cell r="C63">
            <v>42923</v>
          </cell>
          <cell r="D63">
            <v>2.9999999999999997E-4</v>
          </cell>
          <cell r="E63">
            <v>1</v>
          </cell>
          <cell r="F63">
            <v>2.9999999999999997E-4</v>
          </cell>
          <cell r="G63">
            <v>2</v>
          </cell>
          <cell r="H63">
            <v>1.1000000000000001E-3</v>
          </cell>
          <cell r="I63" t="str">
            <v>7b</v>
          </cell>
          <cell r="J63">
            <v>1.1000000000000001E-3</v>
          </cell>
          <cell r="K63" t="str">
            <v>7c</v>
          </cell>
          <cell r="M63" t="str">
            <v>D</v>
          </cell>
          <cell r="N63">
            <v>1</v>
          </cell>
          <cell r="Q63">
            <v>1</v>
          </cell>
          <cell r="R63" t="str">
            <v>9e</v>
          </cell>
          <cell r="S63">
            <v>0.1</v>
          </cell>
          <cell r="T63" t="str">
            <v>9e</v>
          </cell>
          <cell r="U63">
            <v>1</v>
          </cell>
          <cell r="V63" t="str">
            <v>9e</v>
          </cell>
          <cell r="W63">
            <v>0.1</v>
          </cell>
          <cell r="X63" t="str">
            <v>9e</v>
          </cell>
          <cell r="Y63" t="str">
            <v>NC</v>
          </cell>
          <cell r="AA63" t="str">
            <v>NC</v>
          </cell>
          <cell r="AC63">
            <v>1</v>
          </cell>
          <cell r="AD63">
            <v>9</v>
          </cell>
          <cell r="AE63">
            <v>1</v>
          </cell>
          <cell r="AF63">
            <v>9</v>
          </cell>
          <cell r="AK63">
            <v>0.8</v>
          </cell>
          <cell r="AL63" t="str">
            <v>NC</v>
          </cell>
          <cell r="AO63">
            <v>0</v>
          </cell>
          <cell r="AR63">
            <v>41</v>
          </cell>
          <cell r="AS63">
            <v>13</v>
          </cell>
          <cell r="AU63">
            <v>0</v>
          </cell>
          <cell r="AW63">
            <v>0</v>
          </cell>
          <cell r="AX63">
            <v>4.0199999999999993E-3</v>
          </cell>
          <cell r="AY63">
            <v>5</v>
          </cell>
          <cell r="AZ63">
            <v>250</v>
          </cell>
          <cell r="BA63">
            <v>22</v>
          </cell>
          <cell r="BB63">
            <v>6.3600000000000001E-6</v>
          </cell>
          <cell r="BC63">
            <v>22</v>
          </cell>
          <cell r="BD63">
            <v>2.602717302340809E-4</v>
          </cell>
          <cell r="BE63">
            <v>381</v>
          </cell>
          <cell r="BF63">
            <v>13</v>
          </cell>
          <cell r="BG63">
            <v>1.9999999999999999E-7</v>
          </cell>
          <cell r="BH63">
            <v>5.2</v>
          </cell>
          <cell r="BI63">
            <v>16</v>
          </cell>
          <cell r="BJ63">
            <v>10800</v>
          </cell>
          <cell r="BK63" t="str">
            <v>17a</v>
          </cell>
          <cell r="BL63">
            <v>200</v>
          </cell>
          <cell r="BM63">
            <v>17</v>
          </cell>
          <cell r="BO63">
            <v>3.1506488329723976E-2</v>
          </cell>
          <cell r="BS63">
            <v>1000</v>
          </cell>
          <cell r="BT63" t="str">
            <v>Ceiling (High)</v>
          </cell>
          <cell r="BV63">
            <v>3000</v>
          </cell>
          <cell r="BW63" t="str">
            <v>Ceiling (High)</v>
          </cell>
          <cell r="BY63">
            <v>5000</v>
          </cell>
          <cell r="BZ63" t="str">
            <v>Ceiling (High)</v>
          </cell>
          <cell r="CA63">
            <v>50000</v>
          </cell>
          <cell r="CB63" t="str">
            <v>0.005%</v>
          </cell>
        </row>
        <row r="64">
          <cell r="A64" t="str">
            <v>ETHYLBENZENE</v>
          </cell>
          <cell r="B64" t="str">
            <v>100-41-4</v>
          </cell>
          <cell r="C64">
            <v>42923</v>
          </cell>
          <cell r="D64">
            <v>0.05</v>
          </cell>
          <cell r="E64" t="str">
            <v>6a</v>
          </cell>
          <cell r="F64">
            <v>0.05</v>
          </cell>
          <cell r="G64">
            <v>6</v>
          </cell>
          <cell r="H64">
            <v>1</v>
          </cell>
          <cell r="I64">
            <v>1</v>
          </cell>
          <cell r="J64">
            <v>9</v>
          </cell>
          <cell r="K64">
            <v>6</v>
          </cell>
          <cell r="Q64">
            <v>1</v>
          </cell>
          <cell r="R64" t="str">
            <v>9e</v>
          </cell>
          <cell r="S64">
            <v>0.03</v>
          </cell>
          <cell r="T64" t="str">
            <v>9e</v>
          </cell>
          <cell r="U64">
            <v>1</v>
          </cell>
          <cell r="V64" t="str">
            <v>9e</v>
          </cell>
          <cell r="W64">
            <v>0.03</v>
          </cell>
          <cell r="X64" t="str">
            <v>9e</v>
          </cell>
          <cell r="Y64" t="str">
            <v>NC</v>
          </cell>
          <cell r="AA64">
            <v>0.03</v>
          </cell>
          <cell r="AC64">
            <v>1</v>
          </cell>
          <cell r="AD64">
            <v>9</v>
          </cell>
          <cell r="AE64">
            <v>1</v>
          </cell>
          <cell r="AF64">
            <v>9</v>
          </cell>
          <cell r="AG64">
            <v>1</v>
          </cell>
          <cell r="AH64">
            <v>9</v>
          </cell>
          <cell r="AK64">
            <v>1</v>
          </cell>
          <cell r="AL64">
            <v>1</v>
          </cell>
          <cell r="AO64">
            <v>7.4</v>
          </cell>
          <cell r="AP64">
            <v>20</v>
          </cell>
          <cell r="AQ64">
            <v>2.218</v>
          </cell>
          <cell r="AR64">
            <v>29</v>
          </cell>
          <cell r="AS64">
            <v>13</v>
          </cell>
          <cell r="AT64">
            <v>2000</v>
          </cell>
          <cell r="AU64">
            <v>0.46134494436381224</v>
          </cell>
          <cell r="AV64">
            <v>13</v>
          </cell>
          <cell r="AW64">
            <v>21.675755033557049</v>
          </cell>
          <cell r="AX64">
            <v>0.1</v>
          </cell>
          <cell r="AY64">
            <v>0.3</v>
          </cell>
          <cell r="AZ64">
            <v>169000</v>
          </cell>
          <cell r="BA64">
            <v>22</v>
          </cell>
          <cell r="BB64">
            <v>7.8799999999999999E-3</v>
          </cell>
          <cell r="BC64">
            <v>22</v>
          </cell>
          <cell r="BD64">
            <v>0.32247503683090523</v>
          </cell>
          <cell r="BE64">
            <v>106</v>
          </cell>
          <cell r="BF64">
            <v>13</v>
          </cell>
          <cell r="BG64">
            <v>10</v>
          </cell>
          <cell r="BH64">
            <v>3.15</v>
          </cell>
          <cell r="BI64">
            <v>16</v>
          </cell>
          <cell r="BJ64">
            <v>204</v>
          </cell>
          <cell r="BK64" t="str">
            <v>17a</v>
          </cell>
          <cell r="BL64">
            <v>-94.9</v>
          </cell>
          <cell r="BM64">
            <v>17</v>
          </cell>
          <cell r="BO64">
            <v>4.8461851224018325E-2</v>
          </cell>
          <cell r="BS64">
            <v>500</v>
          </cell>
          <cell r="BT64" t="str">
            <v>Ceiling (Medium)</v>
          </cell>
          <cell r="BV64">
            <v>1000</v>
          </cell>
          <cell r="BW64" t="str">
            <v>Ceiling (Medium)</v>
          </cell>
          <cell r="BY64">
            <v>3000</v>
          </cell>
          <cell r="BZ64" t="str">
            <v>Ceiling (Medium)</v>
          </cell>
          <cell r="CA64">
            <v>50000</v>
          </cell>
          <cell r="CB64" t="str">
            <v>0.005%</v>
          </cell>
        </row>
        <row r="65">
          <cell r="A65" t="str">
            <v>ETHYLENE DIBROMIDE</v>
          </cell>
          <cell r="B65" t="str">
            <v>106-93-4</v>
          </cell>
          <cell r="C65">
            <v>42922</v>
          </cell>
          <cell r="D65">
            <v>8.9999999999999993E-3</v>
          </cell>
          <cell r="E65">
            <v>1</v>
          </cell>
          <cell r="F65">
            <v>8.9999999999999993E-3</v>
          </cell>
          <cell r="G65" t="str">
            <v>1d</v>
          </cell>
          <cell r="H65">
            <v>8.9999999999999993E-3</v>
          </cell>
          <cell r="I65">
            <v>1</v>
          </cell>
          <cell r="J65">
            <v>8.9999999999999993E-3</v>
          </cell>
          <cell r="K65" t="str">
            <v>7c</v>
          </cell>
          <cell r="L65">
            <v>2</v>
          </cell>
          <cell r="M65" t="str">
            <v>B2</v>
          </cell>
          <cell r="N65">
            <v>1</v>
          </cell>
          <cell r="O65">
            <v>2.9999999999999997E-4</v>
          </cell>
          <cell r="P65">
            <v>1</v>
          </cell>
          <cell r="Q65">
            <v>1</v>
          </cell>
          <cell r="R65" t="str">
            <v>9e</v>
          </cell>
          <cell r="S65">
            <v>0.03</v>
          </cell>
          <cell r="T65" t="str">
            <v>9e</v>
          </cell>
          <cell r="U65">
            <v>1</v>
          </cell>
          <cell r="V65" t="str">
            <v>9e</v>
          </cell>
          <cell r="W65">
            <v>0.03</v>
          </cell>
          <cell r="X65" t="str">
            <v>9e</v>
          </cell>
          <cell r="Y65">
            <v>1</v>
          </cell>
          <cell r="Z65" t="str">
            <v>9e</v>
          </cell>
          <cell r="AA65">
            <v>0.03</v>
          </cell>
          <cell r="AB65" t="str">
            <v>9e</v>
          </cell>
          <cell r="AC65">
            <v>1</v>
          </cell>
          <cell r="AD65">
            <v>9</v>
          </cell>
          <cell r="AE65">
            <v>1</v>
          </cell>
          <cell r="AF65">
            <v>9</v>
          </cell>
          <cell r="AG65">
            <v>1</v>
          </cell>
          <cell r="AH65">
            <v>9</v>
          </cell>
          <cell r="AK65">
            <v>1</v>
          </cell>
          <cell r="AL65">
            <v>1</v>
          </cell>
          <cell r="AO65">
            <v>0</v>
          </cell>
          <cell r="AT65">
            <v>200000</v>
          </cell>
          <cell r="AU65">
            <v>26.012002182214946</v>
          </cell>
          <cell r="AV65">
            <v>24</v>
          </cell>
          <cell r="AW65">
            <v>0.46132550335570471</v>
          </cell>
          <cell r="AX65">
            <v>0.1</v>
          </cell>
          <cell r="AY65">
            <v>0.3</v>
          </cell>
          <cell r="AZ65">
            <v>3910000</v>
          </cell>
          <cell r="BA65">
            <v>22</v>
          </cell>
          <cell r="BB65">
            <v>6.4999999999999997E-4</v>
          </cell>
          <cell r="BC65">
            <v>22</v>
          </cell>
          <cell r="BD65">
            <v>2.6600098215747256E-2</v>
          </cell>
          <cell r="BE65">
            <v>188</v>
          </cell>
          <cell r="BF65">
            <v>11</v>
          </cell>
          <cell r="BG65">
            <v>12</v>
          </cell>
          <cell r="BH65">
            <v>1.96</v>
          </cell>
          <cell r="BI65">
            <v>16</v>
          </cell>
          <cell r="BJ65">
            <v>44</v>
          </cell>
          <cell r="BK65">
            <v>11</v>
          </cell>
          <cell r="BO65">
            <v>2.7593068558175102E-3</v>
          </cell>
          <cell r="BS65">
            <v>500</v>
          </cell>
          <cell r="BT65" t="str">
            <v>Ceiling (Medium)</v>
          </cell>
          <cell r="BV65">
            <v>1000</v>
          </cell>
          <cell r="BW65" t="str">
            <v>Ceiling (Medium)</v>
          </cell>
          <cell r="BY65">
            <v>3000</v>
          </cell>
          <cell r="BZ65" t="str">
            <v>Ceiling (Medium)</v>
          </cell>
          <cell r="CA65">
            <v>50000</v>
          </cell>
          <cell r="CB65" t="str">
            <v>0.005%</v>
          </cell>
        </row>
        <row r="66">
          <cell r="A66" t="str">
            <v>FLUORANTHENE</v>
          </cell>
          <cell r="B66" t="str">
            <v>206-44-0</v>
          </cell>
          <cell r="C66">
            <v>42922</v>
          </cell>
          <cell r="D66">
            <v>0.04</v>
          </cell>
          <cell r="E66">
            <v>1</v>
          </cell>
          <cell r="F66">
            <v>0.1</v>
          </cell>
          <cell r="G66">
            <v>6</v>
          </cell>
          <cell r="H66">
            <v>0.05</v>
          </cell>
          <cell r="I66" t="str">
            <v>5d</v>
          </cell>
          <cell r="J66">
            <v>0.5</v>
          </cell>
          <cell r="K66" t="str">
            <v>5d</v>
          </cell>
          <cell r="M66" t="str">
            <v>D</v>
          </cell>
          <cell r="N66">
            <v>1</v>
          </cell>
          <cell r="Q66">
            <v>0.3</v>
          </cell>
          <cell r="R66" t="str">
            <v>9d</v>
          </cell>
          <cell r="S66">
            <v>0.1</v>
          </cell>
          <cell r="T66" t="str">
            <v>9d</v>
          </cell>
          <cell r="U66">
            <v>0.3</v>
          </cell>
          <cell r="V66" t="str">
            <v>9d</v>
          </cell>
          <cell r="W66">
            <v>0.1</v>
          </cell>
          <cell r="X66" t="str">
            <v>9d</v>
          </cell>
          <cell r="Y66" t="str">
            <v>NC</v>
          </cell>
          <cell r="AA66" t="str">
            <v>NC</v>
          </cell>
          <cell r="AC66">
            <v>1</v>
          </cell>
          <cell r="AD66">
            <v>9</v>
          </cell>
          <cell r="AE66">
            <v>1</v>
          </cell>
          <cell r="AF66">
            <v>9</v>
          </cell>
          <cell r="AI66">
            <v>10</v>
          </cell>
          <cell r="AK66">
            <v>0.92</v>
          </cell>
          <cell r="AL66" t="str">
            <v>NC</v>
          </cell>
          <cell r="AM66">
            <v>4</v>
          </cell>
          <cell r="AO66">
            <v>0</v>
          </cell>
          <cell r="AU66">
            <v>0</v>
          </cell>
          <cell r="AW66">
            <v>0</v>
          </cell>
          <cell r="AX66">
            <v>0.66</v>
          </cell>
          <cell r="AY66">
            <v>11</v>
          </cell>
          <cell r="AZ66">
            <v>260</v>
          </cell>
          <cell r="BA66">
            <v>22</v>
          </cell>
          <cell r="BB66">
            <v>8.8599999999999999E-6</v>
          </cell>
          <cell r="BC66">
            <v>22</v>
          </cell>
          <cell r="BD66">
            <v>3.6257980029464726E-4</v>
          </cell>
          <cell r="BE66">
            <v>202</v>
          </cell>
          <cell r="BF66">
            <v>13</v>
          </cell>
          <cell r="BG66">
            <v>5.0000000000000004E-6</v>
          </cell>
          <cell r="BH66">
            <v>5.16</v>
          </cell>
          <cell r="BI66">
            <v>16</v>
          </cell>
          <cell r="BJ66">
            <v>49100</v>
          </cell>
          <cell r="BK66" t="str">
            <v>17a</v>
          </cell>
          <cell r="BL66">
            <v>107.8</v>
          </cell>
          <cell r="BM66">
            <v>17</v>
          </cell>
          <cell r="BO66">
            <v>0.2981261008172249</v>
          </cell>
          <cell r="BS66">
            <v>1000</v>
          </cell>
          <cell r="BT66" t="str">
            <v>Ceiling (High)</v>
          </cell>
          <cell r="BV66">
            <v>3000</v>
          </cell>
          <cell r="BW66" t="str">
            <v>Ceiling (High)</v>
          </cell>
          <cell r="BY66">
            <v>5000</v>
          </cell>
          <cell r="BZ66" t="str">
            <v>Ceiling (High)</v>
          </cell>
          <cell r="CA66">
            <v>50000</v>
          </cell>
          <cell r="CB66" t="str">
            <v>0.005%</v>
          </cell>
        </row>
        <row r="67">
          <cell r="A67" t="str">
            <v>FLUORENE</v>
          </cell>
          <cell r="B67" t="str">
            <v>86-73-7</v>
          </cell>
          <cell r="C67">
            <v>42923</v>
          </cell>
          <cell r="D67">
            <v>0.04</v>
          </cell>
          <cell r="E67">
            <v>1</v>
          </cell>
          <cell r="F67">
            <v>0.4</v>
          </cell>
          <cell r="G67">
            <v>2</v>
          </cell>
          <cell r="H67">
            <v>0.05</v>
          </cell>
          <cell r="I67" t="str">
            <v>5d</v>
          </cell>
          <cell r="J67">
            <v>0.5</v>
          </cell>
          <cell r="K67" t="str">
            <v>5d</v>
          </cell>
          <cell r="Q67">
            <v>0.3</v>
          </cell>
          <cell r="R67" t="str">
            <v>9d</v>
          </cell>
          <cell r="S67">
            <v>0.1</v>
          </cell>
          <cell r="T67" t="str">
            <v>9d</v>
          </cell>
          <cell r="U67">
            <v>0.3</v>
          </cell>
          <cell r="V67" t="str">
            <v>9e</v>
          </cell>
          <cell r="W67">
            <v>0.1</v>
          </cell>
          <cell r="X67" t="str">
            <v>9d</v>
          </cell>
          <cell r="Y67" t="str">
            <v>NC</v>
          </cell>
          <cell r="AA67" t="str">
            <v>NC</v>
          </cell>
          <cell r="AC67">
            <v>1</v>
          </cell>
          <cell r="AD67">
            <v>9</v>
          </cell>
          <cell r="AE67">
            <v>1</v>
          </cell>
          <cell r="AF67">
            <v>9</v>
          </cell>
          <cell r="AI67">
            <v>2</v>
          </cell>
          <cell r="AK67">
            <v>0.92</v>
          </cell>
          <cell r="AL67" t="str">
            <v>NC</v>
          </cell>
          <cell r="AM67">
            <v>1</v>
          </cell>
          <cell r="AO67">
            <v>0</v>
          </cell>
          <cell r="AU67">
            <v>0</v>
          </cell>
          <cell r="AW67">
            <v>0</v>
          </cell>
          <cell r="AX67">
            <v>0.66</v>
          </cell>
          <cell r="AY67">
            <v>1</v>
          </cell>
          <cell r="AZ67">
            <v>1890</v>
          </cell>
          <cell r="BA67">
            <v>22</v>
          </cell>
          <cell r="BB67">
            <v>9.6199999999999994E-5</v>
          </cell>
          <cell r="BC67">
            <v>22</v>
          </cell>
          <cell r="BD67">
            <v>3.9368145359305945E-3</v>
          </cell>
          <cell r="BE67">
            <v>166</v>
          </cell>
          <cell r="BF67">
            <v>13</v>
          </cell>
          <cell r="BH67">
            <v>4.18</v>
          </cell>
          <cell r="BI67">
            <v>17</v>
          </cell>
          <cell r="BJ67">
            <v>7710</v>
          </cell>
          <cell r="BK67" t="str">
            <v>17a</v>
          </cell>
          <cell r="BL67">
            <v>114.8</v>
          </cell>
          <cell r="BM67">
            <v>17</v>
          </cell>
          <cell r="BO67">
            <v>0.10695473105661606</v>
          </cell>
          <cell r="BS67">
            <v>1000</v>
          </cell>
          <cell r="BT67" t="str">
            <v>Ceiling (High)</v>
          </cell>
          <cell r="BV67">
            <v>3000</v>
          </cell>
          <cell r="BW67" t="str">
            <v>Ceiling (High)</v>
          </cell>
          <cell r="BY67">
            <v>5000</v>
          </cell>
          <cell r="BZ67" t="str">
            <v>Ceiling (High)</v>
          </cell>
          <cell r="CA67">
            <v>50000</v>
          </cell>
          <cell r="CB67" t="str">
            <v>0.005%</v>
          </cell>
        </row>
        <row r="68">
          <cell r="A68" t="str">
            <v>HEPTACHLOR</v>
          </cell>
          <cell r="B68" t="str">
            <v>76-44-8</v>
          </cell>
          <cell r="C68">
            <v>42923</v>
          </cell>
          <cell r="D68">
            <v>5.0000000000000001E-4</v>
          </cell>
          <cell r="E68">
            <v>1</v>
          </cell>
          <cell r="F68">
            <v>5.0000000000000001E-4</v>
          </cell>
          <cell r="G68">
            <v>2</v>
          </cell>
          <cell r="H68">
            <v>1E-3</v>
          </cell>
          <cell r="I68">
            <v>3</v>
          </cell>
          <cell r="J68">
            <v>1E-3</v>
          </cell>
          <cell r="K68" t="str">
            <v>7c</v>
          </cell>
          <cell r="L68">
            <v>4.5</v>
          </cell>
          <cell r="M68" t="str">
            <v>B2</v>
          </cell>
          <cell r="N68">
            <v>1</v>
          </cell>
          <cell r="O68">
            <v>1.2999999999999999E-3</v>
          </cell>
          <cell r="P68">
            <v>1</v>
          </cell>
          <cell r="Q68">
            <v>1</v>
          </cell>
          <cell r="R68" t="str">
            <v>9e</v>
          </cell>
          <cell r="S68">
            <v>0.1</v>
          </cell>
          <cell r="T68" t="str">
            <v>9e</v>
          </cell>
          <cell r="U68">
            <v>1</v>
          </cell>
          <cell r="V68" t="str">
            <v>9e</v>
          </cell>
          <cell r="W68">
            <v>0.1</v>
          </cell>
          <cell r="X68" t="str">
            <v>9e</v>
          </cell>
          <cell r="Y68">
            <v>1</v>
          </cell>
          <cell r="Z68" t="str">
            <v>9e</v>
          </cell>
          <cell r="AA68">
            <v>0.1</v>
          </cell>
          <cell r="AB68" t="str">
            <v>9e</v>
          </cell>
          <cell r="AC68">
            <v>1</v>
          </cell>
          <cell r="AD68">
            <v>9</v>
          </cell>
          <cell r="AE68">
            <v>1</v>
          </cell>
          <cell r="AF68">
            <v>9</v>
          </cell>
          <cell r="AG68">
            <v>1</v>
          </cell>
          <cell r="AH68">
            <v>9</v>
          </cell>
          <cell r="AK68">
            <v>0.66</v>
          </cell>
          <cell r="AL68">
            <v>0.66</v>
          </cell>
          <cell r="AO68">
            <v>0</v>
          </cell>
          <cell r="AR68">
            <v>20</v>
          </cell>
          <cell r="AS68">
            <v>13</v>
          </cell>
          <cell r="AT68">
            <v>300</v>
          </cell>
          <cell r="AU68">
            <v>1.9613327848621964E-2</v>
          </cell>
          <cell r="AV68">
            <v>13</v>
          </cell>
          <cell r="AW68">
            <v>1.5295721476510067E-2</v>
          </cell>
          <cell r="AX68">
            <v>2.0099999999999996E-3</v>
          </cell>
          <cell r="AY68">
            <v>1</v>
          </cell>
          <cell r="AZ68">
            <v>180</v>
          </cell>
          <cell r="BA68">
            <v>22</v>
          </cell>
          <cell r="BB68">
            <v>2.9399999999999999E-4</v>
          </cell>
          <cell r="BC68">
            <v>22</v>
          </cell>
          <cell r="BD68">
            <v>1.2031429039122606E-2</v>
          </cell>
          <cell r="BE68">
            <v>374</v>
          </cell>
          <cell r="BF68">
            <v>13</v>
          </cell>
          <cell r="BG68">
            <v>2.9999999999999997E-4</v>
          </cell>
          <cell r="BH68">
            <v>6.1</v>
          </cell>
          <cell r="BI68">
            <v>16</v>
          </cell>
          <cell r="BJ68">
            <v>9530</v>
          </cell>
          <cell r="BK68" t="str">
            <v>17a</v>
          </cell>
          <cell r="BL68">
            <v>95.5</v>
          </cell>
          <cell r="BM68">
            <v>17</v>
          </cell>
          <cell r="BO68">
            <v>0.13539418114050744</v>
          </cell>
          <cell r="BS68">
            <v>1000</v>
          </cell>
          <cell r="BT68" t="str">
            <v>Ceiling (High)</v>
          </cell>
          <cell r="BV68">
            <v>3000</v>
          </cell>
          <cell r="BW68" t="str">
            <v>Ceiling (High)</v>
          </cell>
          <cell r="BY68">
            <v>5000</v>
          </cell>
          <cell r="BZ68" t="str">
            <v>Ceiling (High)</v>
          </cell>
          <cell r="CA68">
            <v>50000</v>
          </cell>
          <cell r="CB68" t="str">
            <v>0.005%</v>
          </cell>
        </row>
        <row r="69">
          <cell r="A69" t="str">
            <v>HEPTACHLOR EPOXIDE</v>
          </cell>
          <cell r="B69" t="str">
            <v>1024-57-3</v>
          </cell>
          <cell r="C69">
            <v>42923</v>
          </cell>
          <cell r="D69">
            <v>1.2999999999999999E-5</v>
          </cell>
          <cell r="E69">
            <v>1</v>
          </cell>
          <cell r="F69">
            <v>1.2999999999999999E-5</v>
          </cell>
          <cell r="G69">
            <v>2</v>
          </cell>
          <cell r="H69">
            <v>4.6E-5</v>
          </cell>
          <cell r="I69" t="str">
            <v>7b</v>
          </cell>
          <cell r="J69">
            <v>4.6E-5</v>
          </cell>
          <cell r="K69" t="str">
            <v>7c</v>
          </cell>
          <cell r="L69">
            <v>9.1</v>
          </cell>
          <cell r="M69" t="str">
            <v>B2</v>
          </cell>
          <cell r="N69">
            <v>1</v>
          </cell>
          <cell r="O69">
            <v>2.5999999999999999E-3</v>
          </cell>
          <cell r="P69">
            <v>1</v>
          </cell>
          <cell r="Q69">
            <v>1</v>
          </cell>
          <cell r="R69" t="str">
            <v>9e</v>
          </cell>
          <cell r="S69">
            <v>0.1</v>
          </cell>
          <cell r="T69" t="str">
            <v>9e</v>
          </cell>
          <cell r="U69">
            <v>1</v>
          </cell>
          <cell r="V69" t="str">
            <v>9e</v>
          </cell>
          <cell r="W69">
            <v>0.1</v>
          </cell>
          <cell r="X69" t="str">
            <v>9e</v>
          </cell>
          <cell r="Y69">
            <v>1</v>
          </cell>
          <cell r="Z69" t="str">
            <v>9e</v>
          </cell>
          <cell r="AA69">
            <v>0.1</v>
          </cell>
          <cell r="AB69" t="str">
            <v>9e</v>
          </cell>
          <cell r="AC69">
            <v>1</v>
          </cell>
          <cell r="AD69">
            <v>9</v>
          </cell>
          <cell r="AE69">
            <v>1</v>
          </cell>
          <cell r="AF69">
            <v>9</v>
          </cell>
          <cell r="AG69">
            <v>1</v>
          </cell>
          <cell r="AH69">
            <v>9</v>
          </cell>
          <cell r="AK69">
            <v>0.66</v>
          </cell>
          <cell r="AL69">
            <v>0.66</v>
          </cell>
          <cell r="AO69">
            <v>0</v>
          </cell>
          <cell r="AT69">
            <v>300</v>
          </cell>
          <cell r="AU69">
            <v>1.8857029859600551E-2</v>
          </cell>
          <cell r="AV69">
            <v>13</v>
          </cell>
          <cell r="AW69">
            <v>1.3787961409395975E-4</v>
          </cell>
          <cell r="AX69">
            <v>5.561E-2</v>
          </cell>
          <cell r="AY69">
            <v>1.5</v>
          </cell>
          <cell r="AZ69">
            <v>200</v>
          </cell>
          <cell r="BA69">
            <v>22</v>
          </cell>
          <cell r="BB69">
            <v>2.0999999999999999E-5</v>
          </cell>
          <cell r="BC69">
            <v>22</v>
          </cell>
          <cell r="BD69">
            <v>8.593877885087575E-4</v>
          </cell>
          <cell r="BE69">
            <v>389</v>
          </cell>
          <cell r="BF69">
            <v>13</v>
          </cell>
          <cell r="BG69">
            <v>2.6000000000000001E-6</v>
          </cell>
          <cell r="BH69">
            <v>4.9800000000000004</v>
          </cell>
          <cell r="BI69">
            <v>17</v>
          </cell>
          <cell r="BJ69">
            <v>83200</v>
          </cell>
          <cell r="BK69" t="str">
            <v>17b</v>
          </cell>
          <cell r="BL69">
            <v>160</v>
          </cell>
          <cell r="BM69">
            <v>17</v>
          </cell>
          <cell r="BO69">
            <v>2.0342297432117306E-2</v>
          </cell>
          <cell r="BS69">
            <v>1000</v>
          </cell>
          <cell r="BT69" t="str">
            <v>Ceiling (High)</v>
          </cell>
          <cell r="BV69">
            <v>3000</v>
          </cell>
          <cell r="BW69" t="str">
            <v>Ceiling (High)</v>
          </cell>
          <cell r="BY69">
            <v>5000</v>
          </cell>
          <cell r="BZ69" t="str">
            <v>Ceiling (High)</v>
          </cell>
          <cell r="CA69">
            <v>50000</v>
          </cell>
          <cell r="CB69" t="str">
            <v>0.005%</v>
          </cell>
        </row>
        <row r="70">
          <cell r="A70" t="str">
            <v>HEXACHLOROBENZENE</v>
          </cell>
          <cell r="B70" t="str">
            <v>118-74-1</v>
          </cell>
          <cell r="C70">
            <v>42922</v>
          </cell>
          <cell r="D70">
            <v>1.0000000000000001E-5</v>
          </cell>
          <cell r="E70" t="str">
            <v>6a</v>
          </cell>
          <cell r="F70">
            <v>1.0000000000000001E-5</v>
          </cell>
          <cell r="G70">
            <v>6</v>
          </cell>
          <cell r="H70">
            <v>4.0000000000000003E-5</v>
          </cell>
          <cell r="I70" t="str">
            <v>7b</v>
          </cell>
          <cell r="J70">
            <v>4.0000000000000003E-5</v>
          </cell>
          <cell r="K70" t="str">
            <v>7b</v>
          </cell>
          <cell r="L70">
            <v>1.6</v>
          </cell>
          <cell r="M70" t="str">
            <v>B2</v>
          </cell>
          <cell r="N70">
            <v>1</v>
          </cell>
          <cell r="O70">
            <v>4.6000000000000001E-4</v>
          </cell>
          <cell r="P70">
            <v>1</v>
          </cell>
          <cell r="Q70">
            <v>1</v>
          </cell>
          <cell r="R70" t="str">
            <v>9e</v>
          </cell>
          <cell r="S70">
            <v>0.1</v>
          </cell>
          <cell r="T70" t="str">
            <v>9e</v>
          </cell>
          <cell r="U70">
            <v>1</v>
          </cell>
          <cell r="V70" t="str">
            <v>9e</v>
          </cell>
          <cell r="W70">
            <v>0.1</v>
          </cell>
          <cell r="X70" t="str">
            <v>9e</v>
          </cell>
          <cell r="Y70">
            <v>1</v>
          </cell>
          <cell r="Z70" t="str">
            <v>9e</v>
          </cell>
          <cell r="AA70">
            <v>0.1</v>
          </cell>
          <cell r="AB70" t="str">
            <v>9e</v>
          </cell>
          <cell r="AC70">
            <v>1</v>
          </cell>
          <cell r="AD70">
            <v>9</v>
          </cell>
          <cell r="AE70">
            <v>1</v>
          </cell>
          <cell r="AF70">
            <v>9</v>
          </cell>
          <cell r="AG70">
            <v>1</v>
          </cell>
          <cell r="AH70">
            <v>9</v>
          </cell>
          <cell r="AK70">
            <v>0.8</v>
          </cell>
          <cell r="AL70">
            <v>0.8</v>
          </cell>
          <cell r="AO70">
            <v>0</v>
          </cell>
          <cell r="AR70">
            <v>3000</v>
          </cell>
          <cell r="AS70">
            <v>24</v>
          </cell>
          <cell r="AU70">
            <v>0</v>
          </cell>
          <cell r="AW70">
            <v>0</v>
          </cell>
          <cell r="AX70">
            <v>0.66</v>
          </cell>
          <cell r="AY70">
            <v>1</v>
          </cell>
          <cell r="AZ70">
            <v>6.2</v>
          </cell>
          <cell r="BA70">
            <v>22</v>
          </cell>
          <cell r="BB70">
            <v>1.6999999999999999E-3</v>
          </cell>
          <cell r="BC70">
            <v>22</v>
          </cell>
          <cell r="BD70">
            <v>6.9569487641185132E-2</v>
          </cell>
          <cell r="BE70">
            <v>285</v>
          </cell>
          <cell r="BF70">
            <v>13</v>
          </cell>
          <cell r="BG70">
            <v>1.0890000000000001E-5</v>
          </cell>
          <cell r="BH70">
            <v>5.73</v>
          </cell>
          <cell r="BI70">
            <v>16</v>
          </cell>
          <cell r="BJ70">
            <v>80000</v>
          </cell>
          <cell r="BK70" t="str">
            <v>17a</v>
          </cell>
          <cell r="BL70">
            <v>231.8</v>
          </cell>
          <cell r="BM70">
            <v>17</v>
          </cell>
          <cell r="BO70">
            <v>0.24310841956013071</v>
          </cell>
          <cell r="BS70">
            <v>1000</v>
          </cell>
          <cell r="BT70" t="str">
            <v>Ceiling (High)</v>
          </cell>
          <cell r="BV70">
            <v>3000</v>
          </cell>
          <cell r="BW70" t="str">
            <v>Ceiling (High)</v>
          </cell>
          <cell r="BY70">
            <v>5000</v>
          </cell>
          <cell r="BZ70" t="str">
            <v>Ceiling (High)</v>
          </cell>
          <cell r="CA70">
            <v>50000</v>
          </cell>
          <cell r="CB70" t="str">
            <v>0.005%</v>
          </cell>
        </row>
        <row r="71">
          <cell r="A71" t="str">
            <v>HEXACHLOROBUTADIENE</v>
          </cell>
          <cell r="B71" t="str">
            <v>87-68-3</v>
          </cell>
          <cell r="C71">
            <v>42922</v>
          </cell>
          <cell r="D71">
            <v>1E-3</v>
          </cell>
          <cell r="E71">
            <v>6</v>
          </cell>
          <cell r="F71">
            <v>1E-3</v>
          </cell>
          <cell r="G71">
            <v>6</v>
          </cell>
          <cell r="H71">
            <v>4.0000000000000001E-3</v>
          </cell>
          <cell r="I71" t="str">
            <v>7b</v>
          </cell>
          <cell r="J71">
            <v>4.0000000000000001E-3</v>
          </cell>
          <cell r="K71" t="str">
            <v>7b</v>
          </cell>
          <cell r="L71">
            <v>7.8E-2</v>
          </cell>
          <cell r="M71" t="str">
            <v>C</v>
          </cell>
          <cell r="N71">
            <v>1</v>
          </cell>
          <cell r="O71">
            <v>2.1999999999999999E-5</v>
          </cell>
          <cell r="P71">
            <v>1</v>
          </cell>
          <cell r="Q71">
            <v>1</v>
          </cell>
          <cell r="R71" t="str">
            <v>9e</v>
          </cell>
          <cell r="S71">
            <v>0.03</v>
          </cell>
          <cell r="T71" t="str">
            <v>9e</v>
          </cell>
          <cell r="U71">
            <v>1</v>
          </cell>
          <cell r="V71" t="str">
            <v>9e</v>
          </cell>
          <cell r="W71">
            <v>0.03</v>
          </cell>
          <cell r="X71" t="str">
            <v>9e</v>
          </cell>
          <cell r="Y71">
            <v>1</v>
          </cell>
          <cell r="Z71" t="str">
            <v>9e</v>
          </cell>
          <cell r="AA71">
            <v>0.03</v>
          </cell>
          <cell r="AB71" t="str">
            <v>9e</v>
          </cell>
          <cell r="AC71">
            <v>1</v>
          </cell>
          <cell r="AD71">
            <v>9</v>
          </cell>
          <cell r="AE71">
            <v>1</v>
          </cell>
          <cell r="AF71">
            <v>9</v>
          </cell>
          <cell r="AG71">
            <v>1</v>
          </cell>
          <cell r="AH71">
            <v>9</v>
          </cell>
          <cell r="AK71">
            <v>1</v>
          </cell>
          <cell r="AL71">
            <v>1</v>
          </cell>
          <cell r="AO71">
            <v>4.5999999999999996</v>
          </cell>
          <cell r="AR71">
            <v>6</v>
          </cell>
          <cell r="AS71">
            <v>24</v>
          </cell>
          <cell r="AT71">
            <v>12000</v>
          </cell>
          <cell r="AU71">
            <v>1.1241968759210137</v>
          </cell>
          <cell r="AV71">
            <v>13</v>
          </cell>
          <cell r="AW71">
            <v>0.13342858640939598</v>
          </cell>
          <cell r="AX71">
            <v>0.66</v>
          </cell>
          <cell r="AY71">
            <v>0.55000000000000004</v>
          </cell>
          <cell r="AZ71">
            <v>3200</v>
          </cell>
          <cell r="BA71">
            <v>22</v>
          </cell>
          <cell r="BB71">
            <v>1.03E-2</v>
          </cell>
          <cell r="BC71">
            <v>22</v>
          </cell>
          <cell r="BD71">
            <v>0.42150924864953349</v>
          </cell>
          <cell r="BE71">
            <v>261</v>
          </cell>
          <cell r="BF71">
            <v>11</v>
          </cell>
          <cell r="BG71">
            <v>0.15</v>
          </cell>
          <cell r="BH71">
            <v>4.78</v>
          </cell>
          <cell r="BI71">
            <v>16</v>
          </cell>
          <cell r="BJ71">
            <v>53700</v>
          </cell>
          <cell r="BK71" t="str">
            <v>17b</v>
          </cell>
          <cell r="BL71">
            <v>-21</v>
          </cell>
          <cell r="BM71">
            <v>17</v>
          </cell>
          <cell r="BO71">
            <v>7.8198784038949712E-2</v>
          </cell>
          <cell r="BS71">
            <v>500</v>
          </cell>
          <cell r="BT71" t="str">
            <v>Ceiling (Medium)</v>
          </cell>
          <cell r="BV71">
            <v>1000</v>
          </cell>
          <cell r="BW71" t="str">
            <v>Ceiling (Medium)</v>
          </cell>
          <cell r="BY71">
            <v>3000</v>
          </cell>
          <cell r="BZ71" t="str">
            <v>Ceiling (Medium)</v>
          </cell>
          <cell r="CA71">
            <v>50000</v>
          </cell>
          <cell r="CB71" t="str">
            <v>0.005%</v>
          </cell>
        </row>
        <row r="72">
          <cell r="A72" t="str">
            <v>HEXACHLOROCYCLOHEXANE, GAMMA (gamma-HCH)</v>
          </cell>
          <cell r="B72" t="str">
            <v>58-89-9</v>
          </cell>
          <cell r="C72">
            <v>42923</v>
          </cell>
          <cell r="D72">
            <v>2.9999999999999997E-4</v>
          </cell>
          <cell r="E72">
            <v>1</v>
          </cell>
          <cell r="F72">
            <v>3.0000000000000001E-3</v>
          </cell>
          <cell r="G72">
            <v>2</v>
          </cell>
          <cell r="H72">
            <v>1.1000000000000001E-3</v>
          </cell>
          <cell r="I72" t="str">
            <v>7b</v>
          </cell>
          <cell r="J72">
            <v>1.0999999999999999E-2</v>
          </cell>
          <cell r="K72" t="str">
            <v>7b</v>
          </cell>
          <cell r="L72">
            <v>1.3</v>
          </cell>
          <cell r="M72" t="str">
            <v>B2-C</v>
          </cell>
          <cell r="N72">
            <v>2</v>
          </cell>
          <cell r="O72">
            <v>3.7142857142857143E-4</v>
          </cell>
          <cell r="P72" t="str">
            <v>7a</v>
          </cell>
          <cell r="Q72">
            <v>1</v>
          </cell>
          <cell r="R72" t="str">
            <v>9e</v>
          </cell>
          <cell r="S72">
            <v>0.04</v>
          </cell>
          <cell r="T72" t="str">
            <v>9e</v>
          </cell>
          <cell r="U72">
            <v>1</v>
          </cell>
          <cell r="V72" t="str">
            <v>9e</v>
          </cell>
          <cell r="W72">
            <v>0.04</v>
          </cell>
          <cell r="X72" t="str">
            <v>9e</v>
          </cell>
          <cell r="Y72">
            <v>1</v>
          </cell>
          <cell r="Z72" t="str">
            <v>9e</v>
          </cell>
          <cell r="AA72">
            <v>0.04</v>
          </cell>
          <cell r="AB72" t="str">
            <v>9e</v>
          </cell>
          <cell r="AC72">
            <v>1</v>
          </cell>
          <cell r="AD72">
            <v>9</v>
          </cell>
          <cell r="AE72">
            <v>1</v>
          </cell>
          <cell r="AF72">
            <v>9</v>
          </cell>
          <cell r="AG72">
            <v>1</v>
          </cell>
          <cell r="AH72">
            <v>9</v>
          </cell>
          <cell r="AK72">
            <v>1</v>
          </cell>
          <cell r="AL72">
            <v>1</v>
          </cell>
          <cell r="AO72">
            <v>0</v>
          </cell>
          <cell r="AR72">
            <v>12000</v>
          </cell>
          <cell r="AS72">
            <v>13</v>
          </cell>
          <cell r="AU72">
            <v>0</v>
          </cell>
          <cell r="AW72">
            <v>0</v>
          </cell>
          <cell r="AX72">
            <v>2.6800000000000001E-3</v>
          </cell>
          <cell r="AY72">
            <v>0.5</v>
          </cell>
          <cell r="AZ72">
            <v>7300</v>
          </cell>
          <cell r="BA72">
            <v>22</v>
          </cell>
          <cell r="BB72">
            <v>5.1399999999999999E-6</v>
          </cell>
          <cell r="BC72">
            <v>22</v>
          </cell>
          <cell r="BD72">
            <v>2.1034539204452447E-4</v>
          </cell>
          <cell r="BE72">
            <v>291</v>
          </cell>
          <cell r="BF72">
            <v>13</v>
          </cell>
          <cell r="BG72">
            <v>9.3999999999999998E-6</v>
          </cell>
          <cell r="BH72">
            <v>3.72</v>
          </cell>
          <cell r="BI72">
            <v>17</v>
          </cell>
          <cell r="BJ72">
            <v>1350</v>
          </cell>
          <cell r="BK72" t="str">
            <v>17a</v>
          </cell>
          <cell r="BL72">
            <v>112.5</v>
          </cell>
          <cell r="BM72">
            <v>17</v>
          </cell>
          <cell r="BO72">
            <v>1.0607181496353157E-2</v>
          </cell>
          <cell r="BS72">
            <v>1000</v>
          </cell>
          <cell r="BT72" t="str">
            <v>Ceiling (High)</v>
          </cell>
          <cell r="BV72">
            <v>3000</v>
          </cell>
          <cell r="BW72" t="str">
            <v>Ceiling (High)</v>
          </cell>
          <cell r="BY72">
            <v>5000</v>
          </cell>
          <cell r="BZ72" t="str">
            <v>Ceiling (High)</v>
          </cell>
          <cell r="CA72">
            <v>50000</v>
          </cell>
          <cell r="CB72" t="str">
            <v>0.005%</v>
          </cell>
        </row>
        <row r="73">
          <cell r="A73" t="str">
            <v>HEXACHLOROETHANE</v>
          </cell>
          <cell r="B73" t="str">
            <v>67-72-1</v>
          </cell>
          <cell r="C73">
            <v>42922</v>
          </cell>
          <cell r="D73">
            <v>6.9999999999999999E-4</v>
          </cell>
          <cell r="E73">
            <v>1</v>
          </cell>
          <cell r="F73">
            <v>2E-3</v>
          </cell>
          <cell r="G73" t="str">
            <v>1i</v>
          </cell>
          <cell r="H73">
            <v>0.03</v>
          </cell>
          <cell r="I73">
            <v>1</v>
          </cell>
          <cell r="J73">
            <v>0.3</v>
          </cell>
          <cell r="K73" t="str">
            <v>1k</v>
          </cell>
          <cell r="L73">
            <v>0.04</v>
          </cell>
          <cell r="M73" t="str">
            <v>C</v>
          </cell>
          <cell r="N73">
            <v>1</v>
          </cell>
          <cell r="O73">
            <v>3.9999999999999998E-6</v>
          </cell>
          <cell r="P73" t="str">
            <v>1f</v>
          </cell>
          <cell r="Q73">
            <v>1</v>
          </cell>
          <cell r="R73" t="str">
            <v>9e</v>
          </cell>
          <cell r="S73">
            <v>0.03</v>
          </cell>
          <cell r="T73" t="str">
            <v>9e</v>
          </cell>
          <cell r="U73">
            <v>1</v>
          </cell>
          <cell r="V73" t="str">
            <v>9e</v>
          </cell>
          <cell r="W73">
            <v>0.03</v>
          </cell>
          <cell r="X73" t="str">
            <v>9e</v>
          </cell>
          <cell r="Y73">
            <v>1</v>
          </cell>
          <cell r="Z73" t="str">
            <v>9e</v>
          </cell>
          <cell r="AA73">
            <v>0.03</v>
          </cell>
          <cell r="AB73" t="str">
            <v>9e</v>
          </cell>
          <cell r="AC73">
            <v>1</v>
          </cell>
          <cell r="AD73">
            <v>9</v>
          </cell>
          <cell r="AE73">
            <v>1</v>
          </cell>
          <cell r="AF73">
            <v>9</v>
          </cell>
          <cell r="AG73">
            <v>1</v>
          </cell>
          <cell r="AH73">
            <v>9</v>
          </cell>
          <cell r="AK73">
            <v>1</v>
          </cell>
          <cell r="AL73">
            <v>1</v>
          </cell>
          <cell r="AO73">
            <v>0</v>
          </cell>
          <cell r="AR73">
            <v>10</v>
          </cell>
          <cell r="AS73">
            <v>24</v>
          </cell>
          <cell r="AU73">
            <v>0</v>
          </cell>
          <cell r="AW73">
            <v>0</v>
          </cell>
          <cell r="AX73">
            <v>0.66</v>
          </cell>
          <cell r="AY73">
            <v>8</v>
          </cell>
          <cell r="AZ73">
            <v>50000</v>
          </cell>
          <cell r="BA73">
            <v>22</v>
          </cell>
          <cell r="BB73">
            <v>3.8899999999999998E-3</v>
          </cell>
          <cell r="BC73">
            <v>22</v>
          </cell>
          <cell r="BD73">
            <v>0.15919135701424128</v>
          </cell>
          <cell r="BE73">
            <v>237</v>
          </cell>
          <cell r="BF73">
            <v>11</v>
          </cell>
          <cell r="BG73">
            <v>0.4</v>
          </cell>
          <cell r="BH73">
            <v>4.1399999999999997</v>
          </cell>
          <cell r="BI73">
            <v>16</v>
          </cell>
          <cell r="BJ73">
            <v>1780</v>
          </cell>
          <cell r="BK73" t="str">
            <v>17b</v>
          </cell>
          <cell r="BL73">
            <v>187</v>
          </cell>
          <cell r="BM73">
            <v>17</v>
          </cell>
          <cell r="BO73">
            <v>4.0290253508329509E-2</v>
          </cell>
          <cell r="BS73">
            <v>1000</v>
          </cell>
          <cell r="BT73" t="str">
            <v>Ceiling (High)</v>
          </cell>
          <cell r="BV73">
            <v>3000</v>
          </cell>
          <cell r="BW73" t="str">
            <v>Ceiling (High)</v>
          </cell>
          <cell r="BY73">
            <v>5000</v>
          </cell>
          <cell r="BZ73" t="str">
            <v>Ceiling (High)</v>
          </cell>
          <cell r="CA73">
            <v>50000</v>
          </cell>
          <cell r="CB73" t="str">
            <v>0.005%</v>
          </cell>
        </row>
        <row r="74">
          <cell r="A74" t="str">
            <v>HMX</v>
          </cell>
          <cell r="B74" t="str">
            <v>2691-41-0</v>
          </cell>
          <cell r="C74">
            <v>42922</v>
          </cell>
          <cell r="D74">
            <v>0.05</v>
          </cell>
          <cell r="E74">
            <v>1</v>
          </cell>
          <cell r="F74">
            <v>0.05</v>
          </cell>
          <cell r="G74" t="str">
            <v>1d</v>
          </cell>
          <cell r="H74">
            <v>0.18</v>
          </cell>
          <cell r="I74" t="str">
            <v>7b</v>
          </cell>
          <cell r="J74">
            <v>0.18</v>
          </cell>
          <cell r="K74" t="str">
            <v>7c</v>
          </cell>
          <cell r="M74" t="str">
            <v>D</v>
          </cell>
          <cell r="N74">
            <v>1</v>
          </cell>
          <cell r="Q74">
            <v>1</v>
          </cell>
          <cell r="R74">
            <v>9</v>
          </cell>
          <cell r="S74">
            <v>0.03</v>
          </cell>
          <cell r="T74">
            <v>9</v>
          </cell>
          <cell r="U74">
            <v>1</v>
          </cell>
          <cell r="V74">
            <v>9</v>
          </cell>
          <cell r="W74">
            <v>0.03</v>
          </cell>
          <cell r="X74">
            <v>9</v>
          </cell>
          <cell r="Y74" t="str">
            <v>NC</v>
          </cell>
          <cell r="AA74" t="str">
            <v>NC</v>
          </cell>
          <cell r="AC74">
            <v>1</v>
          </cell>
          <cell r="AD74">
            <v>9</v>
          </cell>
          <cell r="AE74">
            <v>1</v>
          </cell>
          <cell r="AF74">
            <v>9</v>
          </cell>
          <cell r="AK74">
            <v>0.3</v>
          </cell>
          <cell r="AL74" t="str">
            <v>NC</v>
          </cell>
          <cell r="AO74">
            <v>0</v>
          </cell>
          <cell r="AX74">
            <v>2.2000000000000002</v>
          </cell>
          <cell r="AY74">
            <v>13</v>
          </cell>
          <cell r="AZ74">
            <v>2556000</v>
          </cell>
          <cell r="BA74">
            <v>23</v>
          </cell>
          <cell r="BB74">
            <v>8.67E-10</v>
          </cell>
          <cell r="BC74">
            <v>22</v>
          </cell>
          <cell r="BD74">
            <v>3.5480438697004418E-8</v>
          </cell>
          <cell r="BE74">
            <v>296.2</v>
          </cell>
          <cell r="BF74">
            <v>13</v>
          </cell>
          <cell r="BG74">
            <v>3.3300000000000001E-14</v>
          </cell>
          <cell r="BH74">
            <v>0.16</v>
          </cell>
          <cell r="BI74">
            <v>13</v>
          </cell>
          <cell r="BJ74">
            <v>3.4673685045253171</v>
          </cell>
          <cell r="BK74">
            <v>13</v>
          </cell>
          <cell r="BL74">
            <v>276</v>
          </cell>
          <cell r="BM74">
            <v>13</v>
          </cell>
          <cell r="BO74">
            <v>4.4348608726596469E-5</v>
          </cell>
          <cell r="BS74">
            <v>1000</v>
          </cell>
          <cell r="BT74" t="str">
            <v>Ceiling (High)</v>
          </cell>
          <cell r="BV74">
            <v>3000</v>
          </cell>
          <cell r="BW74" t="str">
            <v>Ceiling (High)</v>
          </cell>
          <cell r="BY74">
            <v>5000</v>
          </cell>
          <cell r="BZ74" t="str">
            <v>Ceiling (High)</v>
          </cell>
          <cell r="CA74">
            <v>50000</v>
          </cell>
          <cell r="CB74" t="str">
            <v>0.005%</v>
          </cell>
        </row>
        <row r="75">
          <cell r="A75" t="str">
            <v>INDENO(1,2,3-cd)PYRENE</v>
          </cell>
          <cell r="B75" t="str">
            <v>193-39-5</v>
          </cell>
          <cell r="C75">
            <v>42922</v>
          </cell>
          <cell r="D75">
            <v>0.03</v>
          </cell>
          <cell r="E75" t="str">
            <v>5d</v>
          </cell>
          <cell r="F75">
            <v>0.3</v>
          </cell>
          <cell r="G75" t="str">
            <v>5d</v>
          </cell>
          <cell r="H75">
            <v>0.05</v>
          </cell>
          <cell r="I75" t="str">
            <v>5d</v>
          </cell>
          <cell r="J75">
            <v>0.5</v>
          </cell>
          <cell r="K75" t="str">
            <v>5d</v>
          </cell>
          <cell r="L75">
            <v>0.1</v>
          </cell>
          <cell r="M75" t="str">
            <v>B2</v>
          </cell>
          <cell r="N75" t="str">
            <v>1e</v>
          </cell>
          <cell r="O75">
            <v>6.0000000000000002E-5</v>
          </cell>
          <cell r="P75" t="str">
            <v>1e</v>
          </cell>
          <cell r="Q75">
            <v>0.3</v>
          </cell>
          <cell r="R75" t="str">
            <v>9d</v>
          </cell>
          <cell r="S75">
            <v>0.02</v>
          </cell>
          <cell r="T75" t="str">
            <v>9d</v>
          </cell>
          <cell r="U75">
            <v>0.3</v>
          </cell>
          <cell r="V75" t="str">
            <v>9d</v>
          </cell>
          <cell r="W75">
            <v>0.02</v>
          </cell>
          <cell r="X75" t="str">
            <v>9d</v>
          </cell>
          <cell r="Y75">
            <v>0.3</v>
          </cell>
          <cell r="Z75" t="str">
            <v>9d</v>
          </cell>
          <cell r="AA75">
            <v>0.02</v>
          </cell>
          <cell r="AB75" t="str">
            <v>9d</v>
          </cell>
          <cell r="AC75">
            <v>1</v>
          </cell>
          <cell r="AD75">
            <v>9</v>
          </cell>
          <cell r="AE75">
            <v>1</v>
          </cell>
          <cell r="AF75">
            <v>9</v>
          </cell>
          <cell r="AG75">
            <v>1</v>
          </cell>
          <cell r="AH75">
            <v>9</v>
          </cell>
          <cell r="AI75">
            <v>3</v>
          </cell>
          <cell r="AJ75" t="str">
            <v>M</v>
          </cell>
          <cell r="AK75">
            <v>0.92</v>
          </cell>
          <cell r="AL75">
            <v>0.92</v>
          </cell>
          <cell r="AM75">
            <v>1</v>
          </cell>
          <cell r="AO75">
            <v>0</v>
          </cell>
          <cell r="AU75">
            <v>0</v>
          </cell>
          <cell r="AW75">
            <v>0</v>
          </cell>
          <cell r="AX75">
            <v>0.66</v>
          </cell>
          <cell r="AY75">
            <v>0.5</v>
          </cell>
          <cell r="AZ75">
            <v>0.19</v>
          </cell>
          <cell r="BA75">
            <v>22</v>
          </cell>
          <cell r="BB75">
            <v>3.4799999999999999E-7</v>
          </cell>
          <cell r="BC75">
            <v>22</v>
          </cell>
          <cell r="BD75">
            <v>1.424128335243084E-5</v>
          </cell>
          <cell r="BE75">
            <v>276</v>
          </cell>
          <cell r="BF75">
            <v>13</v>
          </cell>
          <cell r="BG75">
            <v>1.0000000000000001E-9</v>
          </cell>
          <cell r="BH75">
            <v>6.7</v>
          </cell>
          <cell r="BI75">
            <v>16</v>
          </cell>
          <cell r="BJ75">
            <v>3470000</v>
          </cell>
          <cell r="BK75" t="str">
            <v>17b</v>
          </cell>
          <cell r="BL75">
            <v>161.5</v>
          </cell>
          <cell r="BM75">
            <v>17</v>
          </cell>
          <cell r="BO75">
            <v>1.1923396878859682</v>
          </cell>
          <cell r="BS75">
            <v>1000</v>
          </cell>
          <cell r="BT75" t="str">
            <v>Ceiling (High)</v>
          </cell>
          <cell r="BV75">
            <v>3000</v>
          </cell>
          <cell r="BW75" t="str">
            <v>Ceiling (High)</v>
          </cell>
          <cell r="BY75">
            <v>5000</v>
          </cell>
          <cell r="BZ75" t="str">
            <v>Ceiling (High)</v>
          </cell>
          <cell r="CA75">
            <v>50000</v>
          </cell>
          <cell r="CB75" t="str">
            <v>0.005%</v>
          </cell>
        </row>
        <row r="76">
          <cell r="A76" t="str">
            <v>LEAD</v>
          </cell>
          <cell r="B76" t="str">
            <v>7439-92-1</v>
          </cell>
          <cell r="C76">
            <v>42922</v>
          </cell>
          <cell r="D76">
            <v>7.5000000000000002E-4</v>
          </cell>
          <cell r="E76">
            <v>4</v>
          </cell>
          <cell r="F76">
            <v>7.5000000000000002E-4</v>
          </cell>
          <cell r="G76">
            <v>4</v>
          </cell>
          <cell r="H76">
            <v>1E-3</v>
          </cell>
          <cell r="I76">
            <v>3</v>
          </cell>
          <cell r="J76">
            <v>1E-3</v>
          </cell>
          <cell r="K76" t="str">
            <v>7c</v>
          </cell>
          <cell r="M76" t="str">
            <v>B2</v>
          </cell>
          <cell r="N76">
            <v>1</v>
          </cell>
          <cell r="Q76">
            <v>0.5</v>
          </cell>
          <cell r="R76" t="str">
            <v>9h</v>
          </cell>
          <cell r="S76">
            <v>6.0000000000000001E-3</v>
          </cell>
          <cell r="T76">
            <v>9</v>
          </cell>
          <cell r="U76">
            <v>0.5</v>
          </cell>
          <cell r="V76" t="str">
            <v>9h</v>
          </cell>
          <cell r="W76">
            <v>6.0000000000000001E-3</v>
          </cell>
          <cell r="X76">
            <v>9</v>
          </cell>
          <cell r="Y76" t="str">
            <v>NC</v>
          </cell>
          <cell r="AA76" t="str">
            <v>NC</v>
          </cell>
          <cell r="AC76">
            <v>1</v>
          </cell>
          <cell r="AD76">
            <v>9</v>
          </cell>
          <cell r="AE76">
            <v>1</v>
          </cell>
          <cell r="AF76">
            <v>9</v>
          </cell>
          <cell r="AI76">
            <v>600</v>
          </cell>
          <cell r="AK76">
            <v>0.5</v>
          </cell>
          <cell r="AL76" t="str">
            <v>NC</v>
          </cell>
          <cell r="AM76">
            <v>200</v>
          </cell>
          <cell r="AN76">
            <v>8.8000000000000007</v>
          </cell>
          <cell r="AO76">
            <v>0</v>
          </cell>
          <cell r="AU76">
            <v>0</v>
          </cell>
          <cell r="AW76">
            <v>0</v>
          </cell>
          <cell r="AX76">
            <v>8.4</v>
          </cell>
          <cell r="AY76">
            <v>1</v>
          </cell>
          <cell r="AZ76">
            <v>0</v>
          </cell>
          <cell r="BD76">
            <v>0</v>
          </cell>
          <cell r="BE76">
            <v>207</v>
          </cell>
          <cell r="BF76">
            <v>11</v>
          </cell>
          <cell r="BH76">
            <v>0.73</v>
          </cell>
          <cell r="BJ76">
            <v>0</v>
          </cell>
          <cell r="BO76">
            <v>1E-4</v>
          </cell>
          <cell r="BP76">
            <v>0.15</v>
          </cell>
          <cell r="BS76">
            <v>1000</v>
          </cell>
          <cell r="BT76" t="str">
            <v>Ceiling (High)</v>
          </cell>
          <cell r="BV76">
            <v>3000</v>
          </cell>
          <cell r="BW76" t="str">
            <v>Ceiling (High)</v>
          </cell>
          <cell r="BY76">
            <v>5000</v>
          </cell>
          <cell r="BZ76" t="str">
            <v>Ceiling (High)</v>
          </cell>
          <cell r="CA76">
            <v>50000</v>
          </cell>
          <cell r="CB76" t="str">
            <v>0.005%</v>
          </cell>
          <cell r="CC76" t="str">
            <v>Y</v>
          </cell>
        </row>
        <row r="77">
          <cell r="A77" t="str">
            <v>MERCURY</v>
          </cell>
          <cell r="B77" t="str">
            <v>7439-97-6</v>
          </cell>
          <cell r="C77">
            <v>42923</v>
          </cell>
          <cell r="D77">
            <v>2.9999999999999997E-4</v>
          </cell>
          <cell r="E77" t="str">
            <v>2d</v>
          </cell>
          <cell r="F77">
            <v>2.9999999999999997E-4</v>
          </cell>
          <cell r="G77" t="str">
            <v>2d</v>
          </cell>
          <cell r="H77">
            <v>2.9999999999999997E-4</v>
          </cell>
          <cell r="I77">
            <v>1</v>
          </cell>
          <cell r="J77">
            <v>2.9999999999999997E-4</v>
          </cell>
          <cell r="K77" t="str">
            <v>7c</v>
          </cell>
          <cell r="M77" t="str">
            <v>D</v>
          </cell>
          <cell r="N77">
            <v>1</v>
          </cell>
          <cell r="Q77">
            <v>0.5</v>
          </cell>
          <cell r="R77" t="str">
            <v>9e</v>
          </cell>
          <cell r="S77">
            <v>0.1</v>
          </cell>
          <cell r="T77" t="str">
            <v>9e</v>
          </cell>
          <cell r="U77">
            <v>0.5</v>
          </cell>
          <cell r="V77" t="str">
            <v>9e</v>
          </cell>
          <cell r="W77">
            <v>0.1</v>
          </cell>
          <cell r="X77" t="str">
            <v>9e</v>
          </cell>
          <cell r="Y77" t="str">
            <v>NC</v>
          </cell>
          <cell r="AA77" t="str">
            <v>NC</v>
          </cell>
          <cell r="AC77">
            <v>1</v>
          </cell>
          <cell r="AD77">
            <v>9</v>
          </cell>
          <cell r="AE77">
            <v>1</v>
          </cell>
          <cell r="AF77">
            <v>9</v>
          </cell>
          <cell r="AI77">
            <v>1</v>
          </cell>
          <cell r="AK77">
            <v>0.95</v>
          </cell>
          <cell r="AL77" t="str">
            <v>NC</v>
          </cell>
          <cell r="AM77">
            <v>0.3</v>
          </cell>
          <cell r="AN77">
            <v>0.95</v>
          </cell>
          <cell r="AO77">
            <v>0</v>
          </cell>
          <cell r="AU77">
            <v>0</v>
          </cell>
          <cell r="AW77">
            <v>0</v>
          </cell>
          <cell r="AX77">
            <v>0.1</v>
          </cell>
          <cell r="AY77">
            <v>0.2</v>
          </cell>
          <cell r="AZ77">
            <v>60</v>
          </cell>
          <cell r="BA77">
            <v>22</v>
          </cell>
          <cell r="BD77">
            <v>0</v>
          </cell>
          <cell r="BE77">
            <v>201</v>
          </cell>
          <cell r="BF77">
            <v>13</v>
          </cell>
          <cell r="BG77">
            <v>1.1999999999999999E-3</v>
          </cell>
          <cell r="BH77">
            <v>0.62</v>
          </cell>
          <cell r="BJ77">
            <v>0</v>
          </cell>
          <cell r="BO77">
            <v>1E-3</v>
          </cell>
          <cell r="BS77">
            <v>1000</v>
          </cell>
          <cell r="BT77" t="str">
            <v>Ceiling (High)</v>
          </cell>
          <cell r="BV77">
            <v>3000</v>
          </cell>
          <cell r="BW77" t="str">
            <v>Ceiling (High)</v>
          </cell>
          <cell r="BY77">
            <v>5000</v>
          </cell>
          <cell r="BZ77" t="str">
            <v>Ceiling (High)</v>
          </cell>
          <cell r="CA77">
            <v>50000</v>
          </cell>
          <cell r="CB77" t="str">
            <v>0.005%</v>
          </cell>
          <cell r="CC77" t="str">
            <v>Y</v>
          </cell>
        </row>
        <row r="78">
          <cell r="A78" t="str">
            <v>METHOXYCHLOR</v>
          </cell>
          <cell r="B78" t="str">
            <v>72-43-5</v>
          </cell>
          <cell r="C78">
            <v>42923</v>
          </cell>
          <cell r="D78">
            <v>5.0000000000000001E-3</v>
          </cell>
          <cell r="E78">
            <v>1</v>
          </cell>
          <cell r="F78">
            <v>5.0000000000000001E-3</v>
          </cell>
          <cell r="G78">
            <v>2</v>
          </cell>
          <cell r="H78">
            <v>1.7999999999999999E-2</v>
          </cell>
          <cell r="I78" t="str">
            <v>7b</v>
          </cell>
          <cell r="J78">
            <v>1.7999999999999999E-2</v>
          </cell>
          <cell r="K78" t="str">
            <v>7c</v>
          </cell>
          <cell r="M78" t="str">
            <v>D</v>
          </cell>
          <cell r="N78">
            <v>1</v>
          </cell>
          <cell r="Q78">
            <v>1</v>
          </cell>
          <cell r="R78" t="str">
            <v>9e</v>
          </cell>
          <cell r="S78">
            <v>0.1</v>
          </cell>
          <cell r="T78" t="str">
            <v>9e</v>
          </cell>
          <cell r="U78">
            <v>1</v>
          </cell>
          <cell r="V78" t="str">
            <v>9e</v>
          </cell>
          <cell r="W78">
            <v>0.1</v>
          </cell>
          <cell r="X78" t="str">
            <v>9e</v>
          </cell>
          <cell r="Y78" t="str">
            <v>NC</v>
          </cell>
          <cell r="AA78" t="str">
            <v>NC</v>
          </cell>
          <cell r="AC78">
            <v>1</v>
          </cell>
          <cell r="AD78">
            <v>9</v>
          </cell>
          <cell r="AE78">
            <v>1</v>
          </cell>
          <cell r="AF78">
            <v>9</v>
          </cell>
          <cell r="AK78">
            <v>1</v>
          </cell>
          <cell r="AL78" t="str">
            <v>NC</v>
          </cell>
          <cell r="AO78">
            <v>0</v>
          </cell>
          <cell r="AR78">
            <v>4700</v>
          </cell>
          <cell r="AS78">
            <v>13</v>
          </cell>
          <cell r="AU78">
            <v>0</v>
          </cell>
          <cell r="AW78">
            <v>0</v>
          </cell>
          <cell r="AX78">
            <v>0.11792</v>
          </cell>
          <cell r="AY78">
            <v>1.5</v>
          </cell>
          <cell r="AZ78">
            <v>100</v>
          </cell>
          <cell r="BA78">
            <v>22</v>
          </cell>
          <cell r="BB78">
            <v>2.03E-7</v>
          </cell>
          <cell r="BC78">
            <v>22</v>
          </cell>
          <cell r="BD78">
            <v>8.3074152889179904E-6</v>
          </cell>
          <cell r="BE78">
            <v>346</v>
          </cell>
          <cell r="BF78">
            <v>13</v>
          </cell>
          <cell r="BG78">
            <v>1.3999999999999999E-6</v>
          </cell>
          <cell r="BH78">
            <v>5.08</v>
          </cell>
          <cell r="BI78">
            <v>17</v>
          </cell>
          <cell r="BJ78">
            <v>80000</v>
          </cell>
          <cell r="BK78" t="str">
            <v>17a</v>
          </cell>
          <cell r="BL78">
            <v>87</v>
          </cell>
          <cell r="BM78">
            <v>17</v>
          </cell>
          <cell r="BO78">
            <v>4.1228734072288685E-2</v>
          </cell>
          <cell r="BS78">
            <v>1000</v>
          </cell>
          <cell r="BT78" t="str">
            <v>Ceiling (High)</v>
          </cell>
          <cell r="BV78">
            <v>3000</v>
          </cell>
          <cell r="BW78" t="str">
            <v>Ceiling (High)</v>
          </cell>
          <cell r="BY78">
            <v>5000</v>
          </cell>
          <cell r="BZ78" t="str">
            <v>Ceiling (High)</v>
          </cell>
          <cell r="CA78">
            <v>50000</v>
          </cell>
          <cell r="CB78" t="str">
            <v>0.005%</v>
          </cell>
        </row>
        <row r="79">
          <cell r="A79" t="str">
            <v>METHYL ETHYL KETONE</v>
          </cell>
          <cell r="B79" t="str">
            <v>78-93-3</v>
          </cell>
          <cell r="C79">
            <v>42922</v>
          </cell>
          <cell r="D79">
            <v>0.6</v>
          </cell>
          <cell r="E79">
            <v>1</v>
          </cell>
          <cell r="F79">
            <v>0.6</v>
          </cell>
          <cell r="G79" t="str">
            <v>1d</v>
          </cell>
          <cell r="H79">
            <v>5</v>
          </cell>
          <cell r="I79">
            <v>1</v>
          </cell>
          <cell r="J79">
            <v>5</v>
          </cell>
          <cell r="K79" t="str">
            <v>1j</v>
          </cell>
          <cell r="M79" t="str">
            <v>D</v>
          </cell>
          <cell r="N79">
            <v>1</v>
          </cell>
          <cell r="Q79">
            <v>1</v>
          </cell>
          <cell r="R79" t="str">
            <v>9e</v>
          </cell>
          <cell r="S79">
            <v>0.03</v>
          </cell>
          <cell r="T79" t="str">
            <v>9e</v>
          </cell>
          <cell r="U79">
            <v>1</v>
          </cell>
          <cell r="V79" t="str">
            <v>9e</v>
          </cell>
          <cell r="W79">
            <v>0.03</v>
          </cell>
          <cell r="X79" t="str">
            <v>9e</v>
          </cell>
          <cell r="Y79" t="str">
            <v>NC</v>
          </cell>
          <cell r="AA79" t="str">
            <v>NC</v>
          </cell>
          <cell r="AC79">
            <v>1</v>
          </cell>
          <cell r="AD79">
            <v>9</v>
          </cell>
          <cell r="AE79">
            <v>1</v>
          </cell>
          <cell r="AF79">
            <v>9</v>
          </cell>
          <cell r="AK79">
            <v>1</v>
          </cell>
          <cell r="AL79" t="str">
            <v>NC</v>
          </cell>
          <cell r="AO79">
            <v>12</v>
          </cell>
          <cell r="AP79">
            <v>10</v>
          </cell>
          <cell r="AQ79">
            <v>14.324999999999999</v>
          </cell>
          <cell r="AR79">
            <v>1000</v>
          </cell>
          <cell r="AS79">
            <v>24</v>
          </cell>
          <cell r="AT79">
            <v>32000</v>
          </cell>
          <cell r="AU79">
            <v>10.867236467236465</v>
          </cell>
          <cell r="AV79">
            <v>24</v>
          </cell>
          <cell r="AW79">
            <v>9.2019714765100691</v>
          </cell>
          <cell r="AX79">
            <v>0.1</v>
          </cell>
          <cell r="AY79">
            <v>100</v>
          </cell>
          <cell r="AZ79">
            <v>223000000</v>
          </cell>
          <cell r="BA79">
            <v>22</v>
          </cell>
          <cell r="BB79">
            <v>5.6900000000000001E-5</v>
          </cell>
          <cell r="BC79">
            <v>22</v>
          </cell>
          <cell r="BD79">
            <v>2.3285316745784907E-3</v>
          </cell>
          <cell r="BE79">
            <v>72</v>
          </cell>
          <cell r="BF79">
            <v>13</v>
          </cell>
          <cell r="BG79">
            <v>100</v>
          </cell>
          <cell r="BH79">
            <v>0.28999999999999998</v>
          </cell>
          <cell r="BI79">
            <v>16</v>
          </cell>
          <cell r="BJ79">
            <v>3.5481338923357555</v>
          </cell>
          <cell r="BK79">
            <v>13</v>
          </cell>
          <cell r="BO79">
            <v>9.7319529359227738E-4</v>
          </cell>
          <cell r="BS79">
            <v>500</v>
          </cell>
          <cell r="BT79" t="str">
            <v>Ceiling (Medium)</v>
          </cell>
          <cell r="BV79">
            <v>1000</v>
          </cell>
          <cell r="BW79" t="str">
            <v>Ceiling (Medium)</v>
          </cell>
          <cell r="BY79">
            <v>3000</v>
          </cell>
          <cell r="BZ79" t="str">
            <v>Ceiling (Medium)</v>
          </cell>
          <cell r="CA79">
            <v>50000</v>
          </cell>
          <cell r="CB79" t="str">
            <v>0.005%</v>
          </cell>
        </row>
        <row r="80">
          <cell r="A80" t="str">
            <v>METHYL ISOBUTYL KETONE</v>
          </cell>
          <cell r="B80" t="str">
            <v>108-10-1</v>
          </cell>
          <cell r="C80">
            <v>42923</v>
          </cell>
          <cell r="D80">
            <v>0.08</v>
          </cell>
          <cell r="E80">
            <v>2</v>
          </cell>
          <cell r="F80">
            <v>0.8</v>
          </cell>
          <cell r="G80">
            <v>2</v>
          </cell>
          <cell r="H80">
            <v>3</v>
          </cell>
          <cell r="I80">
            <v>1</v>
          </cell>
          <cell r="J80">
            <v>3</v>
          </cell>
          <cell r="K80" t="str">
            <v>7c</v>
          </cell>
          <cell r="Q80">
            <v>1</v>
          </cell>
          <cell r="R80" t="str">
            <v>9e</v>
          </cell>
          <cell r="S80">
            <v>0.03</v>
          </cell>
          <cell r="T80" t="str">
            <v>9e</v>
          </cell>
          <cell r="U80">
            <v>1</v>
          </cell>
          <cell r="V80" t="str">
            <v>9e</v>
          </cell>
          <cell r="W80">
            <v>0.03</v>
          </cell>
          <cell r="X80" t="str">
            <v>9e</v>
          </cell>
          <cell r="Y80" t="str">
            <v>NC</v>
          </cell>
          <cell r="AA80" t="str">
            <v>NC</v>
          </cell>
          <cell r="AC80">
            <v>1</v>
          </cell>
          <cell r="AD80">
            <v>9</v>
          </cell>
          <cell r="AE80">
            <v>1</v>
          </cell>
          <cell r="AF80">
            <v>9</v>
          </cell>
          <cell r="AK80">
            <v>1</v>
          </cell>
          <cell r="AL80" t="str">
            <v>NC</v>
          </cell>
          <cell r="AO80">
            <v>2.2000000000000002</v>
          </cell>
          <cell r="AT80">
            <v>9700</v>
          </cell>
          <cell r="AU80">
            <v>2.371774358974359</v>
          </cell>
          <cell r="AV80">
            <v>25</v>
          </cell>
          <cell r="AW80">
            <v>4.2162526811042689</v>
          </cell>
          <cell r="AX80">
            <v>0.05</v>
          </cell>
          <cell r="AY80">
            <v>50</v>
          </cell>
          <cell r="AZ80">
            <v>19000000</v>
          </cell>
          <cell r="BA80">
            <v>22</v>
          </cell>
          <cell r="BB80">
            <v>1.3799999999999999E-4</v>
          </cell>
          <cell r="BC80">
            <v>22</v>
          </cell>
          <cell r="BD80">
            <v>5.6474054673432642E-3</v>
          </cell>
          <cell r="BE80">
            <v>100</v>
          </cell>
          <cell r="BF80">
            <v>11</v>
          </cell>
          <cell r="BG80">
            <v>10</v>
          </cell>
          <cell r="BH80">
            <v>1.31</v>
          </cell>
          <cell r="BI80">
            <v>12</v>
          </cell>
          <cell r="BJ80">
            <v>12.58925411794168</v>
          </cell>
          <cell r="BK80" t="str">
            <v>calc</v>
          </cell>
          <cell r="BO80">
            <v>3.1959501748147611E-3</v>
          </cell>
          <cell r="BS80">
            <v>500</v>
          </cell>
          <cell r="BT80" t="str">
            <v>Ceiling (Medium)</v>
          </cell>
          <cell r="BV80">
            <v>1000</v>
          </cell>
          <cell r="BW80" t="str">
            <v>Ceiling (Medium)</v>
          </cell>
          <cell r="BY80">
            <v>3000</v>
          </cell>
          <cell r="BZ80" t="str">
            <v>Ceiling (Medium)</v>
          </cell>
          <cell r="CA80">
            <v>50000</v>
          </cell>
          <cell r="CB80" t="str">
            <v>0.005%</v>
          </cell>
        </row>
        <row r="81">
          <cell r="A81" t="str">
            <v>METHYL MERCURY</v>
          </cell>
          <cell r="B81" t="str">
            <v>22967-92-6</v>
          </cell>
          <cell r="C81">
            <v>42923</v>
          </cell>
          <cell r="D81">
            <v>1E-4</v>
          </cell>
          <cell r="E81">
            <v>1</v>
          </cell>
          <cell r="F81">
            <v>1E-4</v>
          </cell>
          <cell r="G81">
            <v>2</v>
          </cell>
          <cell r="H81">
            <v>2.0000000000000002E-5</v>
          </cell>
          <cell r="I81">
            <v>3</v>
          </cell>
          <cell r="J81">
            <v>2.0000000000000002E-5</v>
          </cell>
          <cell r="K81" t="str">
            <v>7c</v>
          </cell>
          <cell r="M81" t="str">
            <v>C</v>
          </cell>
          <cell r="N81">
            <v>1</v>
          </cell>
          <cell r="Q81">
            <v>1</v>
          </cell>
          <cell r="R81" t="str">
            <v>9e</v>
          </cell>
          <cell r="S81">
            <v>0.1</v>
          </cell>
          <cell r="T81" t="str">
            <v>9e</v>
          </cell>
          <cell r="U81">
            <v>1</v>
          </cell>
          <cell r="V81" t="str">
            <v>9e</v>
          </cell>
          <cell r="W81">
            <v>0.1</v>
          </cell>
          <cell r="X81" t="str">
            <v>9e</v>
          </cell>
          <cell r="Y81" t="str">
            <v>NC</v>
          </cell>
          <cell r="AA81" t="str">
            <v>NC</v>
          </cell>
          <cell r="AC81">
            <v>1</v>
          </cell>
          <cell r="AD81">
            <v>9</v>
          </cell>
          <cell r="AE81">
            <v>1</v>
          </cell>
          <cell r="AF81">
            <v>9</v>
          </cell>
          <cell r="AK81">
            <v>0.95</v>
          </cell>
          <cell r="AL81" t="str">
            <v>NC</v>
          </cell>
          <cell r="AO81">
            <v>0</v>
          </cell>
          <cell r="AU81">
            <v>0</v>
          </cell>
          <cell r="AW81">
            <v>0</v>
          </cell>
          <cell r="AX81">
            <v>0</v>
          </cell>
          <cell r="AY81">
            <v>0</v>
          </cell>
          <cell r="AZ81">
            <v>0</v>
          </cell>
          <cell r="BD81">
            <v>0</v>
          </cell>
          <cell r="BE81">
            <v>231</v>
          </cell>
          <cell r="BF81">
            <v>15</v>
          </cell>
          <cell r="BJ81">
            <v>0</v>
          </cell>
          <cell r="BO81">
            <v>1E-3</v>
          </cell>
          <cell r="BS81">
            <v>1000</v>
          </cell>
          <cell r="BT81" t="str">
            <v>Ceiling (High)</v>
          </cell>
          <cell r="BV81">
            <v>3000</v>
          </cell>
          <cell r="BW81" t="str">
            <v>Ceiling (High)</v>
          </cell>
          <cell r="BY81">
            <v>5000</v>
          </cell>
          <cell r="BZ81" t="str">
            <v>Ceiling (High)</v>
          </cell>
          <cell r="CA81">
            <v>50000</v>
          </cell>
          <cell r="CB81" t="str">
            <v>0.005%</v>
          </cell>
          <cell r="CC81" t="str">
            <v>Y</v>
          </cell>
        </row>
        <row r="82">
          <cell r="A82" t="str">
            <v>METHYL TERT BUTYL ETHER</v>
          </cell>
          <cell r="B82" t="str">
            <v>1634-04-4</v>
          </cell>
          <cell r="C82">
            <v>42922</v>
          </cell>
          <cell r="D82">
            <v>0.1</v>
          </cell>
          <cell r="E82" t="str">
            <v>5a</v>
          </cell>
          <cell r="F82">
            <v>1</v>
          </cell>
          <cell r="G82" t="str">
            <v>5a</v>
          </cell>
          <cell r="H82">
            <v>3</v>
          </cell>
          <cell r="I82">
            <v>1</v>
          </cell>
          <cell r="J82">
            <v>3</v>
          </cell>
          <cell r="K82" t="str">
            <v>7c</v>
          </cell>
          <cell r="M82" t="str">
            <v>C</v>
          </cell>
          <cell r="Q82">
            <v>1</v>
          </cell>
          <cell r="R82" t="str">
            <v>9e</v>
          </cell>
          <cell r="S82">
            <v>0.03</v>
          </cell>
          <cell r="T82" t="str">
            <v>9e</v>
          </cell>
          <cell r="U82">
            <v>1</v>
          </cell>
          <cell r="V82" t="str">
            <v>9e</v>
          </cell>
          <cell r="W82">
            <v>0.03</v>
          </cell>
          <cell r="X82" t="str">
            <v>9e</v>
          </cell>
          <cell r="Y82" t="str">
            <v>NC</v>
          </cell>
          <cell r="AA82" t="str">
            <v>NC</v>
          </cell>
          <cell r="AC82">
            <v>1</v>
          </cell>
          <cell r="AD82">
            <v>9</v>
          </cell>
          <cell r="AE82">
            <v>1</v>
          </cell>
          <cell r="AF82">
            <v>9</v>
          </cell>
          <cell r="AK82">
            <v>1</v>
          </cell>
          <cell r="AL82" t="str">
            <v>NC</v>
          </cell>
          <cell r="AO82">
            <v>39</v>
          </cell>
          <cell r="AU82">
            <v>0</v>
          </cell>
          <cell r="AW82">
            <v>0</v>
          </cell>
          <cell r="AX82">
            <v>0.1</v>
          </cell>
          <cell r="AY82">
            <v>0.5</v>
          </cell>
          <cell r="AZ82">
            <v>51000000</v>
          </cell>
          <cell r="BA82">
            <v>22</v>
          </cell>
          <cell r="BB82">
            <v>5.8699999999999996E-4</v>
          </cell>
          <cell r="BC82">
            <v>22</v>
          </cell>
          <cell r="BD82">
            <v>2.4021934850220986E-2</v>
          </cell>
          <cell r="BE82">
            <v>88</v>
          </cell>
          <cell r="BF82">
            <v>15</v>
          </cell>
          <cell r="BG82">
            <v>245</v>
          </cell>
          <cell r="BH82">
            <v>0.94</v>
          </cell>
          <cell r="BI82">
            <v>14</v>
          </cell>
          <cell r="BJ82">
            <v>5.3703179637025285</v>
          </cell>
          <cell r="BK82" t="str">
            <v>calc</v>
          </cell>
          <cell r="BO82">
            <v>2.1261798598625221E-3</v>
          </cell>
          <cell r="BS82">
            <v>100</v>
          </cell>
          <cell r="BT82" t="str">
            <v>Ceiling (Low)</v>
          </cell>
          <cell r="BV82">
            <v>500</v>
          </cell>
          <cell r="BW82" t="str">
            <v>Ceiling (Low)</v>
          </cell>
          <cell r="BY82">
            <v>500</v>
          </cell>
          <cell r="BZ82" t="str">
            <v>High Volatility</v>
          </cell>
          <cell r="CA82">
            <v>50000</v>
          </cell>
          <cell r="CB82" t="str">
            <v>0.005%</v>
          </cell>
        </row>
        <row r="83">
          <cell r="A83" t="str">
            <v>METHYLNAPHTHALENE, 2-</v>
          </cell>
          <cell r="B83" t="str">
            <v>91-57-6</v>
          </cell>
          <cell r="C83">
            <v>42922</v>
          </cell>
          <cell r="D83">
            <v>4.0000000000000001E-3</v>
          </cell>
          <cell r="E83">
            <v>1</v>
          </cell>
          <cell r="F83">
            <v>4.0000000000000001E-3</v>
          </cell>
          <cell r="G83">
            <v>6</v>
          </cell>
          <cell r="H83">
            <v>0.05</v>
          </cell>
          <cell r="I83" t="str">
            <v>5d</v>
          </cell>
          <cell r="J83">
            <v>0.5</v>
          </cell>
          <cell r="K83" t="str">
            <v>5d</v>
          </cell>
          <cell r="Q83">
            <v>0.3</v>
          </cell>
          <cell r="R83" t="str">
            <v>9d</v>
          </cell>
          <cell r="S83">
            <v>0.1</v>
          </cell>
          <cell r="T83" t="str">
            <v>9d</v>
          </cell>
          <cell r="U83">
            <v>0.3</v>
          </cell>
          <cell r="V83" t="str">
            <v>9d</v>
          </cell>
          <cell r="W83">
            <v>0.1</v>
          </cell>
          <cell r="X83" t="str">
            <v>9d</v>
          </cell>
          <cell r="Y83" t="str">
            <v>NC</v>
          </cell>
          <cell r="AA83" t="str">
            <v>NC</v>
          </cell>
          <cell r="AC83">
            <v>1</v>
          </cell>
          <cell r="AD83">
            <v>9</v>
          </cell>
          <cell r="AE83">
            <v>1</v>
          </cell>
          <cell r="AF83">
            <v>9</v>
          </cell>
          <cell r="AI83">
            <v>1</v>
          </cell>
          <cell r="AK83">
            <v>0.92</v>
          </cell>
          <cell r="AL83" t="str">
            <v>NC</v>
          </cell>
          <cell r="AM83">
            <v>0.5</v>
          </cell>
          <cell r="AO83">
            <v>1.74</v>
          </cell>
          <cell r="AQ83">
            <v>0.3</v>
          </cell>
          <cell r="AR83">
            <v>10</v>
          </cell>
          <cell r="AS83">
            <v>13</v>
          </cell>
          <cell r="AT83">
            <v>68</v>
          </cell>
          <cell r="AU83">
            <v>1.1709064644275909E-2</v>
          </cell>
          <cell r="AV83">
            <v>28</v>
          </cell>
          <cell r="AW83">
            <v>5.8074664429530225</v>
          </cell>
          <cell r="AX83">
            <v>0.66</v>
          </cell>
          <cell r="AY83">
            <v>10</v>
          </cell>
          <cell r="AZ83">
            <v>24600</v>
          </cell>
          <cell r="BA83">
            <v>22</v>
          </cell>
          <cell r="BB83">
            <v>5.1800000000000001E-4</v>
          </cell>
          <cell r="BC83">
            <v>22</v>
          </cell>
          <cell r="BD83">
            <v>2.1198232116549354E-2</v>
          </cell>
          <cell r="BE83">
            <v>142</v>
          </cell>
          <cell r="BF83">
            <v>13</v>
          </cell>
          <cell r="BG83">
            <v>6.8000000000000005E-2</v>
          </cell>
          <cell r="BH83">
            <v>3.86</v>
          </cell>
          <cell r="BI83">
            <v>12</v>
          </cell>
          <cell r="BJ83">
            <v>2500</v>
          </cell>
          <cell r="BK83">
            <v>13</v>
          </cell>
          <cell r="BO83">
            <v>8.9618980686161434E-2</v>
          </cell>
          <cell r="BS83">
            <v>500</v>
          </cell>
          <cell r="BT83" t="str">
            <v>Ceiling (Medium)</v>
          </cell>
          <cell r="BV83">
            <v>1000</v>
          </cell>
          <cell r="BW83" t="str">
            <v>Ceiling (Medium)</v>
          </cell>
          <cell r="BY83">
            <v>3000</v>
          </cell>
          <cell r="BZ83" t="str">
            <v>Ceiling (Medium)</v>
          </cell>
          <cell r="CA83">
            <v>50000</v>
          </cell>
          <cell r="CB83" t="str">
            <v>0.005%</v>
          </cell>
        </row>
        <row r="84">
          <cell r="A84" t="str">
            <v>NAPHTHALENE</v>
          </cell>
          <cell r="B84" t="str">
            <v>91-20-3</v>
          </cell>
          <cell r="C84">
            <v>42922</v>
          </cell>
          <cell r="D84">
            <v>0.02</v>
          </cell>
          <cell r="E84">
            <v>1</v>
          </cell>
          <cell r="F84">
            <v>0.2</v>
          </cell>
          <cell r="G84" t="str">
            <v>1i</v>
          </cell>
          <cell r="H84">
            <v>3.0000000000000001E-3</v>
          </cell>
          <cell r="I84">
            <v>1</v>
          </cell>
          <cell r="J84">
            <v>3.0000000000000001E-3</v>
          </cell>
          <cell r="K84" t="str">
            <v>7c</v>
          </cell>
          <cell r="Q84">
            <v>0.3</v>
          </cell>
          <cell r="R84" t="str">
            <v>9d</v>
          </cell>
          <cell r="S84">
            <v>0.1</v>
          </cell>
          <cell r="T84" t="str">
            <v>9d</v>
          </cell>
          <cell r="U84">
            <v>0.3</v>
          </cell>
          <cell r="V84" t="str">
            <v>9d</v>
          </cell>
          <cell r="W84">
            <v>0.1</v>
          </cell>
          <cell r="X84" t="str">
            <v>9d</v>
          </cell>
          <cell r="Y84" t="str">
            <v>NC</v>
          </cell>
          <cell r="AA84" t="str">
            <v>NC</v>
          </cell>
          <cell r="AC84">
            <v>1</v>
          </cell>
          <cell r="AD84">
            <v>9</v>
          </cell>
          <cell r="AE84">
            <v>1</v>
          </cell>
          <cell r="AF84">
            <v>9</v>
          </cell>
          <cell r="AI84">
            <v>1</v>
          </cell>
          <cell r="AK84">
            <v>0.92</v>
          </cell>
          <cell r="AL84" t="str">
            <v>NC</v>
          </cell>
          <cell r="AM84">
            <v>0.5</v>
          </cell>
          <cell r="AO84">
            <v>2.7</v>
          </cell>
          <cell r="AP84">
            <v>5</v>
          </cell>
          <cell r="AR84">
            <v>21</v>
          </cell>
          <cell r="AS84">
            <v>13</v>
          </cell>
          <cell r="AT84">
            <v>440</v>
          </cell>
          <cell r="AU84">
            <v>8.4051282051282039E-2</v>
          </cell>
          <cell r="AV84">
            <v>13</v>
          </cell>
          <cell r="AW84">
            <v>0.9755948749237342</v>
          </cell>
          <cell r="AX84">
            <v>0.66</v>
          </cell>
          <cell r="AY84">
            <v>0.2</v>
          </cell>
          <cell r="AZ84">
            <v>31000</v>
          </cell>
          <cell r="BA84">
            <v>22</v>
          </cell>
          <cell r="BB84">
            <v>4.4000000000000002E-4</v>
          </cell>
          <cell r="BC84">
            <v>22</v>
          </cell>
          <cell r="BD84">
            <v>1.8006220330659684E-2</v>
          </cell>
          <cell r="BE84">
            <v>128</v>
          </cell>
          <cell r="BF84">
            <v>13</v>
          </cell>
          <cell r="BG84">
            <v>8.2000000000000003E-2</v>
          </cell>
          <cell r="BH84">
            <v>3.3</v>
          </cell>
          <cell r="BI84">
            <v>16</v>
          </cell>
          <cell r="BJ84">
            <v>1190</v>
          </cell>
          <cell r="BK84" t="str">
            <v>17a</v>
          </cell>
          <cell r="BL84">
            <v>80.2</v>
          </cell>
          <cell r="BM84">
            <v>17</v>
          </cell>
          <cell r="BO84">
            <v>4.5835291743818875E-2</v>
          </cell>
          <cell r="BS84">
            <v>500</v>
          </cell>
          <cell r="BT84" t="str">
            <v>Ceiling (Medium)</v>
          </cell>
          <cell r="BV84">
            <v>1000</v>
          </cell>
          <cell r="BW84" t="str">
            <v>Ceiling (Medium)</v>
          </cell>
          <cell r="BY84">
            <v>3000</v>
          </cell>
          <cell r="BZ84" t="str">
            <v>Ceiling (Medium)</v>
          </cell>
          <cell r="CA84">
            <v>50000</v>
          </cell>
          <cell r="CB84" t="str">
            <v>0.005%</v>
          </cell>
        </row>
        <row r="85">
          <cell r="A85" t="str">
            <v>NICKEL</v>
          </cell>
          <cell r="B85" t="str">
            <v>7440-02-0</v>
          </cell>
          <cell r="C85">
            <v>42923</v>
          </cell>
          <cell r="D85">
            <v>0.02</v>
          </cell>
          <cell r="E85">
            <v>1</v>
          </cell>
          <cell r="F85">
            <v>0.02</v>
          </cell>
          <cell r="G85">
            <v>2</v>
          </cell>
          <cell r="H85">
            <v>1E-3</v>
          </cell>
          <cell r="I85">
            <v>3</v>
          </cell>
          <cell r="J85">
            <v>1E-3</v>
          </cell>
          <cell r="K85" t="str">
            <v>7c</v>
          </cell>
          <cell r="M85" t="str">
            <v>A</v>
          </cell>
          <cell r="N85">
            <v>1</v>
          </cell>
          <cell r="O85">
            <v>4.8000000000000001E-4</v>
          </cell>
          <cell r="P85">
            <v>1</v>
          </cell>
          <cell r="Q85">
            <v>1</v>
          </cell>
          <cell r="R85" t="str">
            <v>9e</v>
          </cell>
          <cell r="S85">
            <v>0.2</v>
          </cell>
          <cell r="T85" t="str">
            <v>9e</v>
          </cell>
          <cell r="U85">
            <v>1</v>
          </cell>
          <cell r="V85" t="str">
            <v>9e</v>
          </cell>
          <cell r="W85">
            <v>0.2</v>
          </cell>
          <cell r="X85" t="str">
            <v>9e</v>
          </cell>
          <cell r="Y85" t="str">
            <v>NC</v>
          </cell>
          <cell r="AA85" t="str">
            <v>NC</v>
          </cell>
          <cell r="AC85">
            <v>1</v>
          </cell>
          <cell r="AD85">
            <v>9</v>
          </cell>
          <cell r="AE85">
            <v>1</v>
          </cell>
          <cell r="AF85">
            <v>9</v>
          </cell>
          <cell r="AI85">
            <v>30</v>
          </cell>
          <cell r="AK85">
            <v>0.1</v>
          </cell>
          <cell r="AL85" t="str">
            <v>NC</v>
          </cell>
          <cell r="AM85">
            <v>20</v>
          </cell>
          <cell r="AO85">
            <v>0</v>
          </cell>
          <cell r="AU85">
            <v>0</v>
          </cell>
          <cell r="AW85">
            <v>0</v>
          </cell>
          <cell r="AX85">
            <v>3</v>
          </cell>
          <cell r="AY85">
            <v>15</v>
          </cell>
          <cell r="AZ85">
            <v>0</v>
          </cell>
          <cell r="BD85">
            <v>0</v>
          </cell>
          <cell r="BE85">
            <v>59</v>
          </cell>
          <cell r="BF85">
            <v>13</v>
          </cell>
          <cell r="BH85">
            <v>-0.56999999999999995</v>
          </cell>
          <cell r="BJ85">
            <v>0</v>
          </cell>
          <cell r="BO85">
            <v>2.0000000000000001E-4</v>
          </cell>
          <cell r="BP85">
            <v>0.38</v>
          </cell>
          <cell r="BS85">
            <v>1000</v>
          </cell>
          <cell r="BT85" t="str">
            <v>Ceiling (High)</v>
          </cell>
          <cell r="BV85">
            <v>3000</v>
          </cell>
          <cell r="BW85" t="str">
            <v>Ceiling (High)</v>
          </cell>
          <cell r="BY85">
            <v>5000</v>
          </cell>
          <cell r="BZ85" t="str">
            <v>Ceiling (High)</v>
          </cell>
          <cell r="CA85">
            <v>50000</v>
          </cell>
          <cell r="CB85" t="str">
            <v>0.005%</v>
          </cell>
          <cell r="CC85" t="str">
            <v>Y</v>
          </cell>
        </row>
        <row r="86">
          <cell r="A86" t="str">
            <v>PENTACHLOROPHENOL</v>
          </cell>
          <cell r="B86" t="str">
            <v>87-86-5</v>
          </cell>
          <cell r="C86">
            <v>42922</v>
          </cell>
          <cell r="D86">
            <v>5.0000000000000001E-3</v>
          </cell>
          <cell r="E86">
            <v>1</v>
          </cell>
          <cell r="F86">
            <v>5.0000000000000001E-3</v>
          </cell>
          <cell r="G86" t="str">
            <v>1d</v>
          </cell>
          <cell r="H86">
            <v>6.9999999999999994E-5</v>
          </cell>
          <cell r="I86">
            <v>3</v>
          </cell>
          <cell r="J86">
            <v>6.9999999999999994E-5</v>
          </cell>
          <cell r="K86" t="str">
            <v>7c</v>
          </cell>
          <cell r="L86">
            <v>0.4</v>
          </cell>
          <cell r="M86" t="str">
            <v>B2</v>
          </cell>
          <cell r="N86">
            <v>1</v>
          </cell>
          <cell r="O86">
            <v>1E-4</v>
          </cell>
          <cell r="P86" t="str">
            <v>7a</v>
          </cell>
          <cell r="Q86">
            <v>1</v>
          </cell>
          <cell r="R86" t="str">
            <v>9e</v>
          </cell>
          <cell r="S86">
            <v>0.3</v>
          </cell>
          <cell r="T86" t="str">
            <v>9c</v>
          </cell>
          <cell r="U86">
            <v>1</v>
          </cell>
          <cell r="V86" t="str">
            <v>9e</v>
          </cell>
          <cell r="W86">
            <v>0.3</v>
          </cell>
          <cell r="X86" t="str">
            <v>9c</v>
          </cell>
          <cell r="Y86">
            <v>1</v>
          </cell>
          <cell r="Z86" t="str">
            <v>9e</v>
          </cell>
          <cell r="AA86">
            <v>0.3</v>
          </cell>
          <cell r="AB86" t="str">
            <v>9c</v>
          </cell>
          <cell r="AC86">
            <v>1</v>
          </cell>
          <cell r="AD86">
            <v>9</v>
          </cell>
          <cell r="AE86">
            <v>1</v>
          </cell>
          <cell r="AF86">
            <v>9</v>
          </cell>
          <cell r="AG86">
            <v>1</v>
          </cell>
          <cell r="AH86">
            <v>9</v>
          </cell>
          <cell r="AK86">
            <v>0.9</v>
          </cell>
          <cell r="AL86">
            <v>0.9</v>
          </cell>
          <cell r="AO86">
            <v>0</v>
          </cell>
          <cell r="AR86">
            <v>587</v>
          </cell>
          <cell r="AS86">
            <v>13</v>
          </cell>
          <cell r="AU86">
            <v>0</v>
          </cell>
          <cell r="AW86">
            <v>0</v>
          </cell>
          <cell r="AX86">
            <v>3.3</v>
          </cell>
          <cell r="AY86">
            <v>15</v>
          </cell>
          <cell r="AZ86">
            <v>14000</v>
          </cell>
          <cell r="BA86">
            <v>22</v>
          </cell>
          <cell r="BB86">
            <v>2.4500000000000001E-8</v>
          </cell>
          <cell r="BC86">
            <v>22</v>
          </cell>
          <cell r="BD86">
            <v>1.0026190865935506E-6</v>
          </cell>
          <cell r="BE86">
            <v>266</v>
          </cell>
          <cell r="BF86">
            <v>13</v>
          </cell>
          <cell r="BG86">
            <v>1.1E-4</v>
          </cell>
          <cell r="BH86">
            <v>5.12</v>
          </cell>
          <cell r="BI86">
            <v>16</v>
          </cell>
          <cell r="BJ86">
            <v>410</v>
          </cell>
          <cell r="BK86" t="str">
            <v>17b</v>
          </cell>
          <cell r="BL86">
            <v>174</v>
          </cell>
          <cell r="BM86">
            <v>17</v>
          </cell>
          <cell r="BO86">
            <v>0.12291361730601695</v>
          </cell>
          <cell r="BS86">
            <v>1000</v>
          </cell>
          <cell r="BT86" t="str">
            <v>Ceiling (High)</v>
          </cell>
          <cell r="BV86">
            <v>3000</v>
          </cell>
          <cell r="BW86" t="str">
            <v>Ceiling (High)</v>
          </cell>
          <cell r="BY86">
            <v>5000</v>
          </cell>
          <cell r="BZ86" t="str">
            <v>Ceiling (High)</v>
          </cell>
          <cell r="CA86">
            <v>50000</v>
          </cell>
          <cell r="CB86" t="str">
            <v>0.005%</v>
          </cell>
        </row>
        <row r="87">
          <cell r="A87" t="str">
            <v>PER- AND POLYFLUORALKYL SUBSTANCES (PFAS)</v>
          </cell>
          <cell r="B87" t="str">
            <v>NA</v>
          </cell>
          <cell r="D87">
            <v>5.0000000000000004E-6</v>
          </cell>
          <cell r="E87" t="str">
            <v>5i</v>
          </cell>
          <cell r="F87">
            <v>5.0000000000000004E-6</v>
          </cell>
          <cell r="G87" t="str">
            <v>5i</v>
          </cell>
          <cell r="H87">
            <v>2.0000000000000002E-5</v>
          </cell>
          <cell r="I87" t="str">
            <v>7b</v>
          </cell>
          <cell r="J87">
            <v>2.0000000000000002E-5</v>
          </cell>
          <cell r="K87" t="str">
            <v>7c</v>
          </cell>
          <cell r="Q87">
            <v>1</v>
          </cell>
          <cell r="S87">
            <v>0.1</v>
          </cell>
          <cell r="U87">
            <v>1</v>
          </cell>
          <cell r="W87">
            <v>0.1</v>
          </cell>
          <cell r="Y87" t="str">
            <v>NC</v>
          </cell>
          <cell r="AA87" t="str">
            <v>NC</v>
          </cell>
          <cell r="AC87">
            <v>1</v>
          </cell>
          <cell r="AD87">
            <v>9</v>
          </cell>
          <cell r="AE87">
            <v>1</v>
          </cell>
          <cell r="AF87">
            <v>9</v>
          </cell>
          <cell r="AX87">
            <v>2.0000000000000001E-4</v>
          </cell>
          <cell r="BS87">
            <v>1000</v>
          </cell>
          <cell r="BT87" t="str">
            <v>Ceiling (High)</v>
          </cell>
          <cell r="BV87">
            <v>3000</v>
          </cell>
          <cell r="BW87" t="str">
            <v>Ceiling (High)</v>
          </cell>
          <cell r="BY87">
            <v>5000</v>
          </cell>
          <cell r="BZ87" t="str">
            <v>Ceiling (High)</v>
          </cell>
          <cell r="CA87">
            <v>50000</v>
          </cell>
          <cell r="CB87" t="str">
            <v>0.005%</v>
          </cell>
        </row>
        <row r="88">
          <cell r="A88" t="str">
            <v>PERFLUORODECANOIC ACID (PFDA)</v>
          </cell>
          <cell r="B88" t="str">
            <v>335-76-2</v>
          </cell>
          <cell r="C88">
            <v>43374</v>
          </cell>
          <cell r="D88">
            <v>5.0000000000000004E-6</v>
          </cell>
          <cell r="E88" t="str">
            <v>5i</v>
          </cell>
          <cell r="F88">
            <v>5.0000000000000004E-6</v>
          </cell>
          <cell r="G88" t="str">
            <v>5i</v>
          </cell>
          <cell r="H88">
            <v>2.0000000000000002E-5</v>
          </cell>
          <cell r="I88" t="str">
            <v>7b</v>
          </cell>
          <cell r="J88">
            <v>2.0000000000000002E-5</v>
          </cell>
          <cell r="K88" t="str">
            <v>7c</v>
          </cell>
          <cell r="Q88">
            <v>1</v>
          </cell>
          <cell r="S88">
            <v>0.1</v>
          </cell>
          <cell r="U88">
            <v>1</v>
          </cell>
          <cell r="W88">
            <v>0.1</v>
          </cell>
          <cell r="Y88" t="str">
            <v>NC</v>
          </cell>
          <cell r="AA88" t="str">
            <v>NC</v>
          </cell>
          <cell r="AC88">
            <v>1</v>
          </cell>
          <cell r="AD88">
            <v>9</v>
          </cell>
          <cell r="AE88">
            <v>1</v>
          </cell>
          <cell r="AF88">
            <v>9</v>
          </cell>
          <cell r="AI88">
            <v>2.9999999999999997E-4</v>
          </cell>
          <cell r="AM88">
            <v>2.9999999999999997E-4</v>
          </cell>
          <cell r="AX88">
            <v>2.0000000000000001E-4</v>
          </cell>
          <cell r="BE88">
            <v>514</v>
          </cell>
          <cell r="BS88">
            <v>1000</v>
          </cell>
          <cell r="BT88" t="str">
            <v>Ceiling (High)</v>
          </cell>
          <cell r="BV88">
            <v>3000</v>
          </cell>
          <cell r="BW88" t="str">
            <v>Ceiling (High)</v>
          </cell>
          <cell r="BY88">
            <v>5000</v>
          </cell>
          <cell r="BZ88" t="str">
            <v>Ceiling (High)</v>
          </cell>
          <cell r="CA88">
            <v>50000</v>
          </cell>
          <cell r="CB88" t="str">
            <v>0.005%</v>
          </cell>
        </row>
        <row r="89">
          <cell r="A89" t="str">
            <v>PERFLUOROHEPTANOIC ACID (PFHpA)</v>
          </cell>
          <cell r="B89" t="str">
            <v>375-85-9</v>
          </cell>
          <cell r="C89">
            <v>42922</v>
          </cell>
          <cell r="D89">
            <v>5.0000000000000004E-6</v>
          </cell>
          <cell r="E89" t="str">
            <v>5i</v>
          </cell>
          <cell r="F89">
            <v>5.0000000000000004E-6</v>
          </cell>
          <cell r="G89" t="str">
            <v>5i</v>
          </cell>
          <cell r="H89">
            <v>2.0000000000000002E-5</v>
          </cell>
          <cell r="I89" t="str">
            <v>7b</v>
          </cell>
          <cell r="J89">
            <v>2.0000000000000002E-5</v>
          </cell>
          <cell r="K89" t="str">
            <v>7c</v>
          </cell>
          <cell r="Q89">
            <v>1</v>
          </cell>
          <cell r="S89">
            <v>0.1</v>
          </cell>
          <cell r="U89">
            <v>1</v>
          </cell>
          <cell r="W89">
            <v>0.1</v>
          </cell>
          <cell r="Y89" t="str">
            <v>NC</v>
          </cell>
          <cell r="AA89" t="str">
            <v>NC</v>
          </cell>
          <cell r="AC89">
            <v>1</v>
          </cell>
          <cell r="AD89">
            <v>9</v>
          </cell>
          <cell r="AE89">
            <v>1</v>
          </cell>
          <cell r="AF89">
            <v>9</v>
          </cell>
          <cell r="AI89">
            <v>5.0000000000000001E-4</v>
          </cell>
          <cell r="AM89">
            <v>5.0000000000000001E-4</v>
          </cell>
          <cell r="AX89">
            <v>2.0000000000000001E-4</v>
          </cell>
          <cell r="AY89">
            <v>0</v>
          </cell>
          <cell r="BE89">
            <v>364</v>
          </cell>
          <cell r="BS89">
            <v>1000</v>
          </cell>
          <cell r="BT89" t="str">
            <v>Ceiling (High)</v>
          </cell>
          <cell r="BV89">
            <v>3000</v>
          </cell>
          <cell r="BW89" t="str">
            <v>Ceiling (High)</v>
          </cell>
          <cell r="BY89">
            <v>5000</v>
          </cell>
          <cell r="BZ89" t="str">
            <v>Ceiling (High)</v>
          </cell>
          <cell r="CA89">
            <v>50000</v>
          </cell>
          <cell r="CB89" t="str">
            <v>0.005%</v>
          </cell>
        </row>
        <row r="90">
          <cell r="A90" t="str">
            <v>PERFLUOROHEXANESULFONIC ACID (PFHxS)</v>
          </cell>
          <cell r="B90" t="str">
            <v>335-46-4</v>
          </cell>
          <cell r="C90">
            <v>42922</v>
          </cell>
          <cell r="D90">
            <v>5.0000000000000004E-6</v>
          </cell>
          <cell r="E90" t="str">
            <v>5i</v>
          </cell>
          <cell r="F90">
            <v>5.0000000000000004E-6</v>
          </cell>
          <cell r="G90" t="str">
            <v>5i</v>
          </cell>
          <cell r="H90">
            <v>2.0000000000000002E-5</v>
          </cell>
          <cell r="I90" t="str">
            <v>7b</v>
          </cell>
          <cell r="J90">
            <v>2.0000000000000002E-5</v>
          </cell>
          <cell r="K90" t="str">
            <v>7c</v>
          </cell>
          <cell r="Q90">
            <v>1</v>
          </cell>
          <cell r="S90">
            <v>0.1</v>
          </cell>
          <cell r="U90">
            <v>1</v>
          </cell>
          <cell r="W90">
            <v>0.1</v>
          </cell>
          <cell r="Y90" t="str">
            <v>NC</v>
          </cell>
          <cell r="AA90" t="str">
            <v>NC</v>
          </cell>
          <cell r="AC90">
            <v>1</v>
          </cell>
          <cell r="AD90">
            <v>9</v>
          </cell>
          <cell r="AE90">
            <v>1</v>
          </cell>
          <cell r="AF90">
            <v>9</v>
          </cell>
          <cell r="AI90">
            <v>2.9999999999999997E-4</v>
          </cell>
          <cell r="AM90">
            <v>2.9999999999999997E-4</v>
          </cell>
          <cell r="AX90">
            <v>2.0000000000000001E-4</v>
          </cell>
          <cell r="AY90">
            <v>0</v>
          </cell>
          <cell r="BE90">
            <v>400</v>
          </cell>
          <cell r="BS90">
            <v>1000</v>
          </cell>
          <cell r="BT90" t="str">
            <v>Ceiling (High)</v>
          </cell>
          <cell r="BV90">
            <v>3000</v>
          </cell>
          <cell r="BW90" t="str">
            <v>Ceiling (High)</v>
          </cell>
          <cell r="BY90">
            <v>5000</v>
          </cell>
          <cell r="BZ90" t="str">
            <v>Ceiling (High)</v>
          </cell>
          <cell r="CA90">
            <v>50000</v>
          </cell>
          <cell r="CB90" t="str">
            <v>0.005%</v>
          </cell>
        </row>
        <row r="91">
          <cell r="A91" t="str">
            <v>PERFLUOROOCTANOIC ACID (PFOA)</v>
          </cell>
          <cell r="B91" t="str">
            <v>335-67-1</v>
          </cell>
          <cell r="C91">
            <v>42922</v>
          </cell>
          <cell r="D91">
            <v>5.0000000000000004E-6</v>
          </cell>
          <cell r="E91" t="str">
            <v>5i</v>
          </cell>
          <cell r="F91">
            <v>5.0000000000000004E-6</v>
          </cell>
          <cell r="G91" t="str">
            <v>5i</v>
          </cell>
          <cell r="H91">
            <v>2.0000000000000002E-5</v>
          </cell>
          <cell r="I91" t="str">
            <v>7b</v>
          </cell>
          <cell r="J91">
            <v>2.0000000000000002E-5</v>
          </cell>
          <cell r="K91" t="str">
            <v>7c</v>
          </cell>
          <cell r="Q91">
            <v>1</v>
          </cell>
          <cell r="S91">
            <v>0.1</v>
          </cell>
          <cell r="U91">
            <v>1</v>
          </cell>
          <cell r="W91">
            <v>0.1</v>
          </cell>
          <cell r="Y91" t="str">
            <v>NC</v>
          </cell>
          <cell r="AA91" t="str">
            <v>NC</v>
          </cell>
          <cell r="AC91">
            <v>1</v>
          </cell>
          <cell r="AD91">
            <v>9</v>
          </cell>
          <cell r="AE91">
            <v>1</v>
          </cell>
          <cell r="AF91">
            <v>9</v>
          </cell>
          <cell r="AI91">
            <v>7.2000000000000005E-4</v>
          </cell>
          <cell r="AM91">
            <v>7.2000000000000005E-4</v>
          </cell>
          <cell r="AX91">
            <v>2.0000000000000001E-4</v>
          </cell>
          <cell r="AY91">
            <v>0</v>
          </cell>
          <cell r="BE91">
            <v>414</v>
          </cell>
          <cell r="BS91">
            <v>1000</v>
          </cell>
          <cell r="BT91" t="str">
            <v>Ceiling (High)</v>
          </cell>
          <cell r="BV91">
            <v>3000</v>
          </cell>
          <cell r="BW91" t="str">
            <v>Ceiling (High)</v>
          </cell>
          <cell r="BY91">
            <v>5000</v>
          </cell>
          <cell r="BZ91" t="str">
            <v>Ceiling (High)</v>
          </cell>
          <cell r="CA91">
            <v>50000</v>
          </cell>
          <cell r="CB91" t="str">
            <v>0.005%</v>
          </cell>
        </row>
        <row r="92">
          <cell r="A92" t="str">
            <v>PERFLUOROOCTANESULFONIC ACID (PFOS)</v>
          </cell>
          <cell r="B92" t="str">
            <v>1763-23-1</v>
          </cell>
          <cell r="C92">
            <v>42922</v>
          </cell>
          <cell r="D92">
            <v>5.0000000000000004E-6</v>
          </cell>
          <cell r="E92" t="str">
            <v>5i</v>
          </cell>
          <cell r="F92">
            <v>5.0000000000000004E-6</v>
          </cell>
          <cell r="G92" t="str">
            <v>5i</v>
          </cell>
          <cell r="H92">
            <v>2.0000000000000002E-5</v>
          </cell>
          <cell r="I92" t="str">
            <v>7b</v>
          </cell>
          <cell r="J92">
            <v>2.0000000000000002E-5</v>
          </cell>
          <cell r="K92" t="str">
            <v>7c</v>
          </cell>
          <cell r="Q92">
            <v>1</v>
          </cell>
          <cell r="S92">
            <v>0.1</v>
          </cell>
          <cell r="U92">
            <v>1</v>
          </cell>
          <cell r="W92">
            <v>0.1</v>
          </cell>
          <cell r="Y92" t="str">
            <v>NC</v>
          </cell>
          <cell r="AA92" t="str">
            <v>NC</v>
          </cell>
          <cell r="AC92">
            <v>1</v>
          </cell>
          <cell r="AD92">
            <v>9</v>
          </cell>
          <cell r="AE92">
            <v>1</v>
          </cell>
          <cell r="AF92">
            <v>9</v>
          </cell>
          <cell r="AI92">
            <v>2E-3</v>
          </cell>
          <cell r="AM92">
            <v>2E-3</v>
          </cell>
          <cell r="AX92">
            <v>2.0000000000000001E-4</v>
          </cell>
          <cell r="AY92">
            <v>0</v>
          </cell>
          <cell r="BE92">
            <v>500</v>
          </cell>
          <cell r="BS92">
            <v>1000</v>
          </cell>
          <cell r="BT92" t="str">
            <v>Ceiling (High)</v>
          </cell>
          <cell r="BV92">
            <v>3000</v>
          </cell>
          <cell r="BW92" t="str">
            <v>Ceiling (High)</v>
          </cell>
          <cell r="BY92">
            <v>5000</v>
          </cell>
          <cell r="BZ92" t="str">
            <v>Ceiling (High)</v>
          </cell>
          <cell r="CA92">
            <v>50000</v>
          </cell>
          <cell r="CB92" t="str">
            <v>0.005%</v>
          </cell>
        </row>
        <row r="93">
          <cell r="A93" t="str">
            <v>PERFLUORONONANOIC ACID (PFNA)</v>
          </cell>
          <cell r="B93" t="str">
            <v>375-95-1</v>
          </cell>
          <cell r="C93">
            <v>42922</v>
          </cell>
          <cell r="D93">
            <v>5.0000000000000004E-6</v>
          </cell>
          <cell r="E93" t="str">
            <v>5i</v>
          </cell>
          <cell r="F93">
            <v>5.0000000000000004E-6</v>
          </cell>
          <cell r="G93" t="str">
            <v>5i</v>
          </cell>
          <cell r="H93">
            <v>2.0000000000000002E-5</v>
          </cell>
          <cell r="I93" t="str">
            <v>7b</v>
          </cell>
          <cell r="J93">
            <v>2.0000000000000002E-5</v>
          </cell>
          <cell r="K93" t="str">
            <v>7c</v>
          </cell>
          <cell r="Q93">
            <v>1</v>
          </cell>
          <cell r="S93">
            <v>0.1</v>
          </cell>
          <cell r="U93">
            <v>1</v>
          </cell>
          <cell r="W93">
            <v>0.1</v>
          </cell>
          <cell r="Y93" t="str">
            <v>NC</v>
          </cell>
          <cell r="AA93" t="str">
            <v>NC</v>
          </cell>
          <cell r="AC93">
            <v>1</v>
          </cell>
          <cell r="AD93">
            <v>9</v>
          </cell>
          <cell r="AE93">
            <v>1</v>
          </cell>
          <cell r="AF93">
            <v>9</v>
          </cell>
          <cell r="AI93">
            <v>3.2000000000000003E-4</v>
          </cell>
          <cell r="AM93">
            <v>3.2000000000000003E-4</v>
          </cell>
          <cell r="AX93">
            <v>2.0000000000000001E-4</v>
          </cell>
          <cell r="AY93">
            <v>0</v>
          </cell>
          <cell r="BE93">
            <v>464</v>
          </cell>
          <cell r="BS93">
            <v>1000</v>
          </cell>
          <cell r="BT93" t="str">
            <v>Ceiling (High)</v>
          </cell>
          <cell r="BV93">
            <v>3000</v>
          </cell>
          <cell r="BW93" t="str">
            <v>Ceiling (High)</v>
          </cell>
          <cell r="BY93">
            <v>5000</v>
          </cell>
          <cell r="BZ93" t="str">
            <v>Ceiling (High)</v>
          </cell>
          <cell r="CA93">
            <v>50000</v>
          </cell>
          <cell r="CB93" t="str">
            <v>0.005%</v>
          </cell>
        </row>
        <row r="94">
          <cell r="A94" t="str">
            <v>PERCHLORATE</v>
          </cell>
          <cell r="B94" t="str">
            <v>NA</v>
          </cell>
          <cell r="C94">
            <v>42922</v>
          </cell>
          <cell r="D94">
            <v>6.9999999999999994E-5</v>
          </cell>
          <cell r="E94" t="str">
            <v>5e</v>
          </cell>
          <cell r="F94">
            <v>6.9999999999999994E-5</v>
          </cell>
          <cell r="G94" t="str">
            <v>5e</v>
          </cell>
          <cell r="H94">
            <v>2.0000000000000001E-4</v>
          </cell>
          <cell r="I94" t="str">
            <v>7b</v>
          </cell>
          <cell r="J94">
            <v>2.0000000000000001E-4</v>
          </cell>
          <cell r="K94" t="str">
            <v>7c</v>
          </cell>
          <cell r="Q94">
            <v>1</v>
          </cell>
          <cell r="R94">
            <v>9</v>
          </cell>
          <cell r="S94">
            <v>0.1</v>
          </cell>
          <cell r="T94">
            <v>9</v>
          </cell>
          <cell r="U94">
            <v>1</v>
          </cell>
          <cell r="V94">
            <v>9</v>
          </cell>
          <cell r="W94">
            <v>0.1</v>
          </cell>
          <cell r="X94">
            <v>9</v>
          </cell>
          <cell r="Y94" t="str">
            <v>NC</v>
          </cell>
          <cell r="AA94" t="str">
            <v>NC</v>
          </cell>
          <cell r="AC94">
            <v>1</v>
          </cell>
          <cell r="AD94">
            <v>9</v>
          </cell>
          <cell r="AE94">
            <v>1</v>
          </cell>
          <cell r="AF94">
            <v>9</v>
          </cell>
          <cell r="AK94">
            <v>1</v>
          </cell>
          <cell r="AO94">
            <v>0</v>
          </cell>
          <cell r="AX94">
            <v>0.1</v>
          </cell>
          <cell r="AY94">
            <v>1</v>
          </cell>
          <cell r="AZ94">
            <v>0</v>
          </cell>
          <cell r="BD94">
            <v>0</v>
          </cell>
          <cell r="BO94">
            <v>0</v>
          </cell>
          <cell r="BS94">
            <v>1000</v>
          </cell>
          <cell r="BT94" t="str">
            <v>Ceiling (High)</v>
          </cell>
          <cell r="BV94">
            <v>3000</v>
          </cell>
          <cell r="BW94" t="str">
            <v>Ceiling (High)</v>
          </cell>
          <cell r="BY94">
            <v>5000</v>
          </cell>
          <cell r="BZ94" t="str">
            <v>Ceiling (High)</v>
          </cell>
          <cell r="CA94">
            <v>50000</v>
          </cell>
          <cell r="CB94" t="str">
            <v>0.005%</v>
          </cell>
        </row>
        <row r="95">
          <cell r="A95" t="str">
            <v>PETROLEUM HYDROCARBONS</v>
          </cell>
          <cell r="B95" t="str">
            <v>NA</v>
          </cell>
          <cell r="Q95">
            <v>1</v>
          </cell>
          <cell r="AC95">
            <v>1</v>
          </cell>
          <cell r="AD95">
            <v>9</v>
          </cell>
          <cell r="AE95">
            <v>1</v>
          </cell>
          <cell r="AF95">
            <v>9</v>
          </cell>
          <cell r="AO95">
            <v>0</v>
          </cell>
          <cell r="AW95">
            <v>0</v>
          </cell>
          <cell r="AX95">
            <v>0</v>
          </cell>
          <cell r="AY95">
            <v>0</v>
          </cell>
          <cell r="AZ95">
            <v>0</v>
          </cell>
          <cell r="BD95">
            <v>0</v>
          </cell>
        </row>
        <row r="96">
          <cell r="A96" t="str">
            <v>PETROLEUM HYDROCARBONS Aliphatics C5 to C8</v>
          </cell>
          <cell r="B96" t="str">
            <v>NA</v>
          </cell>
          <cell r="D96">
            <v>0.04</v>
          </cell>
          <cell r="E96" t="str">
            <v>5c</v>
          </cell>
          <cell r="F96">
            <v>0.4</v>
          </cell>
          <cell r="G96" t="str">
            <v>5c</v>
          </cell>
          <cell r="H96">
            <v>0.2</v>
          </cell>
          <cell r="I96" t="str">
            <v>5c</v>
          </cell>
          <cell r="J96">
            <v>0.2</v>
          </cell>
          <cell r="K96" t="str">
            <v>7c</v>
          </cell>
          <cell r="Q96">
            <v>1</v>
          </cell>
          <cell r="R96" t="str">
            <v>9e</v>
          </cell>
          <cell r="S96">
            <v>0.2</v>
          </cell>
          <cell r="T96" t="str">
            <v>9e</v>
          </cell>
          <cell r="U96">
            <v>1</v>
          </cell>
          <cell r="V96" t="str">
            <v>9e</v>
          </cell>
          <cell r="W96">
            <v>0.2</v>
          </cell>
          <cell r="X96" t="str">
            <v>9e</v>
          </cell>
          <cell r="Y96" t="str">
            <v>NC</v>
          </cell>
          <cell r="AA96" t="str">
            <v>NC</v>
          </cell>
          <cell r="AC96">
            <v>1</v>
          </cell>
          <cell r="AD96">
            <v>9</v>
          </cell>
          <cell r="AE96">
            <v>1</v>
          </cell>
          <cell r="AF96">
            <v>9</v>
          </cell>
          <cell r="AK96">
            <v>1</v>
          </cell>
          <cell r="AL96" t="str">
            <v>NC</v>
          </cell>
          <cell r="AO96">
            <v>330</v>
          </cell>
          <cell r="AU96">
            <v>0</v>
          </cell>
          <cell r="AW96">
            <v>0</v>
          </cell>
          <cell r="AX96">
            <v>0</v>
          </cell>
          <cell r="AY96">
            <v>0</v>
          </cell>
          <cell r="AZ96">
            <v>11000</v>
          </cell>
          <cell r="BA96" t="str">
            <v>18b</v>
          </cell>
          <cell r="BB96">
            <v>1.296</v>
          </cell>
          <cell r="BC96" t="str">
            <v>18b</v>
          </cell>
          <cell r="BD96">
            <v>54</v>
          </cell>
          <cell r="BE96">
            <v>93</v>
          </cell>
          <cell r="BG96">
            <v>76</v>
          </cell>
          <cell r="BH96">
            <v>3.85</v>
          </cell>
          <cell r="BI96" t="str">
            <v>18a</v>
          </cell>
          <cell r="BJ96">
            <v>2265</v>
          </cell>
          <cell r="BO96">
            <v>0.16603513514585116</v>
          </cell>
          <cell r="BS96">
            <v>100</v>
          </cell>
          <cell r="BT96" t="str">
            <v>Ceiling (Low)</v>
          </cell>
          <cell r="BV96">
            <v>500</v>
          </cell>
          <cell r="BW96" t="str">
            <v>Ceiling (Low)</v>
          </cell>
          <cell r="BY96">
            <v>500</v>
          </cell>
          <cell r="BZ96" t="str">
            <v>High Volatility</v>
          </cell>
          <cell r="CA96">
            <v>50000</v>
          </cell>
          <cell r="CB96" t="str">
            <v>0.005%</v>
          </cell>
        </row>
        <row r="97">
          <cell r="A97" t="str">
            <v>PETROLEUM HYDROCARBONS Aliphatics C9 to C12</v>
          </cell>
          <cell r="B97" t="str">
            <v>NA</v>
          </cell>
          <cell r="D97">
            <v>0.1</v>
          </cell>
          <cell r="E97" t="str">
            <v>5c</v>
          </cell>
          <cell r="F97">
            <v>1</v>
          </cell>
          <cell r="G97" t="str">
            <v>5c</v>
          </cell>
          <cell r="H97">
            <v>0.2</v>
          </cell>
          <cell r="I97" t="str">
            <v>5c</v>
          </cell>
          <cell r="J97">
            <v>0.6</v>
          </cell>
          <cell r="K97" t="str">
            <v>5c</v>
          </cell>
          <cell r="Q97">
            <v>1</v>
          </cell>
          <cell r="R97" t="str">
            <v>9e</v>
          </cell>
          <cell r="S97">
            <v>0.2</v>
          </cell>
          <cell r="T97" t="str">
            <v>9e</v>
          </cell>
          <cell r="U97">
            <v>1</v>
          </cell>
          <cell r="V97" t="str">
            <v>9e</v>
          </cell>
          <cell r="W97">
            <v>0.2</v>
          </cell>
          <cell r="X97" t="str">
            <v>9e</v>
          </cell>
          <cell r="Y97" t="str">
            <v>NC</v>
          </cell>
          <cell r="AA97" t="str">
            <v>NC</v>
          </cell>
          <cell r="AC97">
            <v>1</v>
          </cell>
          <cell r="AD97">
            <v>9</v>
          </cell>
          <cell r="AE97">
            <v>1</v>
          </cell>
          <cell r="AF97">
            <v>9</v>
          </cell>
          <cell r="AK97">
            <v>1</v>
          </cell>
          <cell r="AL97" t="str">
            <v>NC</v>
          </cell>
          <cell r="AO97">
            <v>220</v>
          </cell>
          <cell r="AU97">
            <v>0</v>
          </cell>
          <cell r="AW97">
            <v>0</v>
          </cell>
          <cell r="AX97">
            <v>0</v>
          </cell>
          <cell r="AY97">
            <v>0</v>
          </cell>
          <cell r="AZ97">
            <v>70</v>
          </cell>
          <cell r="BA97" t="str">
            <v>18b</v>
          </cell>
          <cell r="BB97">
            <v>1.56</v>
          </cell>
          <cell r="BC97" t="str">
            <v>18b</v>
          </cell>
          <cell r="BD97">
            <v>65</v>
          </cell>
          <cell r="BE97">
            <v>149</v>
          </cell>
          <cell r="BG97">
            <v>0.66120000000000001</v>
          </cell>
          <cell r="BH97">
            <v>5.52</v>
          </cell>
          <cell r="BI97" t="str">
            <v>18a</v>
          </cell>
          <cell r="BJ97">
            <v>150000</v>
          </cell>
          <cell r="BO97">
            <v>1.020469431942199</v>
          </cell>
          <cell r="BS97">
            <v>1000</v>
          </cell>
          <cell r="BT97" t="str">
            <v>Ceiling (High)</v>
          </cell>
          <cell r="BV97">
            <v>3000</v>
          </cell>
          <cell r="BW97" t="str">
            <v>Ceiling (High)</v>
          </cell>
          <cell r="BY97">
            <v>5000</v>
          </cell>
          <cell r="BZ97" t="str">
            <v>Ceiling (High)</v>
          </cell>
          <cell r="CA97">
            <v>50000</v>
          </cell>
          <cell r="CB97" t="str">
            <v>0.005%</v>
          </cell>
        </row>
        <row r="98">
          <cell r="A98" t="str">
            <v>PETROLEUM HYDROCARBONS Aliphatics C9 to C18</v>
          </cell>
          <cell r="B98" t="str">
            <v>NA</v>
          </cell>
          <cell r="D98">
            <v>0.1</v>
          </cell>
          <cell r="E98" t="str">
            <v>5c</v>
          </cell>
          <cell r="F98">
            <v>1</v>
          </cell>
          <cell r="G98" t="str">
            <v>5c</v>
          </cell>
          <cell r="H98">
            <v>0.2</v>
          </cell>
          <cell r="I98" t="str">
            <v>5c</v>
          </cell>
          <cell r="J98">
            <v>0.6</v>
          </cell>
          <cell r="K98" t="str">
            <v>5c</v>
          </cell>
          <cell r="Q98">
            <v>1</v>
          </cell>
          <cell r="R98" t="str">
            <v>9e</v>
          </cell>
          <cell r="S98">
            <v>0.2</v>
          </cell>
          <cell r="T98" t="str">
            <v>9e</v>
          </cell>
          <cell r="U98">
            <v>1</v>
          </cell>
          <cell r="V98" t="str">
            <v>9e</v>
          </cell>
          <cell r="W98">
            <v>0.2</v>
          </cell>
          <cell r="X98" t="str">
            <v>9e</v>
          </cell>
          <cell r="Y98" t="str">
            <v>NC</v>
          </cell>
          <cell r="AA98" t="str">
            <v>NC</v>
          </cell>
          <cell r="AC98">
            <v>1</v>
          </cell>
          <cell r="AD98">
            <v>9</v>
          </cell>
          <cell r="AE98">
            <v>1</v>
          </cell>
          <cell r="AF98">
            <v>9</v>
          </cell>
          <cell r="AK98">
            <v>1</v>
          </cell>
          <cell r="AL98" t="str">
            <v>NC</v>
          </cell>
          <cell r="AO98">
            <v>100</v>
          </cell>
          <cell r="AU98">
            <v>0</v>
          </cell>
          <cell r="AW98">
            <v>0</v>
          </cell>
          <cell r="AX98">
            <v>0</v>
          </cell>
          <cell r="AY98">
            <v>0</v>
          </cell>
          <cell r="AZ98">
            <v>10</v>
          </cell>
          <cell r="BA98" t="str">
            <v>18b</v>
          </cell>
          <cell r="BB98">
            <v>1.6560000000000001</v>
          </cell>
          <cell r="BC98" t="str">
            <v>18b</v>
          </cell>
          <cell r="BD98">
            <v>69</v>
          </cell>
          <cell r="BE98">
            <v>170</v>
          </cell>
          <cell r="BG98">
            <v>0.106</v>
          </cell>
          <cell r="BH98">
            <v>5.94</v>
          </cell>
          <cell r="BI98" t="str">
            <v>18a</v>
          </cell>
          <cell r="BJ98">
            <v>680000</v>
          </cell>
          <cell r="BO98">
            <v>1.4736691770366908</v>
          </cell>
          <cell r="BS98">
            <v>1000</v>
          </cell>
          <cell r="BT98" t="str">
            <v>Ceiling (High)</v>
          </cell>
          <cell r="BV98">
            <v>3000</v>
          </cell>
          <cell r="BW98" t="str">
            <v>Ceiling (High)</v>
          </cell>
          <cell r="BY98">
            <v>5000</v>
          </cell>
          <cell r="BZ98" t="str">
            <v>Ceiling (High)</v>
          </cell>
          <cell r="CA98">
            <v>50000</v>
          </cell>
          <cell r="CB98" t="str">
            <v>0.005%</v>
          </cell>
        </row>
        <row r="99">
          <cell r="A99" t="str">
            <v>PETROLEUM HYDROCARBONS Aliphatics C19 to C36</v>
          </cell>
          <cell r="B99" t="str">
            <v>NA</v>
          </cell>
          <cell r="D99">
            <v>2</v>
          </cell>
          <cell r="E99" t="str">
            <v>5c</v>
          </cell>
          <cell r="F99">
            <v>6</v>
          </cell>
          <cell r="G99" t="str">
            <v>5c</v>
          </cell>
          <cell r="Q99">
            <v>1</v>
          </cell>
          <cell r="R99" t="str">
            <v>9e</v>
          </cell>
          <cell r="S99">
            <v>0.2</v>
          </cell>
          <cell r="T99" t="str">
            <v>9e</v>
          </cell>
          <cell r="U99">
            <v>1</v>
          </cell>
          <cell r="V99" t="str">
            <v>9e</v>
          </cell>
          <cell r="W99">
            <v>0.2</v>
          </cell>
          <cell r="X99" t="str">
            <v>9e</v>
          </cell>
          <cell r="Y99" t="str">
            <v>NC</v>
          </cell>
          <cell r="AA99" t="str">
            <v>NC</v>
          </cell>
          <cell r="AC99">
            <v>1</v>
          </cell>
          <cell r="AD99">
            <v>9</v>
          </cell>
          <cell r="AE99">
            <v>1</v>
          </cell>
          <cell r="AF99">
            <v>9</v>
          </cell>
          <cell r="AK99">
            <v>1</v>
          </cell>
          <cell r="AL99" t="str">
            <v>NC</v>
          </cell>
          <cell r="AO99">
            <v>0</v>
          </cell>
          <cell r="AW99">
            <v>0</v>
          </cell>
          <cell r="AX99">
            <v>0</v>
          </cell>
          <cell r="AY99">
            <v>0</v>
          </cell>
          <cell r="AZ99">
            <v>0</v>
          </cell>
          <cell r="BD99">
            <v>0</v>
          </cell>
          <cell r="BJ99">
            <v>0</v>
          </cell>
          <cell r="BO99">
            <v>0</v>
          </cell>
          <cell r="BS99">
            <v>3000</v>
          </cell>
          <cell r="BT99" t="str">
            <v>Ceiling (High)</v>
          </cell>
          <cell r="BV99">
            <v>5000</v>
          </cell>
          <cell r="BW99" t="str">
            <v>Ceiling (High)</v>
          </cell>
          <cell r="BY99">
            <v>5000</v>
          </cell>
          <cell r="BZ99" t="str">
            <v>Ceiling (High)</v>
          </cell>
          <cell r="CA99">
            <v>50000</v>
          </cell>
          <cell r="CB99" t="str">
            <v>0.005%</v>
          </cell>
        </row>
        <row r="100">
          <cell r="A100" t="str">
            <v>PETROLEUM HYDROCARBONS Aromatics C9 to C10</v>
          </cell>
          <cell r="B100" t="str">
            <v>NA</v>
          </cell>
          <cell r="D100">
            <v>0.03</v>
          </cell>
          <cell r="E100" t="str">
            <v>5c</v>
          </cell>
          <cell r="F100">
            <v>0.3</v>
          </cell>
          <cell r="G100" t="str">
            <v>5c</v>
          </cell>
          <cell r="H100">
            <v>0.05</v>
          </cell>
          <cell r="I100" t="str">
            <v>5c</v>
          </cell>
          <cell r="J100">
            <v>0.5</v>
          </cell>
          <cell r="K100" t="str">
            <v>5c</v>
          </cell>
          <cell r="Q100">
            <v>1</v>
          </cell>
          <cell r="R100" t="str">
            <v>9e</v>
          </cell>
          <cell r="S100">
            <v>0.2</v>
          </cell>
          <cell r="T100" t="str">
            <v>9e</v>
          </cell>
          <cell r="U100">
            <v>1</v>
          </cell>
          <cell r="V100" t="str">
            <v>9e</v>
          </cell>
          <cell r="W100">
            <v>0.2</v>
          </cell>
          <cell r="X100" t="str">
            <v>9e</v>
          </cell>
          <cell r="Y100" t="str">
            <v>NC</v>
          </cell>
          <cell r="AA100" t="str">
            <v>NC</v>
          </cell>
          <cell r="AC100">
            <v>1</v>
          </cell>
          <cell r="AD100">
            <v>9</v>
          </cell>
          <cell r="AE100">
            <v>1</v>
          </cell>
          <cell r="AF100">
            <v>9</v>
          </cell>
          <cell r="AK100">
            <v>1</v>
          </cell>
          <cell r="AL100" t="str">
            <v>NC</v>
          </cell>
          <cell r="AO100">
            <v>44</v>
          </cell>
          <cell r="AU100">
            <v>0</v>
          </cell>
          <cell r="AW100">
            <v>0</v>
          </cell>
          <cell r="AX100">
            <v>0</v>
          </cell>
          <cell r="AY100">
            <v>0</v>
          </cell>
          <cell r="AZ100">
            <v>51000</v>
          </cell>
          <cell r="BA100" t="str">
            <v>18b</v>
          </cell>
          <cell r="BB100">
            <v>7.92E-3</v>
          </cell>
          <cell r="BC100" t="str">
            <v>18b</v>
          </cell>
          <cell r="BD100">
            <v>0.33</v>
          </cell>
          <cell r="BE100">
            <v>120</v>
          </cell>
          <cell r="BG100">
            <v>2.2040000000000002</v>
          </cell>
          <cell r="BH100">
            <v>3.93</v>
          </cell>
          <cell r="BI100" t="str">
            <v>18a</v>
          </cell>
          <cell r="BJ100">
            <v>1778</v>
          </cell>
          <cell r="BO100">
            <v>0.13237317937881946</v>
          </cell>
          <cell r="BS100">
            <v>100</v>
          </cell>
          <cell r="BT100" t="str">
            <v>Ceiling (Low)</v>
          </cell>
          <cell r="BV100">
            <v>500</v>
          </cell>
          <cell r="BW100" t="str">
            <v>Ceiling (Low)</v>
          </cell>
          <cell r="BY100">
            <v>500</v>
          </cell>
          <cell r="BZ100" t="str">
            <v>High Volatility</v>
          </cell>
          <cell r="CA100">
            <v>50000</v>
          </cell>
          <cell r="CB100" t="str">
            <v>0.005%</v>
          </cell>
        </row>
        <row r="101">
          <cell r="A101" t="str">
            <v>PETROLEUM HYDROCARBONS Aromatics C11 to C22</v>
          </cell>
          <cell r="B101" t="str">
            <v>NA</v>
          </cell>
          <cell r="D101">
            <v>0.03</v>
          </cell>
          <cell r="E101" t="str">
            <v>5c</v>
          </cell>
          <cell r="F101">
            <v>0.3</v>
          </cell>
          <cell r="G101" t="str">
            <v>5c</v>
          </cell>
          <cell r="H101">
            <v>0.05</v>
          </cell>
          <cell r="I101" t="str">
            <v>5c</v>
          </cell>
          <cell r="J101">
            <v>0.5</v>
          </cell>
          <cell r="K101" t="str">
            <v>5c</v>
          </cell>
          <cell r="Q101">
            <v>0.3</v>
          </cell>
          <cell r="R101" t="str">
            <v>9d</v>
          </cell>
          <cell r="S101">
            <v>0.1</v>
          </cell>
          <cell r="T101" t="str">
            <v>9d</v>
          </cell>
          <cell r="U101">
            <v>0.3</v>
          </cell>
          <cell r="V101" t="str">
            <v>9d</v>
          </cell>
          <cell r="W101">
            <v>0.1</v>
          </cell>
          <cell r="X101" t="str">
            <v>9d</v>
          </cell>
          <cell r="Y101" t="str">
            <v>NC</v>
          </cell>
          <cell r="AA101" t="str">
            <v>NC</v>
          </cell>
          <cell r="AC101">
            <v>1</v>
          </cell>
          <cell r="AD101">
            <v>9</v>
          </cell>
          <cell r="AE101">
            <v>1</v>
          </cell>
          <cell r="AF101">
            <v>9</v>
          </cell>
          <cell r="AK101">
            <v>0.92</v>
          </cell>
          <cell r="AL101" t="str">
            <v>NC</v>
          </cell>
          <cell r="AO101">
            <v>50</v>
          </cell>
          <cell r="AU101">
            <v>0</v>
          </cell>
          <cell r="AW101">
            <v>0</v>
          </cell>
          <cell r="AX101">
            <v>0</v>
          </cell>
          <cell r="AY101">
            <v>0</v>
          </cell>
          <cell r="AZ101">
            <v>5800</v>
          </cell>
          <cell r="BA101" t="str">
            <v>18b</v>
          </cell>
          <cell r="BB101">
            <v>7.1999999999999994E-4</v>
          </cell>
          <cell r="BC101" t="str">
            <v>18b</v>
          </cell>
          <cell r="BD101">
            <v>0.03</v>
          </cell>
          <cell r="BE101">
            <v>150</v>
          </cell>
          <cell r="BG101">
            <v>2.4E-2</v>
          </cell>
          <cell r="BH101">
            <v>5.09</v>
          </cell>
          <cell r="BI101" t="str">
            <v>18a</v>
          </cell>
          <cell r="BJ101">
            <v>5012</v>
          </cell>
          <cell r="BO101">
            <v>0.52408291256402928</v>
          </cell>
          <cell r="BS101">
            <v>1000</v>
          </cell>
          <cell r="BT101" t="str">
            <v>Ceiling (High)</v>
          </cell>
          <cell r="BV101">
            <v>3000</v>
          </cell>
          <cell r="BW101" t="str">
            <v>Ceiling (High)</v>
          </cell>
          <cell r="BY101">
            <v>5000</v>
          </cell>
          <cell r="BZ101" t="str">
            <v>Ceiling (High)</v>
          </cell>
          <cell r="CA101">
            <v>50000</v>
          </cell>
          <cell r="CB101" t="str">
            <v>0.005%</v>
          </cell>
        </row>
        <row r="102">
          <cell r="A102" t="str">
            <v>PHENANTHRENE</v>
          </cell>
          <cell r="B102" t="str">
            <v>85-01-8</v>
          </cell>
          <cell r="C102">
            <v>42922</v>
          </cell>
          <cell r="D102">
            <v>0.03</v>
          </cell>
          <cell r="E102" t="str">
            <v>5d</v>
          </cell>
          <cell r="F102">
            <v>0.3</v>
          </cell>
          <cell r="G102" t="str">
            <v>5d</v>
          </cell>
          <cell r="H102">
            <v>0.05</v>
          </cell>
          <cell r="I102" t="str">
            <v>5d</v>
          </cell>
          <cell r="J102">
            <v>0.5</v>
          </cell>
          <cell r="K102" t="str">
            <v>5d</v>
          </cell>
          <cell r="M102" t="str">
            <v>D</v>
          </cell>
          <cell r="N102">
            <v>1</v>
          </cell>
          <cell r="Q102">
            <v>0.3</v>
          </cell>
          <cell r="R102" t="str">
            <v>9d</v>
          </cell>
          <cell r="S102">
            <v>0.1</v>
          </cell>
          <cell r="T102" t="str">
            <v>9d</v>
          </cell>
          <cell r="U102">
            <v>0.3</v>
          </cell>
          <cell r="V102" t="str">
            <v>9e</v>
          </cell>
          <cell r="W102">
            <v>0.1</v>
          </cell>
          <cell r="X102" t="str">
            <v>9d</v>
          </cell>
          <cell r="Y102" t="str">
            <v>NC</v>
          </cell>
          <cell r="AA102" t="str">
            <v>NC</v>
          </cell>
          <cell r="AC102">
            <v>1</v>
          </cell>
          <cell r="AD102">
            <v>9</v>
          </cell>
          <cell r="AE102">
            <v>1</v>
          </cell>
          <cell r="AF102">
            <v>9</v>
          </cell>
          <cell r="AI102">
            <v>20</v>
          </cell>
          <cell r="AK102">
            <v>0.92</v>
          </cell>
          <cell r="AL102" t="str">
            <v>NC</v>
          </cell>
          <cell r="AM102">
            <v>3</v>
          </cell>
          <cell r="AO102">
            <v>0</v>
          </cell>
          <cell r="AR102">
            <v>1000</v>
          </cell>
          <cell r="AS102">
            <v>24</v>
          </cell>
          <cell r="AT102">
            <v>55</v>
          </cell>
          <cell r="AU102">
            <v>7.5551714203399593E-3</v>
          </cell>
          <cell r="AV102">
            <v>24</v>
          </cell>
          <cell r="AW102">
            <v>0.12706528370957901</v>
          </cell>
          <cell r="AX102">
            <v>0.66</v>
          </cell>
          <cell r="AY102">
            <v>1</v>
          </cell>
          <cell r="AZ102">
            <v>1150</v>
          </cell>
          <cell r="BA102">
            <v>22</v>
          </cell>
          <cell r="BB102">
            <v>4.2299999999999998E-5</v>
          </cell>
          <cell r="BC102">
            <v>22</v>
          </cell>
          <cell r="BD102">
            <v>1.7310525454247831E-3</v>
          </cell>
          <cell r="BE102">
            <v>178</v>
          </cell>
          <cell r="BF102">
            <v>13</v>
          </cell>
          <cell r="BG102">
            <v>9.6000000000000002E-4</v>
          </cell>
          <cell r="BH102">
            <v>4.46</v>
          </cell>
          <cell r="BI102">
            <v>16</v>
          </cell>
          <cell r="BJ102">
            <v>14000</v>
          </cell>
          <cell r="BK102">
            <v>13</v>
          </cell>
          <cell r="BO102">
            <v>0.14021678337057589</v>
          </cell>
          <cell r="BS102">
            <v>500</v>
          </cell>
          <cell r="BT102" t="str">
            <v>Ceiling (Medium)</v>
          </cell>
          <cell r="BV102">
            <v>1000</v>
          </cell>
          <cell r="BW102" t="str">
            <v>Ceiling (Medium)</v>
          </cell>
          <cell r="BY102">
            <v>3000</v>
          </cell>
          <cell r="BZ102" t="str">
            <v>Ceiling (Medium)</v>
          </cell>
          <cell r="CA102">
            <v>50000</v>
          </cell>
          <cell r="CB102" t="str">
            <v>0.005%</v>
          </cell>
        </row>
        <row r="103">
          <cell r="A103" t="str">
            <v>PHENOL</v>
          </cell>
          <cell r="B103" t="str">
            <v>108-95-2</v>
          </cell>
          <cell r="C103">
            <v>42922</v>
          </cell>
          <cell r="D103">
            <v>0.3</v>
          </cell>
          <cell r="E103">
            <v>1</v>
          </cell>
          <cell r="F103">
            <v>0.3</v>
          </cell>
          <cell r="G103" t="str">
            <v>1d</v>
          </cell>
          <cell r="H103">
            <v>0.26</v>
          </cell>
          <cell r="I103">
            <v>3</v>
          </cell>
          <cell r="J103">
            <v>0.26</v>
          </cell>
          <cell r="K103" t="str">
            <v>7c</v>
          </cell>
          <cell r="M103" t="str">
            <v>D</v>
          </cell>
          <cell r="N103">
            <v>1</v>
          </cell>
          <cell r="Q103">
            <v>1</v>
          </cell>
          <cell r="R103" t="str">
            <v>9e</v>
          </cell>
          <cell r="S103">
            <v>0.3</v>
          </cell>
          <cell r="T103" t="str">
            <v>9b</v>
          </cell>
          <cell r="U103">
            <v>1</v>
          </cell>
          <cell r="V103" t="str">
            <v>9e</v>
          </cell>
          <cell r="W103">
            <v>0.3</v>
          </cell>
          <cell r="X103" t="str">
            <v>9b</v>
          </cell>
          <cell r="Y103" t="str">
            <v>NC</v>
          </cell>
          <cell r="AA103" t="str">
            <v>NC</v>
          </cell>
          <cell r="AC103">
            <v>1</v>
          </cell>
          <cell r="AD103">
            <v>9</v>
          </cell>
          <cell r="AE103">
            <v>1</v>
          </cell>
          <cell r="AF103">
            <v>9</v>
          </cell>
          <cell r="AK103">
            <v>1</v>
          </cell>
          <cell r="AL103" t="str">
            <v>NC</v>
          </cell>
          <cell r="AO103">
            <v>0</v>
          </cell>
          <cell r="AR103">
            <v>7900</v>
          </cell>
          <cell r="AS103">
            <v>13</v>
          </cell>
          <cell r="AT103">
            <v>156.80000000000001</v>
          </cell>
          <cell r="AU103">
            <v>4.0786819421713041E-2</v>
          </cell>
          <cell r="AV103">
            <v>13</v>
          </cell>
          <cell r="AW103">
            <v>8.5812035594439102</v>
          </cell>
          <cell r="AX103">
            <v>0.66</v>
          </cell>
          <cell r="AY103">
            <v>10</v>
          </cell>
          <cell r="AZ103">
            <v>82800000</v>
          </cell>
          <cell r="BA103">
            <v>22</v>
          </cell>
          <cell r="BB103">
            <v>3.3299999999999998E-7</v>
          </cell>
          <cell r="BC103">
            <v>22</v>
          </cell>
          <cell r="BD103">
            <v>1.3627434932067441E-5</v>
          </cell>
          <cell r="BE103">
            <v>94</v>
          </cell>
          <cell r="BF103">
            <v>13</v>
          </cell>
          <cell r="BG103">
            <v>0.35</v>
          </cell>
          <cell r="BH103">
            <v>1.46</v>
          </cell>
          <cell r="BI103">
            <v>16</v>
          </cell>
          <cell r="BJ103">
            <v>28.8</v>
          </cell>
          <cell r="BK103" t="str">
            <v>17b</v>
          </cell>
          <cell r="BL103">
            <v>40.9</v>
          </cell>
          <cell r="BM103">
            <v>17</v>
          </cell>
          <cell r="BO103">
            <v>4.3371056350044119E-3</v>
          </cell>
          <cell r="BS103">
            <v>500</v>
          </cell>
          <cell r="BT103" t="str">
            <v>Ceiling (Medium)</v>
          </cell>
          <cell r="BV103">
            <v>1000</v>
          </cell>
          <cell r="BW103" t="str">
            <v>Ceiling (Medium)</v>
          </cell>
          <cell r="BY103">
            <v>3000</v>
          </cell>
          <cell r="BZ103" t="str">
            <v>Ceiling (Medium)</v>
          </cell>
          <cell r="CA103">
            <v>50000</v>
          </cell>
          <cell r="CB103" t="str">
            <v>0.005%</v>
          </cell>
        </row>
        <row r="104">
          <cell r="A104" t="str">
            <v>POLYCHLORINATED BIPHENYLS (PCBs)</v>
          </cell>
          <cell r="B104" t="str">
            <v>1336-36-3</v>
          </cell>
          <cell r="C104">
            <v>42923</v>
          </cell>
          <cell r="D104">
            <v>2.0000000000000002E-5</v>
          </cell>
          <cell r="E104">
            <v>1</v>
          </cell>
          <cell r="F104">
            <v>5.0000000000000002E-5</v>
          </cell>
          <cell r="G104">
            <v>2</v>
          </cell>
          <cell r="H104">
            <v>2.0000000000000002E-5</v>
          </cell>
          <cell r="I104">
            <v>3</v>
          </cell>
          <cell r="J104">
            <v>2.0000000000000002E-5</v>
          </cell>
          <cell r="K104" t="str">
            <v>7c</v>
          </cell>
          <cell r="L104">
            <v>2</v>
          </cell>
          <cell r="M104" t="str">
            <v>B2</v>
          </cell>
          <cell r="N104">
            <v>1</v>
          </cell>
          <cell r="O104">
            <v>1E-4</v>
          </cell>
          <cell r="P104">
            <v>1</v>
          </cell>
          <cell r="Q104">
            <v>1</v>
          </cell>
          <cell r="R104" t="str">
            <v>9e</v>
          </cell>
          <cell r="S104">
            <v>0.1</v>
          </cell>
          <cell r="T104" t="str">
            <v>9a</v>
          </cell>
          <cell r="U104">
            <v>1</v>
          </cell>
          <cell r="V104" t="str">
            <v>9e</v>
          </cell>
          <cell r="W104">
            <v>0.1</v>
          </cell>
          <cell r="X104" t="str">
            <v>9a</v>
          </cell>
          <cell r="Y104">
            <v>1</v>
          </cell>
          <cell r="Z104" t="str">
            <v>9e</v>
          </cell>
          <cell r="AA104">
            <v>0.1</v>
          </cell>
          <cell r="AB104" t="str">
            <v>9a</v>
          </cell>
          <cell r="AC104">
            <v>1</v>
          </cell>
          <cell r="AD104">
            <v>9</v>
          </cell>
          <cell r="AE104">
            <v>1</v>
          </cell>
          <cell r="AF104">
            <v>9</v>
          </cell>
          <cell r="AG104">
            <v>1</v>
          </cell>
          <cell r="AH104">
            <v>9</v>
          </cell>
          <cell r="AK104">
            <v>0.89</v>
          </cell>
          <cell r="AL104">
            <v>0.89</v>
          </cell>
          <cell r="AO104">
            <v>0</v>
          </cell>
          <cell r="AU104">
            <v>0</v>
          </cell>
          <cell r="AW104">
            <v>0</v>
          </cell>
          <cell r="AX104">
            <v>4.3549999999999998E-2</v>
          </cell>
          <cell r="AY104">
            <v>0.32500000000000001</v>
          </cell>
          <cell r="AZ104">
            <v>700</v>
          </cell>
          <cell r="BA104">
            <v>22</v>
          </cell>
          <cell r="BB104">
            <v>4.15E-4</v>
          </cell>
          <cell r="BC104">
            <v>22</v>
          </cell>
          <cell r="BD104">
            <v>1.6983139630054021E-2</v>
          </cell>
          <cell r="BE104">
            <v>328</v>
          </cell>
          <cell r="BF104">
            <v>13</v>
          </cell>
          <cell r="BG104">
            <v>7.7100000000000004E-5</v>
          </cell>
          <cell r="BH104">
            <v>7.1</v>
          </cell>
          <cell r="BI104">
            <v>19</v>
          </cell>
          <cell r="BJ104">
            <v>309000</v>
          </cell>
          <cell r="BK104" t="str">
            <v>17b</v>
          </cell>
          <cell r="BO104">
            <v>1.1199535223848884</v>
          </cell>
          <cell r="BP104">
            <v>0.83937499999999998</v>
          </cell>
          <cell r="BS104">
            <v>1000</v>
          </cell>
          <cell r="BT104" t="str">
            <v>Ceiling (High)</v>
          </cell>
          <cell r="BV104">
            <v>3000</v>
          </cell>
          <cell r="BW104" t="str">
            <v>Ceiling (High)</v>
          </cell>
          <cell r="BY104">
            <v>5000</v>
          </cell>
          <cell r="BZ104" t="str">
            <v>Ceiling (High)</v>
          </cell>
          <cell r="CA104">
            <v>50000</v>
          </cell>
          <cell r="CB104" t="str">
            <v>0.005%</v>
          </cell>
        </row>
        <row r="105">
          <cell r="A105" t="str">
            <v>PYRENE</v>
          </cell>
          <cell r="B105" t="str">
            <v>129-00-0</v>
          </cell>
          <cell r="C105">
            <v>42922</v>
          </cell>
          <cell r="D105">
            <v>0.03</v>
          </cell>
          <cell r="E105">
            <v>1</v>
          </cell>
          <cell r="F105">
            <v>0.3</v>
          </cell>
          <cell r="G105">
            <v>6</v>
          </cell>
          <cell r="H105">
            <v>0.05</v>
          </cell>
          <cell r="I105" t="str">
            <v>5d</v>
          </cell>
          <cell r="J105">
            <v>0.5</v>
          </cell>
          <cell r="K105" t="str">
            <v>5d</v>
          </cell>
          <cell r="M105" t="str">
            <v>D</v>
          </cell>
          <cell r="N105">
            <v>1</v>
          </cell>
          <cell r="Q105">
            <v>0.3</v>
          </cell>
          <cell r="R105" t="str">
            <v>9d</v>
          </cell>
          <cell r="S105">
            <v>0.1</v>
          </cell>
          <cell r="T105" t="str">
            <v>9d</v>
          </cell>
          <cell r="U105">
            <v>0.3</v>
          </cell>
          <cell r="V105" t="str">
            <v>9d</v>
          </cell>
          <cell r="W105">
            <v>0.1</v>
          </cell>
          <cell r="X105" t="str">
            <v>9d</v>
          </cell>
          <cell r="Y105" t="str">
            <v>NC</v>
          </cell>
          <cell r="AA105" t="str">
            <v>NC</v>
          </cell>
          <cell r="AC105">
            <v>1</v>
          </cell>
          <cell r="AD105">
            <v>9</v>
          </cell>
          <cell r="AE105">
            <v>1</v>
          </cell>
          <cell r="AF105">
            <v>9</v>
          </cell>
          <cell r="AI105">
            <v>20</v>
          </cell>
          <cell r="AK105">
            <v>0.92</v>
          </cell>
          <cell r="AL105" t="str">
            <v>NC</v>
          </cell>
          <cell r="AM105">
            <v>4</v>
          </cell>
          <cell r="AO105">
            <v>0</v>
          </cell>
          <cell r="AU105">
            <v>0</v>
          </cell>
          <cell r="AW105">
            <v>0</v>
          </cell>
          <cell r="AX105">
            <v>0.66</v>
          </cell>
          <cell r="AY105">
            <v>0.5</v>
          </cell>
          <cell r="AZ105">
            <v>135</v>
          </cell>
          <cell r="BA105">
            <v>22</v>
          </cell>
          <cell r="BB105">
            <v>1.19E-5</v>
          </cell>
          <cell r="BC105">
            <v>22</v>
          </cell>
          <cell r="BD105">
            <v>4.8698641348829597E-4</v>
          </cell>
          <cell r="BE105">
            <v>202</v>
          </cell>
          <cell r="BF105">
            <v>13</v>
          </cell>
          <cell r="BG105">
            <v>2.5000000000000002E-6</v>
          </cell>
          <cell r="BH105">
            <v>4.88</v>
          </cell>
          <cell r="BI105">
            <v>17</v>
          </cell>
          <cell r="BJ105">
            <v>68000</v>
          </cell>
          <cell r="BK105" t="str">
            <v>17a</v>
          </cell>
          <cell r="BL105">
            <v>151.19999999999999</v>
          </cell>
          <cell r="BM105">
            <v>17</v>
          </cell>
          <cell r="BO105">
            <v>0.1948049553290766</v>
          </cell>
          <cell r="BS105">
            <v>1000</v>
          </cell>
          <cell r="BT105" t="str">
            <v>Ceiling (High)</v>
          </cell>
          <cell r="BV105">
            <v>3000</v>
          </cell>
          <cell r="BW105" t="str">
            <v>Ceiling (High)</v>
          </cell>
          <cell r="BY105">
            <v>5000</v>
          </cell>
          <cell r="BZ105" t="str">
            <v>Ceiling (High)</v>
          </cell>
          <cell r="CA105">
            <v>50000</v>
          </cell>
          <cell r="CB105" t="str">
            <v>0.005%</v>
          </cell>
        </row>
        <row r="106">
          <cell r="A106" t="str">
            <v>RDX</v>
          </cell>
          <cell r="B106" t="str">
            <v>121-82-4</v>
          </cell>
          <cell r="C106">
            <v>42922</v>
          </cell>
          <cell r="D106">
            <v>3.0000000000000001E-3</v>
          </cell>
          <cell r="E106">
            <v>1</v>
          </cell>
          <cell r="F106">
            <v>3.0000000000000001E-3</v>
          </cell>
          <cell r="G106" t="str">
            <v>1d</v>
          </cell>
          <cell r="H106">
            <v>1.0999999999999999E-2</v>
          </cell>
          <cell r="I106" t="str">
            <v>7b</v>
          </cell>
          <cell r="J106">
            <v>1.0999999999999999E-2</v>
          </cell>
          <cell r="K106" t="str">
            <v>7c</v>
          </cell>
          <cell r="L106">
            <v>0.11</v>
          </cell>
          <cell r="M106" t="str">
            <v>C</v>
          </cell>
          <cell r="N106">
            <v>1</v>
          </cell>
          <cell r="O106">
            <v>3.1428571428571431E-5</v>
          </cell>
          <cell r="P106" t="str">
            <v>7a</v>
          </cell>
          <cell r="Q106">
            <v>1</v>
          </cell>
          <cell r="R106">
            <v>9</v>
          </cell>
          <cell r="S106">
            <v>0.02</v>
          </cell>
          <cell r="T106">
            <v>9</v>
          </cell>
          <cell r="U106">
            <v>1</v>
          </cell>
          <cell r="V106">
            <v>9</v>
          </cell>
          <cell r="W106">
            <v>0.02</v>
          </cell>
          <cell r="X106">
            <v>9</v>
          </cell>
          <cell r="Y106">
            <v>1</v>
          </cell>
          <cell r="Z106">
            <v>9</v>
          </cell>
          <cell r="AA106">
            <v>0.02</v>
          </cell>
          <cell r="AB106">
            <v>9</v>
          </cell>
          <cell r="AC106">
            <v>1</v>
          </cell>
          <cell r="AD106">
            <v>9</v>
          </cell>
          <cell r="AE106">
            <v>1</v>
          </cell>
          <cell r="AF106">
            <v>9</v>
          </cell>
          <cell r="AG106">
            <v>1</v>
          </cell>
          <cell r="AH106">
            <v>9</v>
          </cell>
          <cell r="AK106">
            <v>1</v>
          </cell>
          <cell r="AL106">
            <v>1</v>
          </cell>
          <cell r="AO106">
            <v>0</v>
          </cell>
          <cell r="AX106">
            <v>1</v>
          </cell>
          <cell r="AY106">
            <v>0.84</v>
          </cell>
          <cell r="AZ106">
            <v>59700</v>
          </cell>
          <cell r="BA106">
            <v>22</v>
          </cell>
          <cell r="BB106">
            <v>6.3199999999999997E-8</v>
          </cell>
          <cell r="BC106">
            <v>22</v>
          </cell>
          <cell r="BD106">
            <v>2.5863480111311181E-6</v>
          </cell>
          <cell r="BE106">
            <v>222.26</v>
          </cell>
          <cell r="BF106">
            <v>13</v>
          </cell>
          <cell r="BG106">
            <v>1.0000000000000001E-9</v>
          </cell>
          <cell r="BH106">
            <v>0.87</v>
          </cell>
          <cell r="BI106">
            <v>13</v>
          </cell>
          <cell r="BJ106">
            <v>63.095734448019364</v>
          </cell>
          <cell r="BK106">
            <v>13</v>
          </cell>
          <cell r="BL106">
            <v>205</v>
          </cell>
          <cell r="BM106">
            <v>13</v>
          </cell>
          <cell r="BO106">
            <v>3.384885636728822E-4</v>
          </cell>
          <cell r="BS106">
            <v>1000</v>
          </cell>
          <cell r="BT106" t="str">
            <v>Ceiling (High)</v>
          </cell>
          <cell r="BV106">
            <v>3000</v>
          </cell>
          <cell r="BW106" t="str">
            <v>Ceiling (High)</v>
          </cell>
          <cell r="BY106">
            <v>5000</v>
          </cell>
          <cell r="BZ106" t="str">
            <v>Ceiling (High)</v>
          </cell>
          <cell r="CA106">
            <v>50000</v>
          </cell>
          <cell r="CB106" t="str">
            <v>0.005%</v>
          </cell>
        </row>
        <row r="107">
          <cell r="A107" t="str">
            <v>SELENIUM</v>
          </cell>
          <cell r="B107" t="str">
            <v>7782-49-2</v>
          </cell>
          <cell r="C107">
            <v>42923</v>
          </cell>
          <cell r="D107">
            <v>5.0000000000000001E-3</v>
          </cell>
          <cell r="E107">
            <v>1</v>
          </cell>
          <cell r="F107">
            <v>5.0000000000000001E-3</v>
          </cell>
          <cell r="G107">
            <v>2</v>
          </cell>
          <cell r="H107">
            <v>3.0000000000000001E-3</v>
          </cell>
          <cell r="I107">
            <v>3</v>
          </cell>
          <cell r="J107">
            <v>3.0000000000000001E-3</v>
          </cell>
          <cell r="K107" t="str">
            <v>7c</v>
          </cell>
          <cell r="M107" t="str">
            <v>D</v>
          </cell>
          <cell r="N107">
            <v>1</v>
          </cell>
          <cell r="Q107">
            <v>1</v>
          </cell>
          <cell r="R107" t="str">
            <v>9e</v>
          </cell>
          <cell r="S107">
            <v>0.01</v>
          </cell>
          <cell r="T107" t="str">
            <v>9e</v>
          </cell>
          <cell r="U107">
            <v>1</v>
          </cell>
          <cell r="V107" t="str">
            <v>9e</v>
          </cell>
          <cell r="W107">
            <v>0.01</v>
          </cell>
          <cell r="X107" t="str">
            <v>9e</v>
          </cell>
          <cell r="Y107" t="str">
            <v>NC</v>
          </cell>
          <cell r="AA107" t="str">
            <v>NC</v>
          </cell>
          <cell r="AC107">
            <v>1</v>
          </cell>
          <cell r="AD107">
            <v>9</v>
          </cell>
          <cell r="AE107">
            <v>1</v>
          </cell>
          <cell r="AF107">
            <v>9</v>
          </cell>
          <cell r="AI107">
            <v>1</v>
          </cell>
          <cell r="AK107">
            <v>0.6</v>
          </cell>
          <cell r="AL107" t="str">
            <v>NC</v>
          </cell>
          <cell r="AM107">
            <v>0.5</v>
          </cell>
          <cell r="AO107">
            <v>0</v>
          </cell>
          <cell r="AU107">
            <v>0</v>
          </cell>
          <cell r="AW107">
            <v>0</v>
          </cell>
          <cell r="AX107">
            <v>15</v>
          </cell>
          <cell r="AY107">
            <v>50</v>
          </cell>
          <cell r="AZ107">
            <v>0</v>
          </cell>
          <cell r="BD107">
            <v>0</v>
          </cell>
          <cell r="BE107">
            <v>79</v>
          </cell>
          <cell r="BF107">
            <v>13</v>
          </cell>
          <cell r="BH107">
            <v>0.24</v>
          </cell>
          <cell r="BJ107">
            <v>0</v>
          </cell>
          <cell r="BO107">
            <v>1E-3</v>
          </cell>
          <cell r="BS107">
            <v>1000</v>
          </cell>
          <cell r="BT107" t="str">
            <v>Ceiling (High)</v>
          </cell>
          <cell r="BV107">
            <v>3000</v>
          </cell>
          <cell r="BW107" t="str">
            <v>Ceiling (High)</v>
          </cell>
          <cell r="BY107">
            <v>5000</v>
          </cell>
          <cell r="BZ107" t="str">
            <v>Ceiling (High)</v>
          </cell>
          <cell r="CA107">
            <v>50000</v>
          </cell>
          <cell r="CB107" t="str">
            <v>0.005%</v>
          </cell>
          <cell r="CC107" t="str">
            <v>Y</v>
          </cell>
        </row>
        <row r="108">
          <cell r="A108" t="str">
            <v>SILVER</v>
          </cell>
          <cell r="B108" t="str">
            <v>7440-22-4</v>
          </cell>
          <cell r="C108">
            <v>42923</v>
          </cell>
          <cell r="D108">
            <v>5.0000000000000001E-3</v>
          </cell>
          <cell r="E108">
            <v>1</v>
          </cell>
          <cell r="F108">
            <v>5.0000000000000001E-3</v>
          </cell>
          <cell r="G108">
            <v>2</v>
          </cell>
          <cell r="H108">
            <v>1.3999999999999999E-4</v>
          </cell>
          <cell r="I108" t="str">
            <v>5b</v>
          </cell>
          <cell r="J108">
            <v>1.3999999999999999E-4</v>
          </cell>
          <cell r="K108" t="str">
            <v>7c</v>
          </cell>
          <cell r="M108" t="str">
            <v>D</v>
          </cell>
          <cell r="N108">
            <v>1</v>
          </cell>
          <cell r="Q108">
            <v>1</v>
          </cell>
          <cell r="R108" t="str">
            <v>9e</v>
          </cell>
          <cell r="S108">
            <v>0.3</v>
          </cell>
          <cell r="T108" t="str">
            <v>9e</v>
          </cell>
          <cell r="U108">
            <v>1</v>
          </cell>
          <cell r="V108" t="str">
            <v>9e</v>
          </cell>
          <cell r="W108">
            <v>0.3</v>
          </cell>
          <cell r="X108" t="str">
            <v>9e</v>
          </cell>
          <cell r="Y108" t="str">
            <v>NC</v>
          </cell>
          <cell r="AA108" t="str">
            <v>NC</v>
          </cell>
          <cell r="AC108">
            <v>1</v>
          </cell>
          <cell r="AD108">
            <v>9</v>
          </cell>
          <cell r="AE108">
            <v>1</v>
          </cell>
          <cell r="AF108">
            <v>9</v>
          </cell>
          <cell r="AI108">
            <v>5</v>
          </cell>
          <cell r="AK108">
            <v>0.04</v>
          </cell>
          <cell r="AL108" t="str">
            <v>NC</v>
          </cell>
          <cell r="AM108">
            <v>0.6</v>
          </cell>
          <cell r="AN108">
            <v>4.7</v>
          </cell>
          <cell r="AO108">
            <v>0</v>
          </cell>
          <cell r="AU108">
            <v>0</v>
          </cell>
          <cell r="AW108">
            <v>0</v>
          </cell>
          <cell r="AX108">
            <v>1.4</v>
          </cell>
          <cell r="AY108">
            <v>7</v>
          </cell>
          <cell r="AZ108">
            <v>0</v>
          </cell>
          <cell r="BD108">
            <v>0</v>
          </cell>
          <cell r="BE108">
            <v>108</v>
          </cell>
          <cell r="BF108">
            <v>13</v>
          </cell>
          <cell r="BH108">
            <v>0.23</v>
          </cell>
          <cell r="BJ108">
            <v>0</v>
          </cell>
          <cell r="BO108">
            <v>5.9999999999999995E-4</v>
          </cell>
          <cell r="BS108">
            <v>1000</v>
          </cell>
          <cell r="BT108" t="str">
            <v>Ceiling (High)</v>
          </cell>
          <cell r="BV108">
            <v>3000</v>
          </cell>
          <cell r="BW108" t="str">
            <v>Ceiling (High)</v>
          </cell>
          <cell r="BY108">
            <v>5000</v>
          </cell>
          <cell r="BZ108" t="str">
            <v>Ceiling (High)</v>
          </cell>
          <cell r="CA108">
            <v>50000</v>
          </cell>
          <cell r="CB108" t="str">
            <v>0.005%</v>
          </cell>
          <cell r="CC108" t="str">
            <v>Y</v>
          </cell>
        </row>
        <row r="109">
          <cell r="A109" t="str">
            <v>STYRENE</v>
          </cell>
          <cell r="B109" t="str">
            <v>100-42-5</v>
          </cell>
          <cell r="C109">
            <v>42923</v>
          </cell>
          <cell r="D109">
            <v>0.2</v>
          </cell>
          <cell r="E109">
            <v>1</v>
          </cell>
          <cell r="F109">
            <v>2</v>
          </cell>
          <cell r="G109" t="str">
            <v>2d</v>
          </cell>
          <cell r="H109">
            <v>1</v>
          </cell>
          <cell r="I109">
            <v>1</v>
          </cell>
          <cell r="J109">
            <v>3</v>
          </cell>
          <cell r="K109" t="str">
            <v>1k</v>
          </cell>
          <cell r="L109">
            <v>0.03</v>
          </cell>
          <cell r="M109" t="str">
            <v>B2</v>
          </cell>
          <cell r="N109" t="str">
            <v>2d</v>
          </cell>
          <cell r="O109">
            <v>5.7000000000000005E-7</v>
          </cell>
          <cell r="P109" t="str">
            <v>2d</v>
          </cell>
          <cell r="Q109">
            <v>1</v>
          </cell>
          <cell r="R109" t="str">
            <v>9e</v>
          </cell>
          <cell r="S109">
            <v>0.03</v>
          </cell>
          <cell r="T109" t="str">
            <v>9e</v>
          </cell>
          <cell r="U109">
            <v>1</v>
          </cell>
          <cell r="V109" t="str">
            <v>9e</v>
          </cell>
          <cell r="W109">
            <v>0.03</v>
          </cell>
          <cell r="X109" t="str">
            <v>9e</v>
          </cell>
          <cell r="Y109">
            <v>1</v>
          </cell>
          <cell r="Z109" t="str">
            <v>9e</v>
          </cell>
          <cell r="AA109">
            <v>0.03</v>
          </cell>
          <cell r="AB109" t="str">
            <v>9e</v>
          </cell>
          <cell r="AC109">
            <v>1</v>
          </cell>
          <cell r="AD109">
            <v>9</v>
          </cell>
          <cell r="AE109">
            <v>1</v>
          </cell>
          <cell r="AF109">
            <v>9</v>
          </cell>
          <cell r="AG109">
            <v>1</v>
          </cell>
          <cell r="AH109">
            <v>9</v>
          </cell>
          <cell r="AK109">
            <v>1</v>
          </cell>
          <cell r="AL109">
            <v>1</v>
          </cell>
          <cell r="AO109">
            <v>1.4</v>
          </cell>
          <cell r="AP109">
            <v>5</v>
          </cell>
          <cell r="AQ109">
            <v>0.65700000000000003</v>
          </cell>
          <cell r="AR109">
            <v>11</v>
          </cell>
          <cell r="AS109">
            <v>13</v>
          </cell>
          <cell r="AT109">
            <v>1360</v>
          </cell>
          <cell r="AU109">
            <v>0.31974753451676524</v>
          </cell>
          <cell r="AV109">
            <v>13</v>
          </cell>
          <cell r="AW109">
            <v>15.637337149624953</v>
          </cell>
          <cell r="AX109">
            <v>0.1</v>
          </cell>
          <cell r="AY109">
            <v>0.3</v>
          </cell>
          <cell r="AZ109">
            <v>310000</v>
          </cell>
          <cell r="BA109">
            <v>22</v>
          </cell>
          <cell r="BB109">
            <v>2.7499999999999998E-3</v>
          </cell>
          <cell r="BC109">
            <v>22</v>
          </cell>
          <cell r="BD109">
            <v>0.11253887706662301</v>
          </cell>
          <cell r="BE109">
            <v>104</v>
          </cell>
          <cell r="BF109">
            <v>13</v>
          </cell>
          <cell r="BG109">
            <v>5</v>
          </cell>
          <cell r="BH109">
            <v>2.95</v>
          </cell>
          <cell r="BI109">
            <v>16</v>
          </cell>
          <cell r="BJ109">
            <v>912</v>
          </cell>
          <cell r="BK109" t="str">
            <v>17a</v>
          </cell>
          <cell r="BL109">
            <v>-31</v>
          </cell>
          <cell r="BM109">
            <v>17</v>
          </cell>
          <cell r="BO109">
            <v>3.6694417673371636E-2</v>
          </cell>
          <cell r="BS109">
            <v>500</v>
          </cell>
          <cell r="BT109" t="str">
            <v>Ceiling (Medium)</v>
          </cell>
          <cell r="BV109">
            <v>1000</v>
          </cell>
          <cell r="BW109" t="str">
            <v>Ceiling (Medium)</v>
          </cell>
          <cell r="BY109">
            <v>3000</v>
          </cell>
          <cell r="BZ109" t="str">
            <v>Ceiling (Medium)</v>
          </cell>
          <cell r="CA109">
            <v>50000</v>
          </cell>
          <cell r="CB109" t="str">
            <v>0.005%</v>
          </cell>
        </row>
        <row r="110">
          <cell r="A110" t="str">
            <v>TCDD, 2,3,7,8-  (equivalents)</v>
          </cell>
          <cell r="B110" t="str">
            <v>1746-01-6</v>
          </cell>
          <cell r="C110">
            <v>42923</v>
          </cell>
          <cell r="D110">
            <v>6.9999999999999996E-10</v>
          </cell>
          <cell r="E110">
            <v>1</v>
          </cell>
          <cell r="F110">
            <v>6.9999999999999996E-10</v>
          </cell>
          <cell r="G110" t="str">
            <v>1d</v>
          </cell>
          <cell r="H110">
            <v>2.0000000000000001E-10</v>
          </cell>
          <cell r="I110" t="str">
            <v>7b</v>
          </cell>
          <cell r="J110">
            <v>2.0000000000000001E-10</v>
          </cell>
          <cell r="K110" t="str">
            <v>7c</v>
          </cell>
          <cell r="L110">
            <v>150000</v>
          </cell>
          <cell r="M110" t="str">
            <v>B2</v>
          </cell>
          <cell r="N110">
            <v>2</v>
          </cell>
          <cell r="O110">
            <v>33</v>
          </cell>
          <cell r="P110">
            <v>2</v>
          </cell>
          <cell r="Q110">
            <v>1</v>
          </cell>
          <cell r="R110" t="str">
            <v>9e</v>
          </cell>
          <cell r="S110">
            <v>0.1</v>
          </cell>
          <cell r="T110" t="str">
            <v>9a</v>
          </cell>
          <cell r="U110">
            <v>1</v>
          </cell>
          <cell r="V110" t="str">
            <v>9e</v>
          </cell>
          <cell r="W110">
            <v>0.1</v>
          </cell>
          <cell r="X110" t="str">
            <v>9a</v>
          </cell>
          <cell r="Y110">
            <v>1</v>
          </cell>
          <cell r="Z110" t="str">
            <v>9e</v>
          </cell>
          <cell r="AA110">
            <v>0.1</v>
          </cell>
          <cell r="AB110" t="str">
            <v>9a</v>
          </cell>
          <cell r="AC110">
            <v>1</v>
          </cell>
          <cell r="AD110">
            <v>9</v>
          </cell>
          <cell r="AE110">
            <v>1</v>
          </cell>
          <cell r="AF110">
            <v>9</v>
          </cell>
          <cell r="AG110">
            <v>1</v>
          </cell>
          <cell r="AH110">
            <v>9</v>
          </cell>
          <cell r="AI110">
            <v>2.1999999999999999E-5</v>
          </cell>
          <cell r="AK110">
            <v>1</v>
          </cell>
          <cell r="AL110">
            <v>1</v>
          </cell>
          <cell r="AM110">
            <v>2.1999999999999999E-5</v>
          </cell>
          <cell r="AO110">
            <v>0</v>
          </cell>
          <cell r="AU110">
            <v>0</v>
          </cell>
          <cell r="AW110">
            <v>0</v>
          </cell>
          <cell r="AX110">
            <v>9.9999999999999995E-7</v>
          </cell>
          <cell r="AY110">
            <v>1.0000000000000001E-5</v>
          </cell>
          <cell r="AZ110">
            <v>0.2</v>
          </cell>
          <cell r="BA110">
            <v>22</v>
          </cell>
          <cell r="BB110">
            <v>5.0000000000000002E-5</v>
          </cell>
          <cell r="BC110">
            <v>22</v>
          </cell>
          <cell r="BD110">
            <v>2.0461614012113275E-3</v>
          </cell>
          <cell r="BE110">
            <v>322</v>
          </cell>
          <cell r="BF110">
            <v>11</v>
          </cell>
          <cell r="BG110">
            <v>7.4000000000000003E-10</v>
          </cell>
          <cell r="BH110">
            <v>6.8</v>
          </cell>
          <cell r="BI110">
            <v>16</v>
          </cell>
          <cell r="BJ110">
            <v>3300000</v>
          </cell>
          <cell r="BK110">
            <v>11</v>
          </cell>
          <cell r="BO110">
            <v>0.76700818769351109</v>
          </cell>
          <cell r="BS110">
            <v>1000</v>
          </cell>
          <cell r="BT110" t="str">
            <v>Ceiling (High)</v>
          </cell>
          <cell r="BV110">
            <v>3000</v>
          </cell>
          <cell r="BW110" t="str">
            <v>Ceiling (High)</v>
          </cell>
          <cell r="BY110">
            <v>5000</v>
          </cell>
          <cell r="BZ110" t="str">
            <v>Ceiling (High)</v>
          </cell>
          <cell r="CA110">
            <v>50000</v>
          </cell>
          <cell r="CB110" t="str">
            <v>0.005%</v>
          </cell>
        </row>
        <row r="111">
          <cell r="A111" t="str">
            <v>TETRACHLOROETHANE, 1,1,1,2-</v>
          </cell>
          <cell r="B111" t="str">
            <v>630-20-6</v>
          </cell>
          <cell r="C111">
            <v>42922</v>
          </cell>
          <cell r="D111">
            <v>0.03</v>
          </cell>
          <cell r="E111">
            <v>1</v>
          </cell>
          <cell r="F111">
            <v>0.09</v>
          </cell>
          <cell r="G111">
            <v>6</v>
          </cell>
          <cell r="H111">
            <v>0.11</v>
          </cell>
          <cell r="I111" t="str">
            <v>7b</v>
          </cell>
          <cell r="J111">
            <v>0.3</v>
          </cell>
          <cell r="K111" t="str">
            <v>7b</v>
          </cell>
          <cell r="L111">
            <v>2.5999999999999999E-2</v>
          </cell>
          <cell r="M111" t="str">
            <v>C</v>
          </cell>
          <cell r="N111">
            <v>1</v>
          </cell>
          <cell r="O111">
            <v>7.4000000000000003E-6</v>
          </cell>
          <cell r="P111">
            <v>1</v>
          </cell>
          <cell r="Q111">
            <v>1</v>
          </cell>
          <cell r="R111" t="str">
            <v>9e</v>
          </cell>
          <cell r="S111">
            <v>0.03</v>
          </cell>
          <cell r="T111" t="str">
            <v>9e</v>
          </cell>
          <cell r="U111">
            <v>1</v>
          </cell>
          <cell r="V111" t="str">
            <v>9e</v>
          </cell>
          <cell r="W111">
            <v>0.03</v>
          </cell>
          <cell r="X111" t="str">
            <v>9e</v>
          </cell>
          <cell r="Y111">
            <v>1</v>
          </cell>
          <cell r="Z111" t="str">
            <v>9e</v>
          </cell>
          <cell r="AA111">
            <v>0.03</v>
          </cell>
          <cell r="AB111" t="str">
            <v>9e</v>
          </cell>
          <cell r="AC111">
            <v>1</v>
          </cell>
          <cell r="AD111">
            <v>9</v>
          </cell>
          <cell r="AE111">
            <v>1</v>
          </cell>
          <cell r="AF111">
            <v>9</v>
          </cell>
          <cell r="AG111">
            <v>1</v>
          </cell>
          <cell r="AH111">
            <v>9</v>
          </cell>
          <cell r="AK111">
            <v>0.7</v>
          </cell>
          <cell r="AL111">
            <v>0.7</v>
          </cell>
          <cell r="AO111">
            <v>0</v>
          </cell>
          <cell r="AU111">
            <v>0</v>
          </cell>
          <cell r="AW111">
            <v>0</v>
          </cell>
          <cell r="AX111">
            <v>0.1</v>
          </cell>
          <cell r="AY111">
            <v>5</v>
          </cell>
          <cell r="AZ111">
            <v>1070000</v>
          </cell>
          <cell r="BA111">
            <v>22</v>
          </cell>
          <cell r="BB111">
            <v>2.4499999999999999E-3</v>
          </cell>
          <cell r="BC111">
            <v>22</v>
          </cell>
          <cell r="BD111">
            <v>0.10026190865935505</v>
          </cell>
          <cell r="BE111">
            <v>168</v>
          </cell>
          <cell r="BF111">
            <v>11</v>
          </cell>
          <cell r="BG111">
            <v>10</v>
          </cell>
          <cell r="BH111">
            <v>2.93</v>
          </cell>
          <cell r="BI111">
            <v>20</v>
          </cell>
          <cell r="BJ111">
            <v>54</v>
          </cell>
          <cell r="BK111">
            <v>11</v>
          </cell>
          <cell r="BO111">
            <v>1.5595525028269547E-2</v>
          </cell>
          <cell r="BS111">
            <v>100</v>
          </cell>
          <cell r="BT111" t="str">
            <v>Ceiling (Low)</v>
          </cell>
          <cell r="BV111">
            <v>500</v>
          </cell>
          <cell r="BW111" t="str">
            <v>Ceiling (Low)</v>
          </cell>
          <cell r="BY111">
            <v>500</v>
          </cell>
          <cell r="BZ111" t="str">
            <v>High Volatility</v>
          </cell>
          <cell r="CA111">
            <v>50000</v>
          </cell>
          <cell r="CB111" t="str">
            <v>0.005%</v>
          </cell>
        </row>
        <row r="112">
          <cell r="A112" t="str">
            <v>TETRACHLOROETHANE, 1,1,2,2-</v>
          </cell>
          <cell r="B112" t="str">
            <v>79-34-5</v>
          </cell>
          <cell r="C112">
            <v>42922</v>
          </cell>
          <cell r="D112">
            <v>0.02</v>
          </cell>
          <cell r="E112">
            <v>1</v>
          </cell>
          <cell r="F112">
            <v>0.05</v>
          </cell>
          <cell r="G112">
            <v>1</v>
          </cell>
          <cell r="H112">
            <v>9.2999999999999999E-2</v>
          </cell>
          <cell r="I112">
            <v>3</v>
          </cell>
          <cell r="J112">
            <v>9.2999999999999999E-2</v>
          </cell>
          <cell r="K112" t="str">
            <v>7c</v>
          </cell>
          <cell r="L112">
            <v>0.2</v>
          </cell>
          <cell r="M112" t="str">
            <v>C</v>
          </cell>
          <cell r="N112">
            <v>1</v>
          </cell>
          <cell r="O112">
            <v>5.8E-5</v>
          </cell>
          <cell r="P112" t="str">
            <v>1f</v>
          </cell>
          <cell r="Q112">
            <v>1</v>
          </cell>
          <cell r="R112" t="str">
            <v>9e</v>
          </cell>
          <cell r="S112">
            <v>0.03</v>
          </cell>
          <cell r="T112" t="str">
            <v>9e</v>
          </cell>
          <cell r="U112">
            <v>1</v>
          </cell>
          <cell r="V112" t="str">
            <v>9e</v>
          </cell>
          <cell r="W112">
            <v>0.03</v>
          </cell>
          <cell r="X112" t="str">
            <v>9e</v>
          </cell>
          <cell r="Y112">
            <v>1</v>
          </cell>
          <cell r="Z112" t="str">
            <v>9e</v>
          </cell>
          <cell r="AA112">
            <v>0.03</v>
          </cell>
          <cell r="AB112" t="str">
            <v>9e</v>
          </cell>
          <cell r="AC112">
            <v>1</v>
          </cell>
          <cell r="AD112">
            <v>9</v>
          </cell>
          <cell r="AE112">
            <v>1</v>
          </cell>
          <cell r="AF112">
            <v>9</v>
          </cell>
          <cell r="AG112">
            <v>1</v>
          </cell>
          <cell r="AH112">
            <v>9</v>
          </cell>
          <cell r="AL112">
            <v>0.7</v>
          </cell>
          <cell r="AO112">
            <v>0</v>
          </cell>
          <cell r="AR112">
            <v>500</v>
          </cell>
          <cell r="AS112">
            <v>13</v>
          </cell>
          <cell r="AT112">
            <v>10470</v>
          </cell>
          <cell r="AU112">
            <v>1.5238388278388275</v>
          </cell>
          <cell r="AV112">
            <v>13</v>
          </cell>
          <cell r="AW112">
            <v>2.6249495202015352</v>
          </cell>
          <cell r="AX112">
            <v>5.0000000000000001E-3</v>
          </cell>
          <cell r="AY112">
            <v>2</v>
          </cell>
          <cell r="AZ112">
            <v>2830000</v>
          </cell>
          <cell r="BA112">
            <v>22</v>
          </cell>
          <cell r="BB112">
            <v>3.6699999999999998E-4</v>
          </cell>
          <cell r="BC112">
            <v>22</v>
          </cell>
          <cell r="BD112">
            <v>1.5018824684891144E-2</v>
          </cell>
          <cell r="BE112">
            <v>168</v>
          </cell>
          <cell r="BF112">
            <v>13</v>
          </cell>
          <cell r="BG112">
            <v>4</v>
          </cell>
          <cell r="BH112">
            <v>2.39</v>
          </cell>
          <cell r="BI112">
            <v>16</v>
          </cell>
          <cell r="BJ112">
            <v>79</v>
          </cell>
          <cell r="BK112" t="str">
            <v>17a</v>
          </cell>
          <cell r="BL112">
            <v>-43.8</v>
          </cell>
          <cell r="BM112">
            <v>17</v>
          </cell>
          <cell r="BO112">
            <v>6.8643591792699517E-3</v>
          </cell>
          <cell r="BS112">
            <v>500</v>
          </cell>
          <cell r="BT112" t="str">
            <v>Ceiling (Medium)</v>
          </cell>
          <cell r="BV112">
            <v>1000</v>
          </cell>
          <cell r="BW112" t="str">
            <v>Ceiling (Medium)</v>
          </cell>
          <cell r="BY112">
            <v>3000</v>
          </cell>
          <cell r="BZ112" t="str">
            <v>Ceiling (Medium)</v>
          </cell>
          <cell r="CA112">
            <v>50000</v>
          </cell>
          <cell r="CB112" t="str">
            <v>0.005%</v>
          </cell>
        </row>
        <row r="113">
          <cell r="A113" t="str">
            <v>TETRACHLOROETHYLENE</v>
          </cell>
          <cell r="B113" t="str">
            <v>127-18-4</v>
          </cell>
          <cell r="C113">
            <v>42922</v>
          </cell>
          <cell r="D113">
            <v>6.0000000000000001E-3</v>
          </cell>
          <cell r="E113">
            <v>1</v>
          </cell>
          <cell r="F113">
            <v>6.0000000000000001E-3</v>
          </cell>
          <cell r="G113" t="str">
            <v>1d</v>
          </cell>
          <cell r="H113">
            <v>0.04</v>
          </cell>
          <cell r="I113">
            <v>1</v>
          </cell>
          <cell r="J113">
            <v>0.04</v>
          </cell>
          <cell r="K113" t="str">
            <v>7c</v>
          </cell>
          <cell r="L113">
            <v>0.02</v>
          </cell>
          <cell r="N113" t="str">
            <v>5h</v>
          </cell>
          <cell r="O113">
            <v>3.0000000000000001E-6</v>
          </cell>
          <cell r="P113" t="str">
            <v>5h</v>
          </cell>
          <cell r="Q113">
            <v>1</v>
          </cell>
          <cell r="R113" t="str">
            <v>9e</v>
          </cell>
          <cell r="S113">
            <v>0.03</v>
          </cell>
          <cell r="T113" t="str">
            <v>9e</v>
          </cell>
          <cell r="U113">
            <v>1</v>
          </cell>
          <cell r="V113" t="str">
            <v>9e</v>
          </cell>
          <cell r="W113">
            <v>0.03</v>
          </cell>
          <cell r="X113" t="str">
            <v>9e</v>
          </cell>
          <cell r="Y113">
            <v>1</v>
          </cell>
          <cell r="Z113" t="str">
            <v>9e</v>
          </cell>
          <cell r="AA113">
            <v>0.03</v>
          </cell>
          <cell r="AB113" t="str">
            <v>9e</v>
          </cell>
          <cell r="AC113">
            <v>1</v>
          </cell>
          <cell r="AD113">
            <v>9</v>
          </cell>
          <cell r="AE113">
            <v>1</v>
          </cell>
          <cell r="AF113">
            <v>9</v>
          </cell>
          <cell r="AG113">
            <v>1</v>
          </cell>
          <cell r="AH113">
            <v>9</v>
          </cell>
          <cell r="AK113">
            <v>1</v>
          </cell>
          <cell r="AL113">
            <v>1</v>
          </cell>
          <cell r="AO113">
            <v>4.0999999999999996</v>
          </cell>
          <cell r="AP113">
            <v>20</v>
          </cell>
          <cell r="AQ113">
            <v>1.6220000000000001</v>
          </cell>
          <cell r="AR113">
            <v>300</v>
          </cell>
          <cell r="AS113">
            <v>13</v>
          </cell>
          <cell r="AT113">
            <v>31730</v>
          </cell>
          <cell r="AU113">
            <v>4.6737299969107191</v>
          </cell>
          <cell r="AV113">
            <v>13</v>
          </cell>
          <cell r="AW113">
            <v>4.0652754892898768</v>
          </cell>
          <cell r="AX113">
            <v>0.1</v>
          </cell>
          <cell r="AY113">
            <v>1.5</v>
          </cell>
          <cell r="AZ113">
            <v>206000</v>
          </cell>
          <cell r="BA113">
            <v>22</v>
          </cell>
          <cell r="BB113">
            <v>1.77E-2</v>
          </cell>
          <cell r="BC113">
            <v>22</v>
          </cell>
          <cell r="BD113">
            <v>0.72434113602881001</v>
          </cell>
          <cell r="BE113">
            <v>166</v>
          </cell>
          <cell r="BF113">
            <v>13</v>
          </cell>
          <cell r="BG113">
            <v>19</v>
          </cell>
          <cell r="BH113">
            <v>3.4</v>
          </cell>
          <cell r="BI113">
            <v>16</v>
          </cell>
          <cell r="BJ113">
            <v>265</v>
          </cell>
          <cell r="BK113" t="str">
            <v>17a</v>
          </cell>
          <cell r="BL113">
            <v>-22.3</v>
          </cell>
          <cell r="BM113">
            <v>17</v>
          </cell>
          <cell r="BO113">
            <v>3.2688876924727196E-2</v>
          </cell>
          <cell r="BS113">
            <v>500</v>
          </cell>
          <cell r="BT113" t="str">
            <v>Ceiling (Medium)</v>
          </cell>
          <cell r="BV113">
            <v>1000</v>
          </cell>
          <cell r="BW113" t="str">
            <v>Ceiling (Medium)</v>
          </cell>
          <cell r="BY113">
            <v>3000</v>
          </cell>
          <cell r="BZ113" t="str">
            <v>Ceiling (Medium)</v>
          </cell>
          <cell r="CA113">
            <v>50000</v>
          </cell>
          <cell r="CB113" t="str">
            <v>0.005%</v>
          </cell>
        </row>
        <row r="114">
          <cell r="A114" t="str">
            <v>THALLIUM</v>
          </cell>
          <cell r="B114" t="str">
            <v>7440-28-0</v>
          </cell>
          <cell r="C114">
            <v>42922</v>
          </cell>
          <cell r="D114">
            <v>8.0000000000000007E-5</v>
          </cell>
          <cell r="E114" t="str">
            <v>1f</v>
          </cell>
          <cell r="F114">
            <v>8.0000000000000004E-4</v>
          </cell>
          <cell r="G114" t="str">
            <v>1f</v>
          </cell>
          <cell r="H114">
            <v>1.4E-5</v>
          </cell>
          <cell r="I114" t="str">
            <v>5b</v>
          </cell>
          <cell r="J114">
            <v>1.4E-5</v>
          </cell>
          <cell r="K114" t="str">
            <v>7c</v>
          </cell>
          <cell r="Q114">
            <v>1</v>
          </cell>
          <cell r="R114" t="str">
            <v>9e</v>
          </cell>
          <cell r="S114">
            <v>0.01</v>
          </cell>
          <cell r="T114" t="str">
            <v>9e</v>
          </cell>
          <cell r="U114">
            <v>1</v>
          </cell>
          <cell r="V114" t="str">
            <v>9e</v>
          </cell>
          <cell r="W114">
            <v>0.01</v>
          </cell>
          <cell r="X114" t="str">
            <v>9e</v>
          </cell>
          <cell r="Y114" t="str">
            <v>NC</v>
          </cell>
          <cell r="AA114" t="str">
            <v>NC</v>
          </cell>
          <cell r="AC114">
            <v>1</v>
          </cell>
          <cell r="AD114">
            <v>9</v>
          </cell>
          <cell r="AE114">
            <v>1</v>
          </cell>
          <cell r="AF114">
            <v>9</v>
          </cell>
          <cell r="AI114">
            <v>5</v>
          </cell>
          <cell r="AK114">
            <v>1</v>
          </cell>
          <cell r="AL114" t="str">
            <v>NC</v>
          </cell>
          <cell r="AM114">
            <v>0.6</v>
          </cell>
          <cell r="AO114">
            <v>0</v>
          </cell>
          <cell r="AU114">
            <v>0</v>
          </cell>
          <cell r="AW114">
            <v>0</v>
          </cell>
          <cell r="AX114">
            <v>8</v>
          </cell>
          <cell r="AY114">
            <v>40</v>
          </cell>
          <cell r="AZ114">
            <v>0</v>
          </cell>
          <cell r="BD114">
            <v>0</v>
          </cell>
          <cell r="BE114">
            <v>204</v>
          </cell>
          <cell r="BF114">
            <v>13</v>
          </cell>
          <cell r="BH114">
            <v>0.23</v>
          </cell>
          <cell r="BJ114">
            <v>0</v>
          </cell>
          <cell r="BO114">
            <v>1E-3</v>
          </cell>
          <cell r="BS114">
            <v>1000</v>
          </cell>
          <cell r="BT114" t="str">
            <v>Ceiling (High)</v>
          </cell>
          <cell r="BV114">
            <v>3000</v>
          </cell>
          <cell r="BW114" t="str">
            <v>Ceiling (High)</v>
          </cell>
          <cell r="BY114">
            <v>5000</v>
          </cell>
          <cell r="BZ114" t="str">
            <v>Ceiling (High)</v>
          </cell>
          <cell r="CA114">
            <v>50000</v>
          </cell>
          <cell r="CB114" t="str">
            <v>0.005%</v>
          </cell>
          <cell r="CC114" t="str">
            <v>Y</v>
          </cell>
        </row>
        <row r="115">
          <cell r="A115" t="str">
            <v>TOLUENE</v>
          </cell>
          <cell r="B115" t="str">
            <v>108-88-3</v>
          </cell>
          <cell r="C115">
            <v>42922</v>
          </cell>
          <cell r="D115">
            <v>0.08</v>
          </cell>
          <cell r="E115">
            <v>1</v>
          </cell>
          <cell r="F115">
            <v>0.8</v>
          </cell>
          <cell r="G115">
            <v>6</v>
          </cell>
          <cell r="H115">
            <v>5</v>
          </cell>
          <cell r="I115">
            <v>1</v>
          </cell>
          <cell r="J115">
            <v>5</v>
          </cell>
          <cell r="K115">
            <v>6</v>
          </cell>
          <cell r="M115" t="str">
            <v>D</v>
          </cell>
          <cell r="N115">
            <v>1</v>
          </cell>
          <cell r="Q115">
            <v>1</v>
          </cell>
          <cell r="R115" t="str">
            <v>9e</v>
          </cell>
          <cell r="S115">
            <v>0.03</v>
          </cell>
          <cell r="T115" t="str">
            <v>9e</v>
          </cell>
          <cell r="U115">
            <v>1</v>
          </cell>
          <cell r="V115" t="str">
            <v>9e</v>
          </cell>
          <cell r="W115">
            <v>0.03</v>
          </cell>
          <cell r="X115" t="str">
            <v>9e</v>
          </cell>
          <cell r="Y115" t="str">
            <v>NC</v>
          </cell>
          <cell r="AA115" t="str">
            <v>NC</v>
          </cell>
          <cell r="AC115">
            <v>1</v>
          </cell>
          <cell r="AD115">
            <v>9</v>
          </cell>
          <cell r="AE115">
            <v>1</v>
          </cell>
          <cell r="AF115">
            <v>9</v>
          </cell>
          <cell r="AK115">
            <v>1</v>
          </cell>
          <cell r="AL115" t="str">
            <v>NC</v>
          </cell>
          <cell r="AO115">
            <v>54</v>
          </cell>
          <cell r="AP115">
            <v>150</v>
          </cell>
          <cell r="AQ115">
            <v>7.6150000000000002</v>
          </cell>
          <cell r="AR115">
            <v>40</v>
          </cell>
          <cell r="AS115">
            <v>13</v>
          </cell>
          <cell r="AT115">
            <v>30000</v>
          </cell>
          <cell r="AU115">
            <v>7.9732441471571907</v>
          </cell>
          <cell r="AV115">
            <v>13</v>
          </cell>
          <cell r="AW115">
            <v>3.511744966442953</v>
          </cell>
          <cell r="AX115">
            <v>0.1</v>
          </cell>
          <cell r="AY115">
            <v>0.5</v>
          </cell>
          <cell r="AZ115">
            <v>526000</v>
          </cell>
          <cell r="BA115">
            <v>22</v>
          </cell>
          <cell r="BB115">
            <v>6.6400000000000001E-3</v>
          </cell>
          <cell r="BC115">
            <v>22</v>
          </cell>
          <cell r="BD115">
            <v>0.27173023408086433</v>
          </cell>
          <cell r="BE115">
            <v>92</v>
          </cell>
          <cell r="BF115">
            <v>13</v>
          </cell>
          <cell r="BG115">
            <v>28</v>
          </cell>
          <cell r="BH115">
            <v>2.73</v>
          </cell>
          <cell r="BI115">
            <v>16</v>
          </cell>
          <cell r="BJ115">
            <v>140</v>
          </cell>
          <cell r="BK115" t="str">
            <v>17a</v>
          </cell>
          <cell r="BL115">
            <v>-94.9</v>
          </cell>
          <cell r="BM115">
            <v>17</v>
          </cell>
          <cell r="BO115">
            <v>3.0661966160107378E-2</v>
          </cell>
          <cell r="BS115">
            <v>500</v>
          </cell>
          <cell r="BT115" t="str">
            <v>Ceiling (Medium)</v>
          </cell>
          <cell r="BV115">
            <v>1000</v>
          </cell>
          <cell r="BW115" t="str">
            <v>Ceiling (Medium)</v>
          </cell>
          <cell r="BY115">
            <v>3000</v>
          </cell>
          <cell r="BZ115" t="str">
            <v>Ceiling (Medium)</v>
          </cell>
          <cell r="CA115">
            <v>50000</v>
          </cell>
          <cell r="CB115" t="str">
            <v>0.005%</v>
          </cell>
        </row>
        <row r="116">
          <cell r="A116" t="str">
            <v>TRICHLOROBENZENE, 1,2,4-</v>
          </cell>
          <cell r="B116" t="str">
            <v>120-82-1</v>
          </cell>
          <cell r="C116">
            <v>42922</v>
          </cell>
          <cell r="D116">
            <v>0.01</v>
          </cell>
          <cell r="E116">
            <v>1</v>
          </cell>
          <cell r="F116">
            <v>0.09</v>
          </cell>
          <cell r="G116">
            <v>6</v>
          </cell>
          <cell r="H116">
            <v>2E-3</v>
          </cell>
          <cell r="I116">
            <v>6</v>
          </cell>
          <cell r="J116">
            <v>0.02</v>
          </cell>
          <cell r="K116">
            <v>6</v>
          </cell>
          <cell r="M116" t="str">
            <v>D</v>
          </cell>
          <cell r="N116">
            <v>1</v>
          </cell>
          <cell r="Q116">
            <v>1</v>
          </cell>
          <cell r="R116" t="str">
            <v>9e</v>
          </cell>
          <cell r="S116">
            <v>0.03</v>
          </cell>
          <cell r="T116" t="str">
            <v>9e</v>
          </cell>
          <cell r="U116">
            <v>1</v>
          </cell>
          <cell r="V116" t="str">
            <v>9e</v>
          </cell>
          <cell r="W116">
            <v>0.03</v>
          </cell>
          <cell r="X116" t="str">
            <v>9e</v>
          </cell>
          <cell r="Y116" t="str">
            <v>NC</v>
          </cell>
          <cell r="AA116" t="str">
            <v>NC</v>
          </cell>
          <cell r="AC116">
            <v>1</v>
          </cell>
          <cell r="AD116">
            <v>9</v>
          </cell>
          <cell r="AE116">
            <v>1</v>
          </cell>
          <cell r="AF116">
            <v>9</v>
          </cell>
          <cell r="AK116">
            <v>1</v>
          </cell>
          <cell r="AL116" t="str">
            <v>NC</v>
          </cell>
          <cell r="AO116">
            <v>3.4</v>
          </cell>
          <cell r="AP116">
            <v>15</v>
          </cell>
          <cell r="AQ116">
            <v>0.08</v>
          </cell>
          <cell r="AT116">
            <v>22000</v>
          </cell>
          <cell r="AU116">
            <v>2.9719790338574863</v>
          </cell>
          <cell r="AV116">
            <v>27</v>
          </cell>
          <cell r="AW116">
            <v>0</v>
          </cell>
          <cell r="AX116">
            <v>0.1</v>
          </cell>
          <cell r="AY116">
            <v>1</v>
          </cell>
          <cell r="AZ116">
            <v>49000</v>
          </cell>
          <cell r="BA116">
            <v>22</v>
          </cell>
          <cell r="BB116">
            <v>1.42E-3</v>
          </cell>
          <cell r="BC116">
            <v>22</v>
          </cell>
          <cell r="BD116">
            <v>5.8110983794401702E-2</v>
          </cell>
          <cell r="BE116">
            <v>181</v>
          </cell>
          <cell r="BF116">
            <v>11</v>
          </cell>
          <cell r="BH116">
            <v>4.0199999999999996</v>
          </cell>
          <cell r="BI116">
            <v>16</v>
          </cell>
          <cell r="BJ116">
            <v>1660</v>
          </cell>
          <cell r="BK116" t="str">
            <v>17a</v>
          </cell>
          <cell r="BL116">
            <v>17</v>
          </cell>
          <cell r="BM116">
            <v>17</v>
          </cell>
          <cell r="BO116">
            <v>6.9119406439804909E-2</v>
          </cell>
          <cell r="BS116">
            <v>1000</v>
          </cell>
          <cell r="BT116" t="str">
            <v>Ceiling (High)</v>
          </cell>
          <cell r="BV116">
            <v>3000</v>
          </cell>
          <cell r="BW116" t="str">
            <v>Ceiling (High)</v>
          </cell>
          <cell r="BY116">
            <v>5000</v>
          </cell>
          <cell r="BZ116" t="str">
            <v>Ceiling (High)</v>
          </cell>
          <cell r="CA116">
            <v>50000</v>
          </cell>
          <cell r="CB116" t="str">
            <v>0.005%</v>
          </cell>
        </row>
        <row r="117">
          <cell r="A117" t="str">
            <v>TRICHLOROETHANE, 1,1,1-</v>
          </cell>
          <cell r="B117" t="str">
            <v>71-55-6</v>
          </cell>
          <cell r="C117">
            <v>42922</v>
          </cell>
          <cell r="D117">
            <v>2</v>
          </cell>
          <cell r="E117">
            <v>1</v>
          </cell>
          <cell r="F117">
            <v>7</v>
          </cell>
          <cell r="G117">
            <v>1</v>
          </cell>
          <cell r="H117">
            <v>5</v>
          </cell>
          <cell r="I117">
            <v>1</v>
          </cell>
          <cell r="J117">
            <v>5</v>
          </cell>
          <cell r="K117">
            <v>1</v>
          </cell>
          <cell r="M117" t="str">
            <v>D</v>
          </cell>
          <cell r="N117">
            <v>1</v>
          </cell>
          <cell r="Q117">
            <v>1</v>
          </cell>
          <cell r="R117" t="str">
            <v>9e</v>
          </cell>
          <cell r="S117">
            <v>0.03</v>
          </cell>
          <cell r="T117" t="str">
            <v>9e</v>
          </cell>
          <cell r="U117">
            <v>1</v>
          </cell>
          <cell r="V117" t="str">
            <v>9e</v>
          </cell>
          <cell r="W117">
            <v>0.03</v>
          </cell>
          <cell r="X117" t="str">
            <v>9e</v>
          </cell>
          <cell r="Y117" t="str">
            <v>NC</v>
          </cell>
          <cell r="AA117" t="str">
            <v>NC</v>
          </cell>
          <cell r="AC117">
            <v>1</v>
          </cell>
          <cell r="AD117">
            <v>9</v>
          </cell>
          <cell r="AE117">
            <v>1</v>
          </cell>
          <cell r="AF117">
            <v>9</v>
          </cell>
          <cell r="AK117">
            <v>1</v>
          </cell>
          <cell r="AL117" t="str">
            <v>NC</v>
          </cell>
          <cell r="AO117">
            <v>3</v>
          </cell>
          <cell r="AP117">
            <v>20</v>
          </cell>
          <cell r="AQ117">
            <v>3.67</v>
          </cell>
          <cell r="AR117">
            <v>50000</v>
          </cell>
          <cell r="AS117">
            <v>24</v>
          </cell>
          <cell r="AT117">
            <v>65127</v>
          </cell>
          <cell r="AU117">
            <v>11.973222903412374</v>
          </cell>
          <cell r="AV117">
            <v>13</v>
          </cell>
          <cell r="AW117">
            <v>8.3519701258965089</v>
          </cell>
          <cell r="AX117">
            <v>0.1</v>
          </cell>
          <cell r="AY117">
            <v>1.5</v>
          </cell>
          <cell r="AZ117">
            <v>1290000</v>
          </cell>
          <cell r="BA117">
            <v>22</v>
          </cell>
          <cell r="BB117">
            <v>1.72E-2</v>
          </cell>
          <cell r="BC117">
            <v>22</v>
          </cell>
          <cell r="BD117">
            <v>0.70387952201669668</v>
          </cell>
          <cell r="BE117">
            <v>133</v>
          </cell>
          <cell r="BF117">
            <v>13</v>
          </cell>
          <cell r="BG117">
            <v>100</v>
          </cell>
          <cell r="BH117">
            <v>2.4900000000000002</v>
          </cell>
          <cell r="BI117">
            <v>16</v>
          </cell>
          <cell r="BJ117">
            <v>135</v>
          </cell>
          <cell r="BK117" t="str">
            <v>17a</v>
          </cell>
          <cell r="BL117">
            <v>-30.4</v>
          </cell>
          <cell r="BM117">
            <v>17</v>
          </cell>
          <cell r="BO117">
            <v>1.2548736499304816E-2</v>
          </cell>
          <cell r="BS117">
            <v>500</v>
          </cell>
          <cell r="BT117" t="str">
            <v>Ceiling (Medium)</v>
          </cell>
          <cell r="BV117">
            <v>1000</v>
          </cell>
          <cell r="BW117" t="str">
            <v>Ceiling (Medium)</v>
          </cell>
          <cell r="BY117">
            <v>3000</v>
          </cell>
          <cell r="BZ117" t="str">
            <v>Ceiling (Medium)</v>
          </cell>
          <cell r="CA117">
            <v>50000</v>
          </cell>
          <cell r="CB117" t="str">
            <v>0.005%</v>
          </cell>
        </row>
        <row r="118">
          <cell r="A118" t="str">
            <v>TRICHLOROETHANE, 1,1,2-</v>
          </cell>
          <cell r="B118" t="str">
            <v xml:space="preserve">79-00-5 </v>
          </cell>
          <cell r="C118">
            <v>42922</v>
          </cell>
          <cell r="D118">
            <v>4.0000000000000001E-3</v>
          </cell>
          <cell r="E118">
            <v>1</v>
          </cell>
          <cell r="F118">
            <v>4.0000000000000001E-3</v>
          </cell>
          <cell r="G118">
            <v>6</v>
          </cell>
          <cell r="H118">
            <v>7.3999999999999996E-2</v>
          </cell>
          <cell r="I118">
            <v>3</v>
          </cell>
          <cell r="J118">
            <v>7.3999999999999996E-2</v>
          </cell>
          <cell r="K118" t="str">
            <v>7c</v>
          </cell>
          <cell r="L118">
            <v>5.7000000000000002E-2</v>
          </cell>
          <cell r="M118" t="str">
            <v>C</v>
          </cell>
          <cell r="N118">
            <v>1</v>
          </cell>
          <cell r="O118">
            <v>1.5999999999999999E-5</v>
          </cell>
          <cell r="P118">
            <v>1</v>
          </cell>
          <cell r="Q118">
            <v>1</v>
          </cell>
          <cell r="R118" t="str">
            <v>9e</v>
          </cell>
          <cell r="S118">
            <v>0.03</v>
          </cell>
          <cell r="T118" t="str">
            <v>9e</v>
          </cell>
          <cell r="U118">
            <v>1</v>
          </cell>
          <cell r="V118" t="str">
            <v>9e</v>
          </cell>
          <cell r="W118">
            <v>0.03</v>
          </cell>
          <cell r="X118" t="str">
            <v>9e</v>
          </cell>
          <cell r="Y118">
            <v>1</v>
          </cell>
          <cell r="Z118" t="str">
            <v>9e</v>
          </cell>
          <cell r="AA118">
            <v>0.03</v>
          </cell>
          <cell r="AB118" t="str">
            <v>9e</v>
          </cell>
          <cell r="AC118">
            <v>1</v>
          </cell>
          <cell r="AD118">
            <v>9</v>
          </cell>
          <cell r="AE118">
            <v>1</v>
          </cell>
          <cell r="AF118">
            <v>9</v>
          </cell>
          <cell r="AG118">
            <v>1</v>
          </cell>
          <cell r="AH118">
            <v>9</v>
          </cell>
          <cell r="AK118">
            <v>1</v>
          </cell>
          <cell r="AL118">
            <v>1</v>
          </cell>
          <cell r="AO118">
            <v>9.98</v>
          </cell>
          <cell r="AP118">
            <v>10</v>
          </cell>
          <cell r="AQ118">
            <v>1.835</v>
          </cell>
          <cell r="AU118">
            <v>0</v>
          </cell>
          <cell r="AW118">
            <v>0</v>
          </cell>
          <cell r="AX118">
            <v>0.1</v>
          </cell>
          <cell r="AY118">
            <v>0.5</v>
          </cell>
          <cell r="AZ118">
            <v>4590000</v>
          </cell>
          <cell r="BA118">
            <v>22</v>
          </cell>
          <cell r="BB118">
            <v>8.2399999999999997E-4</v>
          </cell>
          <cell r="BC118">
            <v>22</v>
          </cell>
          <cell r="BD118">
            <v>3.3720739891962677E-2</v>
          </cell>
          <cell r="BE118">
            <v>133</v>
          </cell>
          <cell r="BF118">
            <v>13</v>
          </cell>
          <cell r="BG118">
            <v>25</v>
          </cell>
          <cell r="BH118">
            <v>1.89</v>
          </cell>
          <cell r="BI118">
            <v>16</v>
          </cell>
          <cell r="BJ118">
            <v>75</v>
          </cell>
          <cell r="BK118" t="str">
            <v>17a</v>
          </cell>
          <cell r="BL118">
            <v>-36.6</v>
          </cell>
          <cell r="BM118">
            <v>17</v>
          </cell>
          <cell r="BO118">
            <v>5.0419670131853726E-3</v>
          </cell>
          <cell r="BS118">
            <v>100</v>
          </cell>
          <cell r="BT118" t="str">
            <v>Ceiling (Low)</v>
          </cell>
          <cell r="BV118">
            <v>500</v>
          </cell>
          <cell r="BW118" t="str">
            <v>Ceiling (Low)</v>
          </cell>
          <cell r="BY118">
            <v>500</v>
          </cell>
          <cell r="BZ118" t="str">
            <v>High Volatility</v>
          </cell>
          <cell r="CA118">
            <v>50000</v>
          </cell>
          <cell r="CB118" t="str">
            <v>0.005%</v>
          </cell>
        </row>
        <row r="119">
          <cell r="A119" t="str">
            <v>TRICHLOROETHYLENE</v>
          </cell>
          <cell r="B119" t="str">
            <v>79-01-6</v>
          </cell>
          <cell r="C119">
            <v>42922</v>
          </cell>
          <cell r="D119">
            <v>5.0000000000000001E-4</v>
          </cell>
          <cell r="E119">
            <v>1</v>
          </cell>
          <cell r="F119">
            <v>5.0000000000000001E-4</v>
          </cell>
          <cell r="G119" t="str">
            <v>1d</v>
          </cell>
          <cell r="H119">
            <v>2E-3</v>
          </cell>
          <cell r="I119">
            <v>1</v>
          </cell>
          <cell r="J119">
            <v>2E-3</v>
          </cell>
          <cell r="K119" t="str">
            <v>1j</v>
          </cell>
          <cell r="L119">
            <v>4.6300000000000001E-2</v>
          </cell>
          <cell r="M119" t="str">
            <v>C-B2</v>
          </cell>
          <cell r="N119">
            <v>1</v>
          </cell>
          <cell r="O119">
            <v>4.0999999999999997E-6</v>
          </cell>
          <cell r="P119">
            <v>1</v>
          </cell>
          <cell r="Q119">
            <v>1</v>
          </cell>
          <cell r="R119" t="str">
            <v>9e</v>
          </cell>
          <cell r="S119">
            <v>0.03</v>
          </cell>
          <cell r="T119" t="str">
            <v>9e</v>
          </cell>
          <cell r="U119">
            <v>1</v>
          </cell>
          <cell r="V119" t="str">
            <v>9e</v>
          </cell>
          <cell r="W119">
            <v>0.03</v>
          </cell>
          <cell r="X119" t="str">
            <v>9e</v>
          </cell>
          <cell r="Y119">
            <v>1</v>
          </cell>
          <cell r="Z119" t="str">
            <v>9e</v>
          </cell>
          <cell r="AA119">
            <v>0.03</v>
          </cell>
          <cell r="AB119" t="str">
            <v>9e</v>
          </cell>
          <cell r="AC119">
            <v>1</v>
          </cell>
          <cell r="AD119">
            <v>9</v>
          </cell>
          <cell r="AE119">
            <v>1</v>
          </cell>
          <cell r="AF119">
            <v>9</v>
          </cell>
          <cell r="AG119">
            <v>1</v>
          </cell>
          <cell r="AH119">
            <v>9</v>
          </cell>
          <cell r="AJ119" t="str">
            <v>M</v>
          </cell>
          <cell r="AK119">
            <v>1</v>
          </cell>
          <cell r="AL119">
            <v>1</v>
          </cell>
          <cell r="AO119">
            <v>0.8</v>
          </cell>
          <cell r="AP119">
            <v>20</v>
          </cell>
          <cell r="AQ119">
            <v>0.83799999999999997</v>
          </cell>
          <cell r="AR119">
            <v>10000</v>
          </cell>
          <cell r="AS119">
            <v>24</v>
          </cell>
          <cell r="AT119">
            <v>1360000</v>
          </cell>
          <cell r="AU119">
            <v>253.84537091407313</v>
          </cell>
          <cell r="AV119">
            <v>28</v>
          </cell>
          <cell r="AW119">
            <v>0.30333426890051329</v>
          </cell>
          <cell r="AX119">
            <v>5.0000000000000001E-3</v>
          </cell>
          <cell r="AY119">
            <v>2</v>
          </cell>
          <cell r="AZ119">
            <v>1280000</v>
          </cell>
          <cell r="BA119">
            <v>22</v>
          </cell>
          <cell r="BB119">
            <v>9.8499999999999994E-3</v>
          </cell>
          <cell r="BC119">
            <v>22</v>
          </cell>
          <cell r="BD119">
            <v>0.40309379603863149</v>
          </cell>
          <cell r="BE119">
            <v>131</v>
          </cell>
          <cell r="BF119">
            <v>13</v>
          </cell>
          <cell r="BG119">
            <v>77</v>
          </cell>
          <cell r="BH119">
            <v>2.42</v>
          </cell>
          <cell r="BI119">
            <v>16</v>
          </cell>
          <cell r="BJ119">
            <v>94.3</v>
          </cell>
          <cell r="BK119" t="str">
            <v>17a</v>
          </cell>
          <cell r="BL119">
            <v>-84.7</v>
          </cell>
          <cell r="BM119">
            <v>17</v>
          </cell>
          <cell r="BO119">
            <v>1.1577105741152704E-2</v>
          </cell>
          <cell r="BS119">
            <v>500</v>
          </cell>
          <cell r="BT119" t="str">
            <v>Ceiling (Medium)</v>
          </cell>
          <cell r="BV119">
            <v>1000</v>
          </cell>
          <cell r="BW119" t="str">
            <v>Ceiling (Medium)</v>
          </cell>
          <cell r="BY119">
            <v>3000</v>
          </cell>
          <cell r="BZ119" t="str">
            <v>Ceiling (Medium)</v>
          </cell>
          <cell r="CA119">
            <v>50000</v>
          </cell>
          <cell r="CB119" t="str">
            <v>0.005%</v>
          </cell>
        </row>
        <row r="120">
          <cell r="A120" t="str">
            <v>TRICHLOROPHENOL, 2,4,5-</v>
          </cell>
          <cell r="B120" t="str">
            <v>95-95-4</v>
          </cell>
          <cell r="C120">
            <v>42922</v>
          </cell>
          <cell r="D120">
            <v>0.1</v>
          </cell>
          <cell r="E120">
            <v>1</v>
          </cell>
          <cell r="F120">
            <v>0.3</v>
          </cell>
          <cell r="G120">
            <v>6</v>
          </cell>
          <cell r="H120">
            <v>0.35</v>
          </cell>
          <cell r="I120" t="str">
            <v>7b</v>
          </cell>
          <cell r="J120">
            <v>1</v>
          </cell>
          <cell r="K120" t="str">
            <v>7b</v>
          </cell>
          <cell r="Q120">
            <v>1</v>
          </cell>
          <cell r="R120" t="str">
            <v>9e</v>
          </cell>
          <cell r="S120">
            <v>0.3</v>
          </cell>
          <cell r="T120" t="str">
            <v>9b</v>
          </cell>
          <cell r="U120">
            <v>1</v>
          </cell>
          <cell r="V120" t="str">
            <v>9e</v>
          </cell>
          <cell r="W120">
            <v>0.3</v>
          </cell>
          <cell r="X120" t="str">
            <v>9b</v>
          </cell>
          <cell r="Y120" t="str">
            <v>NC</v>
          </cell>
          <cell r="AA120" t="str">
            <v>NC</v>
          </cell>
          <cell r="AC120">
            <v>1</v>
          </cell>
          <cell r="AD120">
            <v>9</v>
          </cell>
          <cell r="AE120">
            <v>1</v>
          </cell>
          <cell r="AF120">
            <v>9</v>
          </cell>
          <cell r="AK120">
            <v>1</v>
          </cell>
          <cell r="AL120" t="str">
            <v>NC</v>
          </cell>
          <cell r="AO120">
            <v>0</v>
          </cell>
          <cell r="AR120">
            <v>200</v>
          </cell>
          <cell r="AS120">
            <v>24</v>
          </cell>
          <cell r="AU120">
            <v>0</v>
          </cell>
          <cell r="AW120">
            <v>0</v>
          </cell>
          <cell r="AX120">
            <v>0.66</v>
          </cell>
          <cell r="AY120">
            <v>10</v>
          </cell>
          <cell r="AZ120">
            <v>1200000</v>
          </cell>
          <cell r="BA120">
            <v>22</v>
          </cell>
          <cell r="BB120">
            <v>1.6199999999999999E-6</v>
          </cell>
          <cell r="BC120">
            <v>22</v>
          </cell>
          <cell r="BD120">
            <v>6.629562939924701E-5</v>
          </cell>
          <cell r="BE120">
            <v>197</v>
          </cell>
          <cell r="BF120">
            <v>11</v>
          </cell>
          <cell r="BH120">
            <v>3.72</v>
          </cell>
          <cell r="BI120">
            <v>17</v>
          </cell>
          <cell r="BJ120">
            <v>298</v>
          </cell>
          <cell r="BK120" t="str">
            <v>17b</v>
          </cell>
          <cell r="BL120">
            <v>69</v>
          </cell>
          <cell r="BM120">
            <v>17</v>
          </cell>
          <cell r="BO120">
            <v>3.5645113342624428E-2</v>
          </cell>
          <cell r="BS120">
            <v>1000</v>
          </cell>
          <cell r="BT120" t="str">
            <v>Ceiling (High)</v>
          </cell>
          <cell r="BV120">
            <v>3000</v>
          </cell>
          <cell r="BW120" t="str">
            <v>Ceiling (High)</v>
          </cell>
          <cell r="BY120">
            <v>5000</v>
          </cell>
          <cell r="BZ120" t="str">
            <v>Ceiling (High)</v>
          </cell>
          <cell r="CA120">
            <v>50000</v>
          </cell>
          <cell r="CB120" t="str">
            <v>0.005%</v>
          </cell>
        </row>
        <row r="121">
          <cell r="A121" t="str">
            <v>TRICHLOROPHENOL 2,4,6-</v>
          </cell>
          <cell r="B121" t="str">
            <v>88-06-2</v>
          </cell>
          <cell r="C121">
            <v>42922</v>
          </cell>
          <cell r="D121">
            <v>1E-3</v>
          </cell>
          <cell r="E121">
            <v>6</v>
          </cell>
          <cell r="F121">
            <v>0.01</v>
          </cell>
          <cell r="G121" t="str">
            <v>6d</v>
          </cell>
          <cell r="H121">
            <v>4.0000000000000001E-3</v>
          </cell>
          <cell r="I121" t="str">
            <v>7b</v>
          </cell>
          <cell r="J121">
            <v>0.04</v>
          </cell>
          <cell r="K121" t="str">
            <v>7b</v>
          </cell>
          <cell r="L121">
            <v>1.0999999999999999E-2</v>
          </cell>
          <cell r="M121" t="str">
            <v>B2</v>
          </cell>
          <cell r="N121">
            <v>1</v>
          </cell>
          <cell r="O121">
            <v>3.1E-6</v>
          </cell>
          <cell r="P121">
            <v>1</v>
          </cell>
          <cell r="Q121">
            <v>1</v>
          </cell>
          <cell r="R121" t="str">
            <v>9e</v>
          </cell>
          <cell r="S121">
            <v>0.3</v>
          </cell>
          <cell r="T121" t="str">
            <v>9b</v>
          </cell>
          <cell r="U121">
            <v>1</v>
          </cell>
          <cell r="V121" t="str">
            <v>9e</v>
          </cell>
          <cell r="W121">
            <v>0.3</v>
          </cell>
          <cell r="X121" t="str">
            <v>9b</v>
          </cell>
          <cell r="Y121">
            <v>1</v>
          </cell>
          <cell r="Z121" t="str">
            <v>9e</v>
          </cell>
          <cell r="AA121">
            <v>0.3</v>
          </cell>
          <cell r="AB121" t="str">
            <v>9b</v>
          </cell>
          <cell r="AC121">
            <v>1</v>
          </cell>
          <cell r="AD121">
            <v>9</v>
          </cell>
          <cell r="AE121">
            <v>1</v>
          </cell>
          <cell r="AF121">
            <v>9</v>
          </cell>
          <cell r="AG121">
            <v>1</v>
          </cell>
          <cell r="AH121">
            <v>9</v>
          </cell>
          <cell r="AK121">
            <v>1</v>
          </cell>
          <cell r="AL121">
            <v>1</v>
          </cell>
          <cell r="AO121">
            <v>0</v>
          </cell>
          <cell r="AR121">
            <v>100</v>
          </cell>
          <cell r="AS121">
            <v>13</v>
          </cell>
          <cell r="AT121">
            <v>0.3</v>
          </cell>
          <cell r="AU121">
            <v>3.7235454900429518E-5</v>
          </cell>
          <cell r="AV121">
            <v>13</v>
          </cell>
          <cell r="AW121">
            <v>0</v>
          </cell>
          <cell r="AX121">
            <v>0.66</v>
          </cell>
          <cell r="AY121">
            <v>10</v>
          </cell>
          <cell r="AZ121">
            <v>800000</v>
          </cell>
          <cell r="BA121">
            <v>22</v>
          </cell>
          <cell r="BB121">
            <v>2.6000000000000001E-6</v>
          </cell>
          <cell r="BC121">
            <v>22</v>
          </cell>
          <cell r="BD121">
            <v>1.0640039286298905E-4</v>
          </cell>
          <cell r="BE121">
            <v>197</v>
          </cell>
          <cell r="BF121">
            <v>13</v>
          </cell>
          <cell r="BH121">
            <v>3.69</v>
          </cell>
          <cell r="BI121">
            <v>16</v>
          </cell>
          <cell r="BJ121">
            <v>131</v>
          </cell>
          <cell r="BK121" t="str">
            <v>17b</v>
          </cell>
          <cell r="BL121">
            <v>69</v>
          </cell>
          <cell r="BM121">
            <v>17</v>
          </cell>
          <cell r="BO121">
            <v>3.4056498956736098E-2</v>
          </cell>
          <cell r="BS121">
            <v>1000</v>
          </cell>
          <cell r="BT121" t="str">
            <v>Ceiling (High)</v>
          </cell>
          <cell r="BV121">
            <v>3000</v>
          </cell>
          <cell r="BW121" t="str">
            <v>Ceiling (High)</v>
          </cell>
          <cell r="BY121">
            <v>5000</v>
          </cell>
          <cell r="BZ121" t="str">
            <v>Ceiling (High)</v>
          </cell>
          <cell r="CA121">
            <v>50000</v>
          </cell>
          <cell r="CB121" t="str">
            <v>0.005%</v>
          </cell>
        </row>
        <row r="122">
          <cell r="A122" t="str">
            <v>VANADIUM</v>
          </cell>
          <cell r="B122" t="str">
            <v>7440-62-2</v>
          </cell>
          <cell r="C122">
            <v>42922</v>
          </cell>
          <cell r="D122">
            <v>8.9999999999999993E-3</v>
          </cell>
          <cell r="E122">
            <v>1</v>
          </cell>
          <cell r="F122">
            <v>8.9999999999999993E-3</v>
          </cell>
          <cell r="G122" t="str">
            <v>1d</v>
          </cell>
          <cell r="H122">
            <v>1E-3</v>
          </cell>
          <cell r="I122">
            <v>3</v>
          </cell>
          <cell r="J122">
            <v>1E-3</v>
          </cell>
          <cell r="K122" t="str">
            <v>7c</v>
          </cell>
          <cell r="Q122">
            <v>1</v>
          </cell>
          <cell r="R122" t="str">
            <v>9e</v>
          </cell>
          <cell r="S122">
            <v>0.1</v>
          </cell>
          <cell r="T122" t="str">
            <v>9e</v>
          </cell>
          <cell r="U122">
            <v>1</v>
          </cell>
          <cell r="V122" t="str">
            <v>9e</v>
          </cell>
          <cell r="W122">
            <v>0.1</v>
          </cell>
          <cell r="X122" t="str">
            <v>9e</v>
          </cell>
          <cell r="Y122" t="str">
            <v>NC</v>
          </cell>
          <cell r="AA122" t="str">
            <v>NC</v>
          </cell>
          <cell r="AC122">
            <v>1</v>
          </cell>
          <cell r="AD122">
            <v>9</v>
          </cell>
          <cell r="AE122">
            <v>1</v>
          </cell>
          <cell r="AF122">
            <v>9</v>
          </cell>
          <cell r="AI122">
            <v>30</v>
          </cell>
          <cell r="AK122">
            <v>0.05</v>
          </cell>
          <cell r="AL122" t="str">
            <v>NC</v>
          </cell>
          <cell r="AM122">
            <v>30</v>
          </cell>
          <cell r="AO122">
            <v>0</v>
          </cell>
          <cell r="AU122">
            <v>0</v>
          </cell>
          <cell r="AW122">
            <v>0</v>
          </cell>
          <cell r="AX122">
            <v>0</v>
          </cell>
          <cell r="AY122">
            <v>8</v>
          </cell>
          <cell r="AZ122">
            <v>0</v>
          </cell>
          <cell r="BD122">
            <v>0</v>
          </cell>
          <cell r="BE122">
            <v>51</v>
          </cell>
          <cell r="BF122">
            <v>13</v>
          </cell>
          <cell r="BO122">
            <v>1E-3</v>
          </cell>
          <cell r="BS122">
            <v>1000</v>
          </cell>
          <cell r="BT122" t="str">
            <v>Ceiling (High)</v>
          </cell>
          <cell r="BV122">
            <v>3000</v>
          </cell>
          <cell r="BW122" t="str">
            <v>Ceiling (High)</v>
          </cell>
          <cell r="BY122">
            <v>5000</v>
          </cell>
          <cell r="BZ122" t="str">
            <v>Ceiling (High)</v>
          </cell>
          <cell r="CA122">
            <v>50000</v>
          </cell>
          <cell r="CB122" t="str">
            <v>0.005%</v>
          </cell>
          <cell r="CC122" t="str">
            <v>Y</v>
          </cell>
        </row>
        <row r="123">
          <cell r="A123" t="str">
            <v>VINYL CHLORIDE</v>
          </cell>
          <cell r="B123" t="str">
            <v>75-01-4</v>
          </cell>
          <cell r="C123">
            <v>42922</v>
          </cell>
          <cell r="D123">
            <v>3.0000000000000001E-3</v>
          </cell>
          <cell r="E123">
            <v>1</v>
          </cell>
          <cell r="F123">
            <v>3.0000000000000001E-3</v>
          </cell>
          <cell r="G123" t="str">
            <v>1d</v>
          </cell>
          <cell r="H123">
            <v>0.1</v>
          </cell>
          <cell r="I123">
            <v>1</v>
          </cell>
          <cell r="J123">
            <v>0.1</v>
          </cell>
          <cell r="K123" t="str">
            <v>7c</v>
          </cell>
          <cell r="L123">
            <v>0.72</v>
          </cell>
          <cell r="M123" t="str">
            <v>A</v>
          </cell>
          <cell r="N123">
            <v>1</v>
          </cell>
          <cell r="O123">
            <v>4.4000000000000002E-6</v>
          </cell>
          <cell r="P123">
            <v>1</v>
          </cell>
          <cell r="Q123">
            <v>1</v>
          </cell>
          <cell r="R123" t="str">
            <v>9e</v>
          </cell>
          <cell r="S123">
            <v>0.03</v>
          </cell>
          <cell r="T123" t="str">
            <v>9e</v>
          </cell>
          <cell r="U123">
            <v>1</v>
          </cell>
          <cell r="V123" t="str">
            <v>9e</v>
          </cell>
          <cell r="W123">
            <v>0.03</v>
          </cell>
          <cell r="X123" t="str">
            <v>9e</v>
          </cell>
          <cell r="Y123">
            <v>1</v>
          </cell>
          <cell r="Z123" t="str">
            <v>9e</v>
          </cell>
          <cell r="AA123">
            <v>0.03</v>
          </cell>
          <cell r="AB123" t="str">
            <v>9e</v>
          </cell>
          <cell r="AC123">
            <v>1</v>
          </cell>
          <cell r="AD123">
            <v>9</v>
          </cell>
          <cell r="AE123">
            <v>1</v>
          </cell>
          <cell r="AF123">
            <v>9</v>
          </cell>
          <cell r="AG123">
            <v>1</v>
          </cell>
          <cell r="AH123">
            <v>9</v>
          </cell>
          <cell r="AJ123" t="str">
            <v>M</v>
          </cell>
          <cell r="AK123">
            <v>0.98</v>
          </cell>
          <cell r="AL123">
            <v>0.64</v>
          </cell>
          <cell r="AO123">
            <v>0</v>
          </cell>
          <cell r="AR123">
            <v>3400</v>
          </cell>
          <cell r="AS123">
            <v>13</v>
          </cell>
          <cell r="AT123">
            <v>771244</v>
          </cell>
          <cell r="AU123">
            <v>299.33181864061856</v>
          </cell>
          <cell r="AV123">
            <v>13</v>
          </cell>
          <cell r="AW123">
            <v>8.61919728987308</v>
          </cell>
          <cell r="AX123">
            <v>0.1</v>
          </cell>
          <cell r="AY123">
            <v>1.5</v>
          </cell>
          <cell r="AZ123">
            <v>8800000</v>
          </cell>
          <cell r="BA123">
            <v>22</v>
          </cell>
          <cell r="BB123">
            <v>2.7799999999999998E-2</v>
          </cell>
          <cell r="BC123">
            <v>22</v>
          </cell>
          <cell r="BD123">
            <v>1.1376657390734981</v>
          </cell>
          <cell r="BE123">
            <v>63</v>
          </cell>
          <cell r="BF123">
            <v>13</v>
          </cell>
          <cell r="BG123">
            <v>2580</v>
          </cell>
          <cell r="BH123">
            <v>1.62</v>
          </cell>
          <cell r="BI123">
            <v>16</v>
          </cell>
          <cell r="BJ123">
            <v>18.600000000000001</v>
          </cell>
          <cell r="BK123" t="str">
            <v>17b</v>
          </cell>
          <cell r="BL123">
            <v>-153.69999999999999</v>
          </cell>
          <cell r="BM123">
            <v>17</v>
          </cell>
          <cell r="BO123">
            <v>8.2489752393533015E-3</v>
          </cell>
          <cell r="BS123">
            <v>500</v>
          </cell>
          <cell r="BT123" t="str">
            <v>Ceiling (Medium)</v>
          </cell>
          <cell r="BV123">
            <v>1000</v>
          </cell>
          <cell r="BW123" t="str">
            <v>Ceiling (Medium)</v>
          </cell>
          <cell r="BY123">
            <v>3000</v>
          </cell>
          <cell r="BZ123" t="str">
            <v>Ceiling (Medium)</v>
          </cell>
          <cell r="CA123">
            <v>50000</v>
          </cell>
          <cell r="CB123" t="str">
            <v>0.005%</v>
          </cell>
        </row>
        <row r="124">
          <cell r="A124" t="str">
            <v>XYLENES (Mixed Isomers)</v>
          </cell>
          <cell r="B124" t="str">
            <v>1330-20-7</v>
          </cell>
          <cell r="C124">
            <v>42922</v>
          </cell>
          <cell r="D124">
            <v>0.2</v>
          </cell>
          <cell r="E124">
            <v>1</v>
          </cell>
          <cell r="F124">
            <v>0.4</v>
          </cell>
          <cell r="G124">
            <v>6</v>
          </cell>
          <cell r="H124">
            <v>0.1</v>
          </cell>
          <cell r="I124">
            <v>1</v>
          </cell>
          <cell r="J124">
            <v>0.4</v>
          </cell>
          <cell r="K124">
            <v>6</v>
          </cell>
          <cell r="M124" t="str">
            <v>D</v>
          </cell>
          <cell r="N124">
            <v>1</v>
          </cell>
          <cell r="Q124">
            <v>1</v>
          </cell>
          <cell r="R124" t="str">
            <v>9e</v>
          </cell>
          <cell r="S124">
            <v>0.03</v>
          </cell>
          <cell r="T124" t="str">
            <v>9e</v>
          </cell>
          <cell r="U124">
            <v>1</v>
          </cell>
          <cell r="V124" t="str">
            <v>9e</v>
          </cell>
          <cell r="W124">
            <v>0.03</v>
          </cell>
          <cell r="X124" t="str">
            <v>9e</v>
          </cell>
          <cell r="Y124" t="str">
            <v>NC</v>
          </cell>
          <cell r="AA124" t="str">
            <v>NC</v>
          </cell>
          <cell r="AC124">
            <v>1</v>
          </cell>
          <cell r="AD124">
            <v>9</v>
          </cell>
          <cell r="AE124">
            <v>1</v>
          </cell>
          <cell r="AF124">
            <v>9</v>
          </cell>
          <cell r="AK124">
            <v>1</v>
          </cell>
          <cell r="AL124" t="str">
            <v>NC</v>
          </cell>
          <cell r="AO124">
            <v>28</v>
          </cell>
          <cell r="AP124">
            <v>40</v>
          </cell>
          <cell r="AQ124">
            <v>16.702999999999999</v>
          </cell>
          <cell r="AR124">
            <v>530</v>
          </cell>
          <cell r="AS124">
            <v>24</v>
          </cell>
          <cell r="AT124">
            <v>441</v>
          </cell>
          <cell r="AU124">
            <v>0.10172656023222058</v>
          </cell>
          <cell r="AV124">
            <v>13</v>
          </cell>
          <cell r="AW124">
            <v>58.981646349815108</v>
          </cell>
          <cell r="AX124">
            <v>0.1</v>
          </cell>
          <cell r="AY124">
            <v>2.5</v>
          </cell>
          <cell r="AZ124">
            <v>106000</v>
          </cell>
          <cell r="BA124">
            <v>22</v>
          </cell>
          <cell r="BB124">
            <v>6.6299999999999996E-3</v>
          </cell>
          <cell r="BC124">
            <v>22</v>
          </cell>
          <cell r="BD124">
            <v>0.27132100180062202</v>
          </cell>
          <cell r="BE124">
            <v>106</v>
          </cell>
          <cell r="BF124">
            <v>13</v>
          </cell>
          <cell r="BG124">
            <v>6</v>
          </cell>
          <cell r="BH124">
            <v>3.16</v>
          </cell>
          <cell r="BI124">
            <v>16</v>
          </cell>
          <cell r="BJ124">
            <v>249.33333333333334</v>
          </cell>
          <cell r="BK124" t="str">
            <v>17a</v>
          </cell>
          <cell r="BL124">
            <v>13.2</v>
          </cell>
          <cell r="BM124">
            <v>17</v>
          </cell>
          <cell r="BO124">
            <v>4.9203953568145137E-2</v>
          </cell>
          <cell r="BS124">
            <v>500</v>
          </cell>
          <cell r="BT124" t="str">
            <v>Ceiling (Medium)</v>
          </cell>
          <cell r="BV124">
            <v>1000</v>
          </cell>
          <cell r="BW124" t="str">
            <v>Ceiling (Medium)</v>
          </cell>
          <cell r="BY124">
            <v>3000</v>
          </cell>
          <cell r="BZ124" t="str">
            <v>Ceiling (Medium)</v>
          </cell>
          <cell r="CA124">
            <v>50000</v>
          </cell>
          <cell r="CB124" t="str">
            <v>0.005%</v>
          </cell>
        </row>
        <row r="125">
          <cell r="A125" t="str">
            <v>ZINC</v>
          </cell>
          <cell r="B125" t="str">
            <v>7440-66-6</v>
          </cell>
          <cell r="C125">
            <v>42923</v>
          </cell>
          <cell r="D125">
            <v>0.3</v>
          </cell>
          <cell r="E125">
            <v>1</v>
          </cell>
          <cell r="F125">
            <v>0.3</v>
          </cell>
          <cell r="G125">
            <v>2</v>
          </cell>
          <cell r="H125">
            <v>1.4E-3</v>
          </cell>
          <cell r="I125" t="str">
            <v>5b</v>
          </cell>
          <cell r="J125">
            <v>1.4E-3</v>
          </cell>
          <cell r="K125" t="str">
            <v>7c</v>
          </cell>
          <cell r="M125" t="str">
            <v>D</v>
          </cell>
          <cell r="N125">
            <v>1</v>
          </cell>
          <cell r="Q125">
            <v>1</v>
          </cell>
          <cell r="R125" t="str">
            <v>9e</v>
          </cell>
          <cell r="S125">
            <v>0.1</v>
          </cell>
          <cell r="T125" t="str">
            <v>9e</v>
          </cell>
          <cell r="U125">
            <v>1</v>
          </cell>
          <cell r="V125" t="str">
            <v>9e</v>
          </cell>
          <cell r="W125">
            <v>0.1</v>
          </cell>
          <cell r="X125" t="str">
            <v>9e</v>
          </cell>
          <cell r="Y125" t="str">
            <v>NC</v>
          </cell>
          <cell r="AA125" t="str">
            <v>NC</v>
          </cell>
          <cell r="AC125">
            <v>1</v>
          </cell>
          <cell r="AD125">
            <v>9</v>
          </cell>
          <cell r="AE125">
            <v>1</v>
          </cell>
          <cell r="AF125">
            <v>9</v>
          </cell>
          <cell r="AI125">
            <v>300</v>
          </cell>
          <cell r="AK125">
            <v>0.46</v>
          </cell>
          <cell r="AL125" t="str">
            <v>NC</v>
          </cell>
          <cell r="AM125">
            <v>100</v>
          </cell>
          <cell r="AO125">
            <v>0</v>
          </cell>
          <cell r="AU125">
            <v>0</v>
          </cell>
          <cell r="AW125">
            <v>0</v>
          </cell>
          <cell r="AX125">
            <v>0.4</v>
          </cell>
          <cell r="AY125">
            <v>2</v>
          </cell>
          <cell r="AZ125">
            <v>0</v>
          </cell>
          <cell r="BE125">
            <v>65</v>
          </cell>
          <cell r="BF125">
            <v>13</v>
          </cell>
          <cell r="BH125">
            <v>-0.47</v>
          </cell>
          <cell r="BJ125">
            <v>0</v>
          </cell>
          <cell r="BO125">
            <v>5.9999999999999995E-4</v>
          </cell>
          <cell r="BP125">
            <v>1.52</v>
          </cell>
          <cell r="BS125">
            <v>1000</v>
          </cell>
          <cell r="BT125" t="str">
            <v>Ceiling (High)</v>
          </cell>
          <cell r="BV125">
            <v>3000</v>
          </cell>
          <cell r="BW125" t="str">
            <v>Ceiling (High)</v>
          </cell>
          <cell r="BY125">
            <v>5000</v>
          </cell>
          <cell r="BZ125" t="str">
            <v>Ceiling (High)</v>
          </cell>
          <cell r="CA125">
            <v>50000</v>
          </cell>
          <cell r="CB125" t="str">
            <v>0.005%</v>
          </cell>
          <cell r="CC125" t="str">
            <v>Y</v>
          </cell>
        </row>
      </sheetData>
      <sheetData sheetId="2">
        <row r="3">
          <cell r="B3" t="str">
            <v>RISK LEVELS</v>
          </cell>
        </row>
        <row r="4">
          <cell r="B4" t="str">
            <v>(all Calculations)</v>
          </cell>
        </row>
        <row r="6">
          <cell r="B6" t="str">
            <v>Target Non-cancer Risk Level:</v>
          </cell>
        </row>
        <row r="8">
          <cell r="C8" t="str">
            <v xml:space="preserve">Hazard Index = </v>
          </cell>
          <cell r="D8">
            <v>0.2</v>
          </cell>
        </row>
        <row r="10">
          <cell r="B10" t="str">
            <v>Target Cancer Risk Level:</v>
          </cell>
        </row>
        <row r="12">
          <cell r="C12" t="str">
            <v>Excess Lifetime Cancer Risk =</v>
          </cell>
          <cell r="D12">
            <v>9.9999999999999995E-7</v>
          </cell>
        </row>
      </sheetData>
      <sheetData sheetId="3">
        <row r="3">
          <cell r="C3" t="str">
            <v>PQL</v>
          </cell>
          <cell r="D3" t="str">
            <v>PQL</v>
          </cell>
        </row>
        <row r="4">
          <cell r="C4" t="str">
            <v>Ground</v>
          </cell>
          <cell r="D4" t="str">
            <v>Soil</v>
          </cell>
        </row>
        <row r="5">
          <cell r="B5" t="str">
            <v>CASRN</v>
          </cell>
          <cell r="C5" t="str">
            <v>Water</v>
          </cell>
        </row>
        <row r="6">
          <cell r="A6" t="str">
            <v>OIL OR HAZARDOUS MATERIAL (OHM)</v>
          </cell>
          <cell r="C6" t="str">
            <v>ug/L</v>
          </cell>
          <cell r="D6" t="str">
            <v>mg/kg</v>
          </cell>
          <cell r="E6" t="str">
            <v>Ref</v>
          </cell>
        </row>
        <row r="7">
          <cell r="A7" t="str">
            <v>ACENAPHTHENE</v>
          </cell>
          <cell r="B7" t="str">
            <v>83-32-9</v>
          </cell>
          <cell r="C7">
            <v>10</v>
          </cell>
          <cell r="D7">
            <v>0.66</v>
          </cell>
          <cell r="E7" t="str">
            <v>10b</v>
          </cell>
        </row>
        <row r="8">
          <cell r="A8" t="str">
            <v>ACENAPHTHYLENE</v>
          </cell>
          <cell r="B8" t="str">
            <v>208-96-8</v>
          </cell>
          <cell r="C8">
            <v>0.5</v>
          </cell>
          <cell r="D8">
            <v>0.66</v>
          </cell>
          <cell r="E8" t="str">
            <v>10b</v>
          </cell>
        </row>
        <row r="9">
          <cell r="A9" t="str">
            <v>ACETONE</v>
          </cell>
          <cell r="B9" t="str">
            <v>67-64-1</v>
          </cell>
          <cell r="C9">
            <v>100</v>
          </cell>
          <cell r="D9">
            <v>0.1</v>
          </cell>
          <cell r="E9" t="str">
            <v>10b</v>
          </cell>
        </row>
        <row r="10">
          <cell r="A10" t="str">
            <v>ALDRIN</v>
          </cell>
          <cell r="B10" t="str">
            <v>309-00-2</v>
          </cell>
          <cell r="C10">
            <v>0.5</v>
          </cell>
          <cell r="D10">
            <v>2.6800000000000001E-3</v>
          </cell>
          <cell r="E10" t="str">
            <v>10b</v>
          </cell>
        </row>
        <row r="11">
          <cell r="A11" t="str">
            <v>ANTHRACENE</v>
          </cell>
          <cell r="B11" t="str">
            <v>120-12-7</v>
          </cell>
          <cell r="C11">
            <v>0.5</v>
          </cell>
          <cell r="D11">
            <v>0.66</v>
          </cell>
          <cell r="E11" t="str">
            <v>10b</v>
          </cell>
        </row>
        <row r="12">
          <cell r="A12" t="str">
            <v>ANTIMONY</v>
          </cell>
          <cell r="B12" t="str">
            <v>7440-36-0</v>
          </cell>
          <cell r="C12">
            <v>32</v>
          </cell>
          <cell r="D12">
            <v>6.4</v>
          </cell>
          <cell r="E12" t="str">
            <v>10a</v>
          </cell>
        </row>
        <row r="13">
          <cell r="A13" t="str">
            <v>ARSENIC</v>
          </cell>
          <cell r="B13" t="str">
            <v>7440-38-2</v>
          </cell>
          <cell r="C13">
            <v>50</v>
          </cell>
          <cell r="D13">
            <v>10.6</v>
          </cell>
          <cell r="E13" t="str">
            <v>10d</v>
          </cell>
        </row>
        <row r="14">
          <cell r="A14" t="str">
            <v>BARIUM</v>
          </cell>
          <cell r="B14" t="str">
            <v>7440-39-3</v>
          </cell>
          <cell r="C14">
            <v>2</v>
          </cell>
        </row>
        <row r="15">
          <cell r="A15" t="str">
            <v>BENZENE</v>
          </cell>
          <cell r="B15" t="str">
            <v>71-43-2</v>
          </cell>
          <cell r="C15">
            <v>0.5</v>
          </cell>
          <cell r="D15">
            <v>0.1</v>
          </cell>
          <cell r="E15" t="str">
            <v>10b</v>
          </cell>
        </row>
        <row r="16">
          <cell r="A16" t="str">
            <v>BENZO(a)ANTHRACENE</v>
          </cell>
          <cell r="B16" t="str">
            <v>56-55-3</v>
          </cell>
          <cell r="C16">
            <v>1</v>
          </cell>
          <cell r="D16">
            <v>0.66</v>
          </cell>
          <cell r="E16" t="str">
            <v>10b</v>
          </cell>
        </row>
        <row r="17">
          <cell r="A17" t="str">
            <v>BENZO(a)PYRENE</v>
          </cell>
          <cell r="B17" t="str">
            <v>50-32-8</v>
          </cell>
          <cell r="C17">
            <v>0.5</v>
          </cell>
          <cell r="D17">
            <v>0.66</v>
          </cell>
          <cell r="E17" t="str">
            <v>10b</v>
          </cell>
        </row>
        <row r="18">
          <cell r="A18" t="str">
            <v>BENZO(b)FLUORANTHENE</v>
          </cell>
          <cell r="B18" t="str">
            <v>205-99-2</v>
          </cell>
          <cell r="C18">
            <v>1</v>
          </cell>
          <cell r="D18">
            <v>0.66</v>
          </cell>
          <cell r="E18" t="str">
            <v>10b</v>
          </cell>
        </row>
        <row r="19">
          <cell r="A19" t="str">
            <v>BENZO(g,h,i)PERYLENE</v>
          </cell>
          <cell r="B19" t="str">
            <v>191-24-2</v>
          </cell>
          <cell r="C19">
            <v>0.5</v>
          </cell>
          <cell r="D19">
            <v>0.66</v>
          </cell>
          <cell r="E19" t="str">
            <v>10b</v>
          </cell>
        </row>
        <row r="20">
          <cell r="A20" t="str">
            <v>BENZO(k)FLUORANTHENE</v>
          </cell>
          <cell r="B20" t="str">
            <v>207-08-9</v>
          </cell>
          <cell r="C20">
            <v>1</v>
          </cell>
          <cell r="D20">
            <v>0.66</v>
          </cell>
          <cell r="E20" t="str">
            <v>10b</v>
          </cell>
        </row>
        <row r="21">
          <cell r="A21" t="str">
            <v>BERYLLIUM</v>
          </cell>
          <cell r="B21" t="str">
            <v>7440-41-7</v>
          </cell>
          <cell r="C21">
            <v>0.3</v>
          </cell>
          <cell r="D21">
            <v>0.06</v>
          </cell>
          <cell r="E21" t="str">
            <v>10a</v>
          </cell>
        </row>
        <row r="22">
          <cell r="A22" t="str">
            <v>BIPHENYL, 1,1-</v>
          </cell>
          <cell r="B22" t="str">
            <v xml:space="preserve">92-52-4 </v>
          </cell>
          <cell r="C22">
            <v>0.1</v>
          </cell>
          <cell r="D22">
            <v>0.05</v>
          </cell>
          <cell r="E22" t="str">
            <v>10b</v>
          </cell>
        </row>
        <row r="23">
          <cell r="A23" t="str">
            <v>BIS(2-CHLOROETHYL)ETHER</v>
          </cell>
          <cell r="B23" t="str">
            <v>111-44-4</v>
          </cell>
          <cell r="C23">
            <v>28.5</v>
          </cell>
          <cell r="D23">
            <v>0.66</v>
          </cell>
          <cell r="E23" t="str">
            <v>10a</v>
          </cell>
        </row>
        <row r="24">
          <cell r="A24" t="str">
            <v>BIS(2-CHLOROISOPROPYL)ETHER</v>
          </cell>
          <cell r="B24" t="str">
            <v>108-60-1</v>
          </cell>
          <cell r="C24">
            <v>28.5</v>
          </cell>
          <cell r="D24">
            <v>0.66</v>
          </cell>
          <cell r="E24" t="str">
            <v>10a</v>
          </cell>
        </row>
        <row r="25">
          <cell r="A25" t="str">
            <v>BIS(2-ETHYLHEXYL)PHTHALATE</v>
          </cell>
          <cell r="B25" t="str">
            <v>117-81-7</v>
          </cell>
          <cell r="C25">
            <v>4</v>
          </cell>
          <cell r="D25">
            <v>0.66</v>
          </cell>
          <cell r="E25" t="str">
            <v>10b</v>
          </cell>
        </row>
        <row r="26">
          <cell r="A26" t="str">
            <v>BROMODICHLOROMETHANE</v>
          </cell>
          <cell r="B26" t="str">
            <v>75-27-4</v>
          </cell>
          <cell r="C26">
            <v>2.5</v>
          </cell>
          <cell r="D26">
            <v>0.1</v>
          </cell>
          <cell r="E26" t="str">
            <v>10b</v>
          </cell>
        </row>
        <row r="27">
          <cell r="A27" t="str">
            <v>BROMOFORM</v>
          </cell>
          <cell r="B27" t="str">
            <v>75-25-2</v>
          </cell>
          <cell r="C27">
            <v>3.5</v>
          </cell>
          <cell r="D27">
            <v>0.1</v>
          </cell>
          <cell r="E27" t="str">
            <v>10b</v>
          </cell>
        </row>
        <row r="28">
          <cell r="A28" t="str">
            <v>BROMOMETHANE</v>
          </cell>
          <cell r="B28" t="str">
            <v>74-83-9</v>
          </cell>
          <cell r="C28">
            <v>0.55000000000000004</v>
          </cell>
          <cell r="D28">
            <v>0.5</v>
          </cell>
          <cell r="E28" t="str">
            <v>10g</v>
          </cell>
        </row>
        <row r="29">
          <cell r="A29" t="str">
            <v>CADMIUM</v>
          </cell>
          <cell r="B29" t="str">
            <v>7440-43-9</v>
          </cell>
          <cell r="C29">
            <v>4</v>
          </cell>
          <cell r="D29">
            <v>0.8</v>
          </cell>
          <cell r="E29" t="str">
            <v>10a</v>
          </cell>
        </row>
        <row r="30">
          <cell r="A30" t="str">
            <v>CARBON TETRACHLORIDE</v>
          </cell>
          <cell r="B30" t="str">
            <v>56-23-5</v>
          </cell>
          <cell r="C30">
            <v>1.5</v>
          </cell>
          <cell r="D30">
            <v>0.1</v>
          </cell>
          <cell r="E30" t="str">
            <v>10b</v>
          </cell>
        </row>
        <row r="31">
          <cell r="A31" t="str">
            <v>CHLORDANE</v>
          </cell>
          <cell r="B31" t="str">
            <v>12789-03-6</v>
          </cell>
          <cell r="C31">
            <v>1.5</v>
          </cell>
          <cell r="D31">
            <v>0.7</v>
          </cell>
          <cell r="E31" t="str">
            <v>10b</v>
          </cell>
        </row>
        <row r="32">
          <cell r="A32" t="str">
            <v>CHLOROANILINE, p-</v>
          </cell>
          <cell r="B32" t="str">
            <v>106-47-8</v>
          </cell>
          <cell r="C32">
            <v>20</v>
          </cell>
          <cell r="D32">
            <v>1.3</v>
          </cell>
          <cell r="E32" t="str">
            <v>10b</v>
          </cell>
        </row>
        <row r="33">
          <cell r="A33" t="str">
            <v>CHLOROBENZENE</v>
          </cell>
          <cell r="B33" t="str">
            <v>108-90-7</v>
          </cell>
          <cell r="C33">
            <v>0.5</v>
          </cell>
          <cell r="D33">
            <v>0.1</v>
          </cell>
          <cell r="E33" t="str">
            <v>10b</v>
          </cell>
        </row>
        <row r="34">
          <cell r="A34" t="str">
            <v>CHLOROFORM</v>
          </cell>
          <cell r="B34" t="str">
            <v>67-66-3</v>
          </cell>
          <cell r="C34">
            <v>1</v>
          </cell>
          <cell r="D34">
            <v>0.1</v>
          </cell>
          <cell r="E34" t="str">
            <v>10b</v>
          </cell>
        </row>
        <row r="35">
          <cell r="A35" t="str">
            <v>CHLOROPHENOL, 2-</v>
          </cell>
          <cell r="B35" t="str">
            <v>95-57-8</v>
          </cell>
          <cell r="C35">
            <v>10</v>
          </cell>
          <cell r="D35">
            <v>0.66</v>
          </cell>
          <cell r="E35" t="str">
            <v>10b</v>
          </cell>
        </row>
        <row r="36">
          <cell r="A36" t="str">
            <v>CHROMIUM (TOTAL)</v>
          </cell>
          <cell r="B36" t="str">
            <v>7440-47-3</v>
          </cell>
          <cell r="C36">
            <v>0.5</v>
          </cell>
          <cell r="D36">
            <v>0</v>
          </cell>
          <cell r="E36" t="str">
            <v>10b</v>
          </cell>
        </row>
        <row r="37">
          <cell r="A37" t="str">
            <v>CHROMIUM(III)</v>
          </cell>
          <cell r="B37" t="str">
            <v>16065-83-1</v>
          </cell>
          <cell r="C37">
            <v>7</v>
          </cell>
          <cell r="D37">
            <v>1.4</v>
          </cell>
          <cell r="E37" t="str">
            <v>10b</v>
          </cell>
        </row>
        <row r="38">
          <cell r="A38" t="str">
            <v>CHROMIUM(VI)</v>
          </cell>
          <cell r="B38" t="str">
            <v>18540-29-9</v>
          </cell>
          <cell r="C38">
            <v>0.5</v>
          </cell>
          <cell r="D38">
            <v>0</v>
          </cell>
          <cell r="E38" t="str">
            <v>10b</v>
          </cell>
        </row>
        <row r="39">
          <cell r="A39" t="str">
            <v>CHRYSENE</v>
          </cell>
          <cell r="B39" t="str">
            <v>218-01-9</v>
          </cell>
          <cell r="C39">
            <v>1.5</v>
          </cell>
          <cell r="D39">
            <v>0.66</v>
          </cell>
          <cell r="E39" t="str">
            <v>10b</v>
          </cell>
        </row>
        <row r="40">
          <cell r="A40" t="str">
            <v>CYANIDE</v>
          </cell>
          <cell r="B40" t="str">
            <v>57-12-5</v>
          </cell>
          <cell r="C40">
            <v>0.1</v>
          </cell>
          <cell r="D40">
            <v>1</v>
          </cell>
          <cell r="E40" t="str">
            <v>10a</v>
          </cell>
        </row>
        <row r="41">
          <cell r="A41" t="str">
            <v>DIBENZO(a,h)ANTHRACENE</v>
          </cell>
          <cell r="B41" t="str">
            <v xml:space="preserve">53-70-3 </v>
          </cell>
          <cell r="C41">
            <v>0.5</v>
          </cell>
          <cell r="D41">
            <v>0.66</v>
          </cell>
          <cell r="E41" t="str">
            <v>10b</v>
          </cell>
        </row>
        <row r="42">
          <cell r="A42" t="str">
            <v>DIBROMOCHLOROMETHANE</v>
          </cell>
          <cell r="B42" t="str">
            <v>124-48-1</v>
          </cell>
          <cell r="C42">
            <v>2</v>
          </cell>
          <cell r="D42">
            <v>5.0000000000000001E-3</v>
          </cell>
          <cell r="E42" t="str">
            <v>10b</v>
          </cell>
        </row>
        <row r="43">
          <cell r="A43" t="str">
            <v>DICHLOROBENZENE, 1,2-  (o-DCB)</v>
          </cell>
          <cell r="B43" t="str">
            <v>95-50-1</v>
          </cell>
          <cell r="C43">
            <v>5</v>
          </cell>
          <cell r="D43">
            <v>0.66</v>
          </cell>
          <cell r="E43" t="str">
            <v>10b</v>
          </cell>
        </row>
        <row r="44">
          <cell r="A44" t="str">
            <v>DICHLOROBENZENE, 1,3-  (m-DCB)</v>
          </cell>
          <cell r="B44" t="str">
            <v>541-73-1</v>
          </cell>
          <cell r="C44">
            <v>0.6</v>
          </cell>
          <cell r="D44">
            <v>0.66</v>
          </cell>
          <cell r="E44" t="str">
            <v>10b</v>
          </cell>
        </row>
        <row r="45">
          <cell r="A45" t="str">
            <v>DICHLOROBENZENE, 1,4-  (p-DCB)</v>
          </cell>
          <cell r="B45" t="str">
            <v>106-46-7</v>
          </cell>
          <cell r="C45">
            <v>0.2</v>
          </cell>
          <cell r="D45">
            <v>0.66</v>
          </cell>
          <cell r="E45" t="str">
            <v>10b</v>
          </cell>
        </row>
        <row r="46">
          <cell r="A46" t="str">
            <v>DICHLOROBENZIDINE, 3,3'-</v>
          </cell>
          <cell r="B46" t="str">
            <v>91-94-1</v>
          </cell>
          <cell r="C46">
            <v>82.5</v>
          </cell>
          <cell r="D46">
            <v>1.3</v>
          </cell>
          <cell r="E46" t="str">
            <v>10a</v>
          </cell>
        </row>
        <row r="47">
          <cell r="A47" t="str">
            <v>DICHLORODIPHENYL DICHLOROETHANE, P,P'- (DDD)</v>
          </cell>
          <cell r="B47" t="str">
            <v>72-54-8</v>
          </cell>
          <cell r="C47">
            <v>1.2500000000000001E-2</v>
          </cell>
          <cell r="D47">
            <v>7.3699999999999998E-3</v>
          </cell>
          <cell r="E47" t="str">
            <v>10a</v>
          </cell>
        </row>
        <row r="48">
          <cell r="A48" t="str">
            <v>DICHLORODIPHENYLDICHLOROETHYLENE,P,P'- (DDE)</v>
          </cell>
          <cell r="B48" t="str">
            <v>72-55-9</v>
          </cell>
          <cell r="C48">
            <v>0.05</v>
          </cell>
          <cell r="D48">
            <v>2.6800000000000001E-3</v>
          </cell>
          <cell r="E48" t="str">
            <v>10a</v>
          </cell>
        </row>
        <row r="49">
          <cell r="A49" t="str">
            <v>DICHLORODIPHENYLTRICHLOROETHANE, P,P'- (DDT)</v>
          </cell>
          <cell r="B49" t="str">
            <v>50-29-3</v>
          </cell>
          <cell r="C49">
            <v>0.3</v>
          </cell>
          <cell r="D49">
            <v>8.0399999999999985E-3</v>
          </cell>
          <cell r="E49" t="str">
            <v>10a</v>
          </cell>
        </row>
        <row r="50">
          <cell r="A50" t="str">
            <v>DICHLOROETHANE, 1,1-</v>
          </cell>
          <cell r="B50" t="str">
            <v xml:space="preserve">75-34-3 </v>
          </cell>
          <cell r="C50">
            <v>1</v>
          </cell>
          <cell r="D50">
            <v>0.1</v>
          </cell>
          <cell r="E50" t="str">
            <v>10b</v>
          </cell>
        </row>
        <row r="51">
          <cell r="A51" t="str">
            <v>DICHLOROETHANE, 1,2-</v>
          </cell>
          <cell r="B51" t="str">
            <v>107-06-2</v>
          </cell>
          <cell r="C51">
            <v>1</v>
          </cell>
          <cell r="D51">
            <v>0.1</v>
          </cell>
          <cell r="E51" t="str">
            <v>10b</v>
          </cell>
        </row>
        <row r="52">
          <cell r="A52" t="str">
            <v>DICHLOROETHYLENE, 1,1-</v>
          </cell>
          <cell r="B52" t="str">
            <v>75-35-4</v>
          </cell>
          <cell r="C52">
            <v>1</v>
          </cell>
          <cell r="D52">
            <v>0.1</v>
          </cell>
          <cell r="E52" t="str">
            <v>10b</v>
          </cell>
        </row>
        <row r="53">
          <cell r="A53" t="str">
            <v>DICHLOROETHYLENE, CIS-1,2-</v>
          </cell>
          <cell r="B53" t="str">
            <v>156-59-2</v>
          </cell>
          <cell r="C53">
            <v>0.6</v>
          </cell>
          <cell r="D53">
            <v>0.1</v>
          </cell>
          <cell r="E53" t="str">
            <v>10b</v>
          </cell>
        </row>
        <row r="54">
          <cell r="A54" t="str">
            <v>DICHLOROETHYLENE, TRANS-1,2-</v>
          </cell>
          <cell r="B54" t="str">
            <v>156-60-5</v>
          </cell>
          <cell r="C54">
            <v>0.3</v>
          </cell>
          <cell r="D54">
            <v>0.1</v>
          </cell>
          <cell r="E54" t="str">
            <v>10b</v>
          </cell>
        </row>
        <row r="55">
          <cell r="A55" t="str">
            <v>DICHLOROMETHANE</v>
          </cell>
          <cell r="B55" t="str">
            <v>75-09-2</v>
          </cell>
          <cell r="C55">
            <v>5</v>
          </cell>
          <cell r="D55">
            <v>0.1</v>
          </cell>
          <cell r="E55" t="str">
            <v>10b</v>
          </cell>
        </row>
        <row r="56">
          <cell r="A56" t="str">
            <v>DICHLOROPHENOL, 2,4-</v>
          </cell>
          <cell r="B56" t="str">
            <v>120-83-2</v>
          </cell>
          <cell r="C56">
            <v>13.5</v>
          </cell>
          <cell r="D56">
            <v>0.66</v>
          </cell>
          <cell r="E56" t="str">
            <v>10a</v>
          </cell>
        </row>
        <row r="57">
          <cell r="A57" t="str">
            <v>DICHLOROPROPANE, 1,2-</v>
          </cell>
          <cell r="B57" t="str">
            <v>78-87-5</v>
          </cell>
          <cell r="C57">
            <v>1</v>
          </cell>
          <cell r="D57">
            <v>0.1</v>
          </cell>
          <cell r="E57" t="str">
            <v>10b</v>
          </cell>
        </row>
        <row r="58">
          <cell r="A58" t="str">
            <v>DICHLOROPROPENE, 1,3-</v>
          </cell>
          <cell r="B58" t="str">
            <v>542-75-6</v>
          </cell>
          <cell r="C58">
            <v>5</v>
          </cell>
          <cell r="D58">
            <v>5.0000000000000001E-3</v>
          </cell>
          <cell r="E58" t="str">
            <v>10b</v>
          </cell>
        </row>
        <row r="59">
          <cell r="A59" t="str">
            <v>DIELDRIN</v>
          </cell>
          <cell r="B59" t="str">
            <v>60-57-1</v>
          </cell>
          <cell r="C59">
            <v>0.1</v>
          </cell>
          <cell r="D59">
            <v>1.34E-3</v>
          </cell>
          <cell r="E59" t="str">
            <v>10a</v>
          </cell>
        </row>
        <row r="60">
          <cell r="A60" t="str">
            <v>DIETHYL PHTHALATE</v>
          </cell>
          <cell r="B60" t="str">
            <v>84-66-2</v>
          </cell>
          <cell r="C60">
            <v>4</v>
          </cell>
          <cell r="D60">
            <v>0.66</v>
          </cell>
          <cell r="E60" t="str">
            <v>10b</v>
          </cell>
        </row>
        <row r="61">
          <cell r="A61" t="str">
            <v>DIMETHYL PHTHALATE</v>
          </cell>
          <cell r="B61" t="str">
            <v>131-11-3</v>
          </cell>
          <cell r="C61">
            <v>1.5</v>
          </cell>
          <cell r="D61">
            <v>0.66</v>
          </cell>
          <cell r="E61" t="str">
            <v>10b</v>
          </cell>
        </row>
        <row r="62">
          <cell r="A62" t="str">
            <v>DIMETHYLPHENOL, 2,4-</v>
          </cell>
          <cell r="B62" t="str">
            <v>105-67-9</v>
          </cell>
          <cell r="C62">
            <v>13.5</v>
          </cell>
          <cell r="D62">
            <v>0.66</v>
          </cell>
          <cell r="E62" t="str">
            <v>10a</v>
          </cell>
        </row>
        <row r="63">
          <cell r="A63" t="str">
            <v>DINITROPHENOL, 2,4-</v>
          </cell>
          <cell r="B63" t="str">
            <v>51-28-5</v>
          </cell>
          <cell r="C63">
            <v>210</v>
          </cell>
          <cell r="D63">
            <v>3.3</v>
          </cell>
          <cell r="E63" t="str">
            <v>10a</v>
          </cell>
        </row>
        <row r="64">
          <cell r="A64" t="str">
            <v>DINITROTOLUENE, 2,4-</v>
          </cell>
          <cell r="B64" t="str">
            <v>121-14-2</v>
          </cell>
          <cell r="C64">
            <v>28.5</v>
          </cell>
          <cell r="D64">
            <v>0.66</v>
          </cell>
          <cell r="E64" t="str">
            <v>10a</v>
          </cell>
        </row>
        <row r="65">
          <cell r="A65" t="str">
            <v>DIOXANE, 1,4-</v>
          </cell>
          <cell r="B65" t="str">
            <v>123-91-1</v>
          </cell>
          <cell r="C65">
            <v>0.04</v>
          </cell>
          <cell r="D65">
            <v>0.15</v>
          </cell>
          <cell r="E65" t="str">
            <v>10e</v>
          </cell>
        </row>
        <row r="66">
          <cell r="A66" t="str">
            <v>ENDOSULFAN</v>
          </cell>
          <cell r="B66" t="str">
            <v>115-29-7</v>
          </cell>
          <cell r="C66">
            <v>0.12</v>
          </cell>
          <cell r="D66">
            <v>9.3800000000000012E-3</v>
          </cell>
          <cell r="E66" t="str">
            <v>10a</v>
          </cell>
        </row>
        <row r="67">
          <cell r="A67" t="str">
            <v>ENDRIN</v>
          </cell>
          <cell r="B67" t="str">
            <v>72-20-8</v>
          </cell>
          <cell r="C67">
            <v>5</v>
          </cell>
          <cell r="D67">
            <v>4.0199999999999993E-3</v>
          </cell>
          <cell r="E67" t="str">
            <v>10b</v>
          </cell>
        </row>
        <row r="68">
          <cell r="A68" t="str">
            <v>ETHYLBENZENE</v>
          </cell>
          <cell r="B68" t="str">
            <v>100-41-4</v>
          </cell>
          <cell r="C68">
            <v>0.3</v>
          </cell>
          <cell r="D68">
            <v>0.1</v>
          </cell>
          <cell r="E68" t="str">
            <v>10b</v>
          </cell>
        </row>
        <row r="69">
          <cell r="A69" t="str">
            <v>ETHYLENE DIBROMIDE</v>
          </cell>
          <cell r="B69" t="str">
            <v>106-93-4</v>
          </cell>
          <cell r="C69">
            <v>0.3</v>
          </cell>
          <cell r="D69">
            <v>0.1</v>
          </cell>
          <cell r="E69" t="str">
            <v>10b</v>
          </cell>
        </row>
        <row r="70">
          <cell r="A70" t="str">
            <v>FLUORANTHENE</v>
          </cell>
          <cell r="B70" t="str">
            <v>206-44-0</v>
          </cell>
          <cell r="C70">
            <v>11</v>
          </cell>
          <cell r="D70">
            <v>0.66</v>
          </cell>
          <cell r="E70" t="str">
            <v>10a</v>
          </cell>
        </row>
        <row r="71">
          <cell r="A71" t="str">
            <v>FLUORENE</v>
          </cell>
          <cell r="B71" t="str">
            <v>86-73-7</v>
          </cell>
          <cell r="C71">
            <v>1</v>
          </cell>
          <cell r="D71">
            <v>0.66</v>
          </cell>
          <cell r="E71" t="str">
            <v>10b</v>
          </cell>
        </row>
        <row r="72">
          <cell r="A72" t="str">
            <v>HEPTACHLOR</v>
          </cell>
          <cell r="B72" t="str">
            <v>76-44-8</v>
          </cell>
          <cell r="C72">
            <v>1</v>
          </cell>
          <cell r="D72">
            <v>2.0099999999999996E-3</v>
          </cell>
          <cell r="E72" t="str">
            <v>10b</v>
          </cell>
        </row>
        <row r="73">
          <cell r="A73" t="str">
            <v>HEPTACHLOR EPOXIDE</v>
          </cell>
          <cell r="B73" t="str">
            <v>1024-57-3</v>
          </cell>
          <cell r="C73">
            <v>1.5</v>
          </cell>
          <cell r="D73">
            <v>5.561E-2</v>
          </cell>
          <cell r="E73" t="str">
            <v>10b</v>
          </cell>
        </row>
        <row r="74">
          <cell r="A74" t="str">
            <v>HEXACHLOROBENZENE</v>
          </cell>
          <cell r="B74" t="str">
            <v>118-74-1</v>
          </cell>
          <cell r="C74">
            <v>1</v>
          </cell>
          <cell r="D74">
            <v>0.66</v>
          </cell>
          <cell r="E74" t="str">
            <v>10b</v>
          </cell>
        </row>
        <row r="75">
          <cell r="A75" t="str">
            <v>HEXACHLOROBUTADIENE</v>
          </cell>
          <cell r="B75" t="str">
            <v>87-68-3</v>
          </cell>
          <cell r="C75">
            <v>0.55000000000000004</v>
          </cell>
          <cell r="D75">
            <v>0.66</v>
          </cell>
          <cell r="E75" t="str">
            <v>10b</v>
          </cell>
        </row>
        <row r="76">
          <cell r="A76" t="str">
            <v>HEXACHLOROCYCLOHEXANE, GAMMA (gamma-HCH)</v>
          </cell>
          <cell r="B76" t="str">
            <v>58-89-9</v>
          </cell>
          <cell r="C76">
            <v>0.5</v>
          </cell>
          <cell r="D76">
            <v>2.6800000000000001E-3</v>
          </cell>
          <cell r="E76" t="str">
            <v>10b</v>
          </cell>
        </row>
        <row r="77">
          <cell r="A77" t="str">
            <v>HEXACHLOROETHANE</v>
          </cell>
          <cell r="B77" t="str">
            <v>67-72-1</v>
          </cell>
          <cell r="C77">
            <v>8</v>
          </cell>
          <cell r="D77">
            <v>0.66</v>
          </cell>
          <cell r="E77" t="str">
            <v>10a</v>
          </cell>
        </row>
        <row r="78">
          <cell r="A78" t="str">
            <v>HMX</v>
          </cell>
          <cell r="B78" t="str">
            <v>2691-41-0</v>
          </cell>
          <cell r="C78">
            <v>13</v>
          </cell>
          <cell r="D78">
            <v>2.2000000000000002</v>
          </cell>
        </row>
        <row r="79">
          <cell r="A79" t="str">
            <v>INDENO(1,2,3-cd)PYRENE</v>
          </cell>
          <cell r="B79" t="str">
            <v>193-39-5</v>
          </cell>
          <cell r="C79">
            <v>0.5</v>
          </cell>
          <cell r="D79">
            <v>0.66</v>
          </cell>
          <cell r="E79" t="str">
            <v>10b</v>
          </cell>
        </row>
        <row r="80">
          <cell r="A80" t="str">
            <v>LEAD</v>
          </cell>
          <cell r="B80" t="str">
            <v>7439-92-1</v>
          </cell>
          <cell r="C80">
            <v>1</v>
          </cell>
          <cell r="D80">
            <v>8.4</v>
          </cell>
          <cell r="E80" t="str">
            <v>10a</v>
          </cell>
        </row>
        <row r="81">
          <cell r="A81" t="str">
            <v>MERCURY</v>
          </cell>
          <cell r="B81" t="str">
            <v>7439-97-6</v>
          </cell>
          <cell r="C81">
            <v>0.2</v>
          </cell>
          <cell r="D81">
            <v>0.1</v>
          </cell>
          <cell r="E81" t="str">
            <v>10b</v>
          </cell>
        </row>
        <row r="82">
          <cell r="A82" t="str">
            <v>METHOXYCHLOR</v>
          </cell>
          <cell r="B82" t="str">
            <v>72-43-5</v>
          </cell>
          <cell r="C82">
            <v>1.5</v>
          </cell>
          <cell r="D82">
            <v>0.11792</v>
          </cell>
          <cell r="E82" t="str">
            <v>10b</v>
          </cell>
        </row>
        <row r="83">
          <cell r="A83" t="str">
            <v>METHYL ETHYL KETONE</v>
          </cell>
          <cell r="B83" t="str">
            <v>78-93-3</v>
          </cell>
          <cell r="C83">
            <v>100</v>
          </cell>
          <cell r="D83">
            <v>0.1</v>
          </cell>
          <cell r="E83" t="str">
            <v>10b</v>
          </cell>
        </row>
        <row r="84">
          <cell r="A84" t="str">
            <v>METHYL ISOBUTYL KETONE</v>
          </cell>
          <cell r="B84" t="str">
            <v>108-10-1</v>
          </cell>
          <cell r="C84">
            <v>50</v>
          </cell>
          <cell r="D84">
            <v>0.05</v>
          </cell>
          <cell r="E84" t="str">
            <v>10b</v>
          </cell>
        </row>
        <row r="85">
          <cell r="A85" t="str">
            <v>METHYL MERCURY</v>
          </cell>
          <cell r="B85" t="str">
            <v>22967-92-6</v>
          </cell>
          <cell r="D85">
            <v>0</v>
          </cell>
        </row>
        <row r="86">
          <cell r="A86" t="str">
            <v>METHYL TERT BUTYL ETHER</v>
          </cell>
          <cell r="B86" t="str">
            <v>1634-04-4</v>
          </cell>
          <cell r="C86">
            <v>0.5</v>
          </cell>
          <cell r="D86">
            <v>0.1</v>
          </cell>
          <cell r="E86" t="str">
            <v>10b</v>
          </cell>
        </row>
        <row r="87">
          <cell r="A87" t="str">
            <v>METHYLNAPHTHALENE, 2-</v>
          </cell>
          <cell r="B87" t="str">
            <v>91-57-6</v>
          </cell>
          <cell r="C87">
            <v>10</v>
          </cell>
          <cell r="D87">
            <v>0.66</v>
          </cell>
          <cell r="E87" t="str">
            <v>10b</v>
          </cell>
        </row>
        <row r="88">
          <cell r="A88" t="str">
            <v>NAPHTHALENE</v>
          </cell>
          <cell r="B88" t="str">
            <v>91-20-3</v>
          </cell>
          <cell r="C88">
            <v>0.2</v>
          </cell>
          <cell r="D88">
            <v>0.66</v>
          </cell>
          <cell r="E88" t="str">
            <v>10b</v>
          </cell>
        </row>
        <row r="89">
          <cell r="A89" t="str">
            <v>NICKEL</v>
          </cell>
          <cell r="B89" t="str">
            <v>7440-02-0</v>
          </cell>
          <cell r="C89">
            <v>15</v>
          </cell>
          <cell r="D89">
            <v>3</v>
          </cell>
          <cell r="E89" t="str">
            <v>10a</v>
          </cell>
        </row>
        <row r="90">
          <cell r="A90" t="str">
            <v>PENTACHLOROPHENOL</v>
          </cell>
          <cell r="B90" t="str">
            <v>87-86-5</v>
          </cell>
          <cell r="C90">
            <v>15</v>
          </cell>
          <cell r="D90">
            <v>3.3</v>
          </cell>
          <cell r="E90" t="str">
            <v>10b</v>
          </cell>
        </row>
        <row r="91">
          <cell r="A91" t="str">
            <v>PERCHLORATE</v>
          </cell>
          <cell r="B91" t="str">
            <v>NA</v>
          </cell>
          <cell r="C91">
            <v>1</v>
          </cell>
          <cell r="D91">
            <v>0.1</v>
          </cell>
          <cell r="E91" t="str">
            <v>10f</v>
          </cell>
        </row>
        <row r="92">
          <cell r="A92" t="str">
            <v>PER- AND POLYFLUORALKYL SUBSTANCES (PFAS)</v>
          </cell>
          <cell r="B92" t="str">
            <v>NA</v>
          </cell>
          <cell r="D92">
            <v>2.0000000000000001E-4</v>
          </cell>
          <cell r="E92" t="str">
            <v>10h</v>
          </cell>
        </row>
        <row r="93">
          <cell r="A93" t="str">
            <v>PERFLUORODECANOIC ACID (PFDA)</v>
          </cell>
          <cell r="B93" t="str">
            <v>335-76-2</v>
          </cell>
          <cell r="D93">
            <v>2.0000000000000001E-4</v>
          </cell>
          <cell r="E93" t="str">
            <v>10h</v>
          </cell>
        </row>
        <row r="94">
          <cell r="A94" t="str">
            <v>PERFLUOROHEPTANOIC ACID (PFHpA)</v>
          </cell>
          <cell r="B94" t="str">
            <v>375-85-9</v>
          </cell>
          <cell r="D94">
            <v>2.0000000000000001E-4</v>
          </cell>
          <cell r="E94" t="str">
            <v>10h</v>
          </cell>
        </row>
        <row r="95">
          <cell r="A95" t="str">
            <v>PERFLUOROHEXANESULFONIC ACID (PFHxS)</v>
          </cell>
          <cell r="B95" t="str">
            <v>335-46-4</v>
          </cell>
          <cell r="D95">
            <v>2.0000000000000001E-4</v>
          </cell>
          <cell r="E95" t="str">
            <v>10h</v>
          </cell>
        </row>
        <row r="96">
          <cell r="A96" t="str">
            <v>PERFLUOROOCTANOIC ACID (PFOA)</v>
          </cell>
          <cell r="B96" t="str">
            <v>335-67-1</v>
          </cell>
          <cell r="D96">
            <v>2.0000000000000001E-4</v>
          </cell>
          <cell r="E96" t="str">
            <v>10h</v>
          </cell>
        </row>
        <row r="97">
          <cell r="A97" t="str">
            <v>PERFLUOROOCTANESULFONIC ACID (PFOS)</v>
          </cell>
          <cell r="B97" t="str">
            <v>1763-23-1</v>
          </cell>
          <cell r="D97">
            <v>2.0000000000000001E-4</v>
          </cell>
          <cell r="E97" t="str">
            <v>10h</v>
          </cell>
        </row>
        <row r="98">
          <cell r="A98" t="str">
            <v>PERFLUORONONANOIC ACID (PFNA)</v>
          </cell>
          <cell r="B98" t="str">
            <v>375-95-1</v>
          </cell>
          <cell r="D98">
            <v>2.0000000000000001E-4</v>
          </cell>
          <cell r="E98" t="str">
            <v>10h</v>
          </cell>
        </row>
        <row r="99">
          <cell r="A99" t="str">
            <v>PETROLEUM HYDROCARBONS</v>
          </cell>
          <cell r="B99" t="str">
            <v>NA</v>
          </cell>
        </row>
        <row r="100">
          <cell r="A100" t="str">
            <v>PETROLEUM HYDROCARBONS Aliphatics C5 to C8</v>
          </cell>
          <cell r="B100" t="str">
            <v>NA</v>
          </cell>
        </row>
        <row r="101">
          <cell r="A101" t="str">
            <v>PETROLEUM HYDROCARBONS Aliphatics C9 to C12</v>
          </cell>
          <cell r="B101" t="str">
            <v>NA</v>
          </cell>
        </row>
        <row r="102">
          <cell r="A102" t="str">
            <v>PETROLEUM HYDROCARBONS Aliphatics C9 to C18</v>
          </cell>
          <cell r="B102" t="str">
            <v>NA</v>
          </cell>
        </row>
        <row r="103">
          <cell r="A103" t="str">
            <v>PETROLEUM HYDROCARBONS Aliphatics C19 to C36</v>
          </cell>
          <cell r="B103" t="str">
            <v>NA</v>
          </cell>
        </row>
        <row r="104">
          <cell r="A104" t="str">
            <v>PETROLEUM HYDROCARBONS Aromatics C9 to C10</v>
          </cell>
          <cell r="B104" t="str">
            <v>NA</v>
          </cell>
        </row>
        <row r="105">
          <cell r="A105" t="str">
            <v>PETROLEUM HYDROCARBONS Aromatics C11 to C22</v>
          </cell>
          <cell r="B105" t="str">
            <v>NA</v>
          </cell>
        </row>
        <row r="106">
          <cell r="A106" t="str">
            <v>PHENANTHRENE</v>
          </cell>
          <cell r="B106" t="str">
            <v>85-01-8</v>
          </cell>
          <cell r="C106">
            <v>1</v>
          </cell>
          <cell r="D106">
            <v>0.66</v>
          </cell>
          <cell r="E106" t="str">
            <v>10b</v>
          </cell>
        </row>
        <row r="107">
          <cell r="A107" t="str">
            <v>PHENOL</v>
          </cell>
          <cell r="B107" t="str">
            <v>108-95-2</v>
          </cell>
          <cell r="C107">
            <v>10</v>
          </cell>
          <cell r="D107">
            <v>0.66</v>
          </cell>
          <cell r="E107" t="str">
            <v>10b</v>
          </cell>
        </row>
        <row r="108">
          <cell r="A108" t="str">
            <v>POLYCHLORINATED BIPHENYLS (PCBs)</v>
          </cell>
          <cell r="B108" t="str">
            <v>1336-36-3</v>
          </cell>
          <cell r="C108">
            <v>0.32500000000000001</v>
          </cell>
          <cell r="D108">
            <v>4.3549999999999998E-2</v>
          </cell>
          <cell r="E108" t="str">
            <v>10b</v>
          </cell>
        </row>
        <row r="109">
          <cell r="A109" t="str">
            <v>PYRENE</v>
          </cell>
          <cell r="B109" t="str">
            <v>129-00-0</v>
          </cell>
          <cell r="C109">
            <v>0.5</v>
          </cell>
          <cell r="D109">
            <v>0.66</v>
          </cell>
          <cell r="E109" t="str">
            <v>10b</v>
          </cell>
        </row>
        <row r="110">
          <cell r="A110" t="str">
            <v>RDX</v>
          </cell>
          <cell r="B110" t="str">
            <v>121-82-4</v>
          </cell>
          <cell r="C110">
            <v>0.84</v>
          </cell>
          <cell r="D110">
            <v>1</v>
          </cell>
        </row>
        <row r="111">
          <cell r="A111" t="str">
            <v>SELENIUM</v>
          </cell>
          <cell r="B111" t="str">
            <v>7782-49-2</v>
          </cell>
          <cell r="C111">
            <v>50</v>
          </cell>
          <cell r="D111">
            <v>15</v>
          </cell>
          <cell r="E111" t="str">
            <v>10a</v>
          </cell>
        </row>
        <row r="112">
          <cell r="A112" t="str">
            <v>SILVER</v>
          </cell>
          <cell r="B112" t="str">
            <v>7440-22-4</v>
          </cell>
          <cell r="C112">
            <v>7</v>
          </cell>
          <cell r="D112">
            <v>1.4</v>
          </cell>
          <cell r="E112" t="str">
            <v>10a</v>
          </cell>
        </row>
        <row r="113">
          <cell r="A113" t="str">
            <v>STYRENE</v>
          </cell>
          <cell r="B113" t="str">
            <v>100-42-5</v>
          </cell>
          <cell r="C113">
            <v>0.3</v>
          </cell>
          <cell r="D113">
            <v>0.1</v>
          </cell>
          <cell r="E113" t="str">
            <v>10b</v>
          </cell>
        </row>
        <row r="114">
          <cell r="A114" t="str">
            <v>TCDD, 2,3,7,8-  (equivalents)</v>
          </cell>
          <cell r="B114" t="str">
            <v>1746-01-6</v>
          </cell>
          <cell r="C114">
            <v>1.0000000000000001E-5</v>
          </cell>
          <cell r="D114">
            <v>9.9999999999999995E-7</v>
          </cell>
          <cell r="E114" t="str">
            <v>10c</v>
          </cell>
        </row>
        <row r="115">
          <cell r="A115" t="str">
            <v>TETRACHLOROETHANE, 1,1,1,2-</v>
          </cell>
          <cell r="B115" t="str">
            <v>630-20-6</v>
          </cell>
          <cell r="C115">
            <v>5</v>
          </cell>
          <cell r="D115">
            <v>0.1</v>
          </cell>
          <cell r="E115" t="str">
            <v>10b</v>
          </cell>
        </row>
        <row r="116">
          <cell r="A116" t="str">
            <v>TETRACHLOROETHANE, 1,1,2,2-</v>
          </cell>
          <cell r="B116" t="str">
            <v>79-34-5</v>
          </cell>
          <cell r="C116">
            <v>2</v>
          </cell>
          <cell r="D116">
            <v>5.0000000000000001E-3</v>
          </cell>
          <cell r="E116" t="str">
            <v>10b</v>
          </cell>
        </row>
        <row r="117">
          <cell r="A117" t="str">
            <v>TETRACHLOROETHYLENE</v>
          </cell>
          <cell r="B117" t="str">
            <v>127-18-4</v>
          </cell>
          <cell r="C117">
            <v>1.5</v>
          </cell>
          <cell r="D117">
            <v>0.1</v>
          </cell>
          <cell r="E117" t="str">
            <v>10b</v>
          </cell>
        </row>
        <row r="118">
          <cell r="A118" t="str">
            <v>THALLIUM</v>
          </cell>
          <cell r="B118" t="str">
            <v>7440-28-0</v>
          </cell>
          <cell r="C118">
            <v>40</v>
          </cell>
          <cell r="D118">
            <v>8</v>
          </cell>
          <cell r="E118" t="str">
            <v>10a</v>
          </cell>
        </row>
        <row r="119">
          <cell r="A119" t="str">
            <v>TOLUENE</v>
          </cell>
          <cell r="B119" t="str">
            <v>108-88-3</v>
          </cell>
          <cell r="C119">
            <v>0.5</v>
          </cell>
          <cell r="D119">
            <v>0.1</v>
          </cell>
          <cell r="E119" t="str">
            <v>10b</v>
          </cell>
        </row>
        <row r="120">
          <cell r="A120" t="str">
            <v>TRICHLOROBENZENE, 1,2,4-</v>
          </cell>
          <cell r="B120" t="str">
            <v>120-82-1</v>
          </cell>
          <cell r="C120">
            <v>1</v>
          </cell>
          <cell r="D120">
            <v>0.1</v>
          </cell>
          <cell r="E120" t="str">
            <v>10b</v>
          </cell>
        </row>
        <row r="121">
          <cell r="A121" t="str">
            <v>TRICHLOROETHANE, 1,1,1-</v>
          </cell>
          <cell r="B121" t="str">
            <v>71-55-6</v>
          </cell>
          <cell r="C121">
            <v>1.5</v>
          </cell>
          <cell r="D121">
            <v>0.1</v>
          </cell>
          <cell r="E121" t="str">
            <v>10b</v>
          </cell>
        </row>
        <row r="122">
          <cell r="A122" t="str">
            <v>TRICHLOROETHANE, 1,1,2-</v>
          </cell>
          <cell r="B122" t="str">
            <v xml:space="preserve">79-00-5 </v>
          </cell>
          <cell r="C122">
            <v>0.5</v>
          </cell>
          <cell r="D122">
            <v>0.1</v>
          </cell>
          <cell r="E122" t="str">
            <v>10b</v>
          </cell>
        </row>
        <row r="123">
          <cell r="A123" t="str">
            <v>TRICHLOROETHYLENE</v>
          </cell>
          <cell r="B123" t="str">
            <v>79-01-6</v>
          </cell>
          <cell r="C123">
            <v>2</v>
          </cell>
          <cell r="D123">
            <v>5.0000000000000001E-3</v>
          </cell>
          <cell r="E123" t="str">
            <v>10b</v>
          </cell>
        </row>
        <row r="124">
          <cell r="A124" t="str">
            <v>TRICHLOROPHENOL, 2,4,5-</v>
          </cell>
          <cell r="B124" t="str">
            <v>95-95-4</v>
          </cell>
          <cell r="C124">
            <v>10</v>
          </cell>
          <cell r="D124">
            <v>0.66</v>
          </cell>
          <cell r="E124" t="str">
            <v>10b</v>
          </cell>
        </row>
        <row r="125">
          <cell r="A125" t="str">
            <v>TRICHLOROPHENOL 2,4,6-</v>
          </cell>
          <cell r="B125" t="str">
            <v>88-06-2</v>
          </cell>
          <cell r="C125">
            <v>10</v>
          </cell>
          <cell r="D125">
            <v>0.66</v>
          </cell>
          <cell r="E125" t="str">
            <v>10b</v>
          </cell>
        </row>
      </sheetData>
      <sheetData sheetId="4">
        <row r="2">
          <cell r="B2" t="str">
            <v>Body Weight Calculations:</v>
          </cell>
          <cell r="M2" t="str">
            <v>NHANES</v>
          </cell>
          <cell r="N2" t="str">
            <v>Weight</v>
          </cell>
        </row>
        <row r="3">
          <cell r="M3" t="str">
            <v xml:space="preserve"> age</v>
          </cell>
          <cell r="N3" t="str">
            <v>kg</v>
          </cell>
        </row>
        <row r="4">
          <cell r="B4" t="str">
            <v>Age (years)</v>
          </cell>
          <cell r="C4" t="str">
            <v>50th Percentile</v>
          </cell>
          <cell r="M4" t="str">
            <v>0-2m</v>
          </cell>
          <cell r="N4">
            <v>4.9000000000000004</v>
          </cell>
        </row>
        <row r="5">
          <cell r="C5" t="str">
            <v>Body Weight</v>
          </cell>
          <cell r="M5" t="str">
            <v>3-5m</v>
          </cell>
          <cell r="N5">
            <v>6.6</v>
          </cell>
        </row>
        <row r="6">
          <cell r="C6" t="str">
            <v>Females</v>
          </cell>
          <cell r="D6" t="str">
            <v>number of</v>
          </cell>
          <cell r="M6" t="str">
            <v>6-8m</v>
          </cell>
          <cell r="N6">
            <v>8</v>
          </cell>
        </row>
        <row r="7">
          <cell r="C7" t="str">
            <v>kg</v>
          </cell>
          <cell r="D7" t="str">
            <v>years</v>
          </cell>
          <cell r="M7" t="str">
            <v>9-11m</v>
          </cell>
          <cell r="N7">
            <v>9</v>
          </cell>
        </row>
        <row r="8">
          <cell r="B8" t="str">
            <v>0&lt;1</v>
          </cell>
          <cell r="C8">
            <v>7.125</v>
          </cell>
          <cell r="D8">
            <v>1</v>
          </cell>
          <cell r="M8" t="str">
            <v>1 yr</v>
          </cell>
          <cell r="N8">
            <v>10.9</v>
          </cell>
        </row>
        <row r="9">
          <cell r="B9" t="str">
            <v>1&lt;2</v>
          </cell>
          <cell r="C9">
            <v>12</v>
          </cell>
          <cell r="D9">
            <v>1</v>
          </cell>
          <cell r="H9" t="str">
            <v>Mutagen Averages</v>
          </cell>
          <cell r="M9">
            <v>2</v>
          </cell>
          <cell r="N9">
            <v>13.1</v>
          </cell>
        </row>
        <row r="10">
          <cell r="B10" t="str">
            <v>2&lt;3</v>
          </cell>
          <cell r="C10">
            <v>14.3</v>
          </cell>
          <cell r="D10">
            <v>1</v>
          </cell>
          <cell r="H10" t="str">
            <v>Age</v>
          </cell>
          <cell r="M10">
            <v>3</v>
          </cell>
          <cell r="N10">
            <v>15.5</v>
          </cell>
        </row>
        <row r="11">
          <cell r="B11" t="str">
            <v>3&lt;4</v>
          </cell>
          <cell r="C11">
            <v>16.5</v>
          </cell>
          <cell r="D11">
            <v>1</v>
          </cell>
          <cell r="H11" t="str">
            <v>0&lt;2:</v>
          </cell>
          <cell r="I11">
            <v>9.5625</v>
          </cell>
          <cell r="J11" t="str">
            <v>kg</v>
          </cell>
          <cell r="M11">
            <v>4</v>
          </cell>
          <cell r="N11">
            <v>17.5</v>
          </cell>
        </row>
        <row r="12">
          <cell r="B12" t="str">
            <v>4&lt;5</v>
          </cell>
          <cell r="C12">
            <v>18.55</v>
          </cell>
          <cell r="D12">
            <v>1</v>
          </cell>
          <cell r="E12" t="str">
            <v>GW Average</v>
          </cell>
          <cell r="M12">
            <v>5</v>
          </cell>
          <cell r="N12">
            <v>19.600000000000001</v>
          </cell>
        </row>
        <row r="13">
          <cell r="B13" t="str">
            <v>5&lt;6</v>
          </cell>
          <cell r="C13">
            <v>20.85</v>
          </cell>
          <cell r="D13">
            <v>1</v>
          </cell>
          <cell r="E13" t="str">
            <v>0&lt;7:</v>
          </cell>
          <cell r="F13">
            <v>16.175000000000001</v>
          </cell>
          <cell r="G13" t="str">
            <v>kg</v>
          </cell>
          <cell r="M13">
            <v>6</v>
          </cell>
          <cell r="N13">
            <v>22.1</v>
          </cell>
        </row>
        <row r="14">
          <cell r="B14" t="str">
            <v>6&lt;7</v>
          </cell>
          <cell r="C14">
            <v>23.9</v>
          </cell>
          <cell r="D14">
            <v>1</v>
          </cell>
          <cell r="E14" t="str">
            <v>Soil Average</v>
          </cell>
          <cell r="H14" t="str">
            <v>2&lt;6:</v>
          </cell>
          <cell r="I14">
            <v>17.55</v>
          </cell>
          <cell r="J14" t="str">
            <v>kg</v>
          </cell>
          <cell r="M14">
            <v>7</v>
          </cell>
          <cell r="N14">
            <v>25.7</v>
          </cell>
          <cell r="P14" t="str">
            <v>Age 1-6</v>
          </cell>
        </row>
        <row r="15">
          <cell r="B15" t="str">
            <v>7&lt;8</v>
          </cell>
          <cell r="C15">
            <v>26.95</v>
          </cell>
          <cell r="D15">
            <v>1</v>
          </cell>
          <cell r="E15" t="str">
            <v>1&lt;8:</v>
          </cell>
          <cell r="F15">
            <v>19.007142857142856</v>
          </cell>
          <cell r="G15" t="str">
            <v>kg</v>
          </cell>
          <cell r="M15">
            <v>8</v>
          </cell>
          <cell r="N15">
            <v>28.2</v>
          </cell>
          <cell r="P15">
            <v>16.45</v>
          </cell>
        </row>
        <row r="16">
          <cell r="B16" t="str">
            <v>8&lt;9</v>
          </cell>
          <cell r="C16">
            <v>31.1</v>
          </cell>
          <cell r="D16">
            <v>1</v>
          </cell>
          <cell r="M16">
            <v>9</v>
          </cell>
          <cell r="N16">
            <v>34</v>
          </cell>
        </row>
        <row r="17">
          <cell r="B17" t="str">
            <v>9&lt;10</v>
          </cell>
          <cell r="C17">
            <v>37.25</v>
          </cell>
          <cell r="D17">
            <v>1</v>
          </cell>
          <cell r="H17" t="str">
            <v>6&lt;16:</v>
          </cell>
          <cell r="I17">
            <v>43.204999999999998</v>
          </cell>
          <cell r="J17" t="str">
            <v>kg</v>
          </cell>
          <cell r="M17">
            <v>10</v>
          </cell>
          <cell r="N17">
            <v>40.5</v>
          </cell>
        </row>
        <row r="18">
          <cell r="B18" t="str">
            <v>10&lt;11</v>
          </cell>
          <cell r="C18">
            <v>43.9</v>
          </cell>
          <cell r="D18">
            <v>1</v>
          </cell>
          <cell r="M18">
            <v>11</v>
          </cell>
          <cell r="N18">
            <v>47.3</v>
          </cell>
        </row>
        <row r="19">
          <cell r="B19" t="str">
            <v>11&lt;12</v>
          </cell>
          <cell r="C19">
            <v>48.4</v>
          </cell>
          <cell r="D19">
            <v>1</v>
          </cell>
          <cell r="E19" t="str">
            <v>GW Average</v>
          </cell>
          <cell r="M19">
            <v>12</v>
          </cell>
          <cell r="N19">
            <v>49.5</v>
          </cell>
        </row>
        <row r="20">
          <cell r="B20" t="str">
            <v>12&lt;13</v>
          </cell>
          <cell r="C20">
            <v>51.95</v>
          </cell>
          <cell r="D20">
            <v>1</v>
          </cell>
          <cell r="E20" t="str">
            <v>7&lt;14:</v>
          </cell>
          <cell r="F20">
            <v>41.99285714285714</v>
          </cell>
          <cell r="G20" t="str">
            <v>kg</v>
          </cell>
          <cell r="M20">
            <v>13</v>
          </cell>
          <cell r="N20">
            <v>54.4</v>
          </cell>
        </row>
        <row r="21">
          <cell r="B21" t="str">
            <v>13&lt;14</v>
          </cell>
          <cell r="C21">
            <v>54.4</v>
          </cell>
          <cell r="D21">
            <v>1</v>
          </cell>
          <cell r="E21" t="str">
            <v>Soil Average</v>
          </cell>
          <cell r="M21">
            <v>14</v>
          </cell>
          <cell r="N21">
            <v>54.4</v>
          </cell>
        </row>
        <row r="22">
          <cell r="B22" t="str">
            <v>14&lt;15</v>
          </cell>
          <cell r="C22">
            <v>56</v>
          </cell>
          <cell r="D22">
            <v>1</v>
          </cell>
          <cell r="E22" t="str">
            <v>8&lt;15:</v>
          </cell>
          <cell r="F22">
            <v>46.142857142857146</v>
          </cell>
          <cell r="G22" t="str">
            <v>kg</v>
          </cell>
          <cell r="M22">
            <v>15</v>
          </cell>
          <cell r="N22">
            <v>57.6</v>
          </cell>
        </row>
        <row r="23">
          <cell r="B23" t="str">
            <v>15&lt;16</v>
          </cell>
          <cell r="C23">
            <v>58.2</v>
          </cell>
          <cell r="D23">
            <v>1</v>
          </cell>
          <cell r="M23">
            <v>16</v>
          </cell>
          <cell r="N23">
            <v>58.8</v>
          </cell>
        </row>
        <row r="24">
          <cell r="B24" t="str">
            <v>16&lt;17</v>
          </cell>
          <cell r="C24">
            <v>59.7</v>
          </cell>
          <cell r="D24">
            <v>1</v>
          </cell>
          <cell r="M24">
            <v>17</v>
          </cell>
          <cell r="N24">
            <v>60.6</v>
          </cell>
        </row>
        <row r="25">
          <cell r="B25" t="str">
            <v>17&lt;18</v>
          </cell>
          <cell r="C25">
            <v>61.8</v>
          </cell>
          <cell r="D25">
            <v>1</v>
          </cell>
          <cell r="M25">
            <v>18</v>
          </cell>
          <cell r="N25">
            <v>63</v>
          </cell>
        </row>
        <row r="26">
          <cell r="B26" t="str">
            <v>18&lt;19</v>
          </cell>
          <cell r="C26">
            <v>63</v>
          </cell>
          <cell r="D26">
            <v>1</v>
          </cell>
          <cell r="M26">
            <v>19</v>
          </cell>
          <cell r="N26">
            <v>63</v>
          </cell>
        </row>
        <row r="27">
          <cell r="B27" t="str">
            <v>19&lt;20</v>
          </cell>
          <cell r="C27">
            <v>64.150000000000006</v>
          </cell>
          <cell r="D27">
            <v>1</v>
          </cell>
          <cell r="M27" t="str">
            <v>20-29</v>
          </cell>
          <cell r="N27">
            <v>65.3</v>
          </cell>
        </row>
        <row r="28">
          <cell r="B28" t="str">
            <v>20&lt;21</v>
          </cell>
          <cell r="C28">
            <v>65.3</v>
          </cell>
          <cell r="D28">
            <v>1</v>
          </cell>
          <cell r="M28" t="str">
            <v>30-39</v>
          </cell>
          <cell r="N28">
            <v>70.2</v>
          </cell>
        </row>
        <row r="29">
          <cell r="B29" t="str">
            <v>21&lt;22</v>
          </cell>
          <cell r="C29">
            <v>65.3</v>
          </cell>
          <cell r="D29">
            <v>1</v>
          </cell>
          <cell r="M29" t="str">
            <v>40-49</v>
          </cell>
          <cell r="N29">
            <v>72.900000000000006</v>
          </cell>
        </row>
        <row r="30">
          <cell r="B30" t="str">
            <v>22&lt;23</v>
          </cell>
          <cell r="C30">
            <v>65.3</v>
          </cell>
          <cell r="D30">
            <v>1</v>
          </cell>
          <cell r="E30" t="str">
            <v>GW Average</v>
          </cell>
        </row>
        <row r="31">
          <cell r="B31" t="str">
            <v>23&lt;24</v>
          </cell>
          <cell r="C31">
            <v>65.3</v>
          </cell>
          <cell r="D31">
            <v>1</v>
          </cell>
          <cell r="E31" t="str">
            <v>17&lt;24:</v>
          </cell>
          <cell r="F31">
            <v>64.307142857142864</v>
          </cell>
          <cell r="G31" t="str">
            <v>kg</v>
          </cell>
        </row>
        <row r="32">
          <cell r="B32" t="str">
            <v>24&lt;25</v>
          </cell>
          <cell r="C32">
            <v>65.3</v>
          </cell>
          <cell r="D32">
            <v>1</v>
          </cell>
          <cell r="E32" t="str">
            <v>Soil Average</v>
          </cell>
        </row>
        <row r="33">
          <cell r="B33" t="str">
            <v>25&lt;26</v>
          </cell>
          <cell r="C33">
            <v>65.3</v>
          </cell>
          <cell r="D33">
            <v>1</v>
          </cell>
          <cell r="E33" t="str">
            <v>18&lt;25:</v>
          </cell>
          <cell r="F33">
            <v>64.807142857142864</v>
          </cell>
          <cell r="G33" t="str">
            <v>kg</v>
          </cell>
        </row>
        <row r="34">
          <cell r="B34" t="str">
            <v>26&lt;27</v>
          </cell>
          <cell r="C34">
            <v>65.3</v>
          </cell>
          <cell r="D34">
            <v>1</v>
          </cell>
        </row>
        <row r="35">
          <cell r="B35" t="str">
            <v>27&lt;28</v>
          </cell>
          <cell r="C35">
            <v>65.3</v>
          </cell>
          <cell r="D35">
            <v>1</v>
          </cell>
          <cell r="E35" t="str">
            <v>GW Average</v>
          </cell>
        </row>
        <row r="36">
          <cell r="B36" t="str">
            <v>28&lt;29</v>
          </cell>
          <cell r="C36">
            <v>65.3</v>
          </cell>
          <cell r="D36">
            <v>1</v>
          </cell>
          <cell r="E36" t="str">
            <v>14&lt;30:</v>
          </cell>
          <cell r="F36">
            <v>63.49062499999998</v>
          </cell>
          <cell r="G36" t="str">
            <v>kg</v>
          </cell>
          <cell r="R36" t="str">
            <v xml:space="preserve"> </v>
          </cell>
        </row>
        <row r="37">
          <cell r="B37" t="str">
            <v>29&lt;30</v>
          </cell>
          <cell r="C37">
            <v>65.3</v>
          </cell>
          <cell r="D37">
            <v>1</v>
          </cell>
          <cell r="E37" t="str">
            <v>Soil Average</v>
          </cell>
        </row>
        <row r="38">
          <cell r="B38" t="str">
            <v>30&lt;31</v>
          </cell>
          <cell r="C38">
            <v>70.2</v>
          </cell>
          <cell r="D38">
            <v>1</v>
          </cell>
          <cell r="E38" t="str">
            <v>15&lt;31:</v>
          </cell>
          <cell r="F38">
            <v>64.378124999999983</v>
          </cell>
          <cell r="G38" t="str">
            <v>kg</v>
          </cell>
          <cell r="H38" t="str">
            <v>16&lt;31:</v>
          </cell>
          <cell r="I38">
            <v>64.789999999999992</v>
          </cell>
          <cell r="J38" t="str">
            <v>kg</v>
          </cell>
        </row>
        <row r="39">
          <cell r="B39" t="str">
            <v>31&lt;32</v>
          </cell>
          <cell r="C39">
            <v>70.2</v>
          </cell>
          <cell r="D39">
            <v>1</v>
          </cell>
        </row>
        <row r="40">
          <cell r="B40" t="str">
            <v>32&lt;33</v>
          </cell>
          <cell r="C40">
            <v>70.2</v>
          </cell>
          <cell r="D40">
            <v>1</v>
          </cell>
        </row>
        <row r="41">
          <cell r="B41" t="str">
            <v>33&lt;34</v>
          </cell>
          <cell r="C41">
            <v>70.2</v>
          </cell>
          <cell r="D41">
            <v>1</v>
          </cell>
        </row>
        <row r="42">
          <cell r="B42" t="str">
            <v>34&lt;35</v>
          </cell>
          <cell r="C42">
            <v>70.2</v>
          </cell>
          <cell r="D42">
            <v>1</v>
          </cell>
        </row>
        <row r="43">
          <cell r="B43" t="str">
            <v>35&lt;36</v>
          </cell>
          <cell r="C43">
            <v>70.2</v>
          </cell>
          <cell r="D43">
            <v>1</v>
          </cell>
        </row>
        <row r="44">
          <cell r="B44" t="str">
            <v>36&lt;37</v>
          </cell>
          <cell r="C44">
            <v>70.2</v>
          </cell>
          <cell r="D44">
            <v>1</v>
          </cell>
        </row>
        <row r="45">
          <cell r="B45" t="str">
            <v>37&lt;38</v>
          </cell>
          <cell r="C45">
            <v>70.2</v>
          </cell>
          <cell r="D45">
            <v>1</v>
          </cell>
        </row>
        <row r="46">
          <cell r="B46" t="str">
            <v>38&lt;39</v>
          </cell>
          <cell r="C46">
            <v>70.2</v>
          </cell>
          <cell r="D46">
            <v>1</v>
          </cell>
        </row>
        <row r="47">
          <cell r="B47" t="str">
            <v>39&lt;40</v>
          </cell>
          <cell r="C47">
            <v>70.2</v>
          </cell>
          <cell r="D47">
            <v>1</v>
          </cell>
        </row>
        <row r="48">
          <cell r="B48" t="str">
            <v>40&lt;41</v>
          </cell>
          <cell r="C48">
            <v>72.900000000000006</v>
          </cell>
          <cell r="D48">
            <v>1</v>
          </cell>
        </row>
        <row r="49">
          <cell r="B49" t="str">
            <v>41&lt;42</v>
          </cell>
          <cell r="C49">
            <v>72.900000000000006</v>
          </cell>
          <cell r="D49">
            <v>1</v>
          </cell>
        </row>
        <row r="50">
          <cell r="B50" t="str">
            <v>42&lt;43</v>
          </cell>
          <cell r="C50">
            <v>72.900000000000006</v>
          </cell>
          <cell r="D50">
            <v>1</v>
          </cell>
        </row>
        <row r="51">
          <cell r="B51" t="str">
            <v>43&lt;44</v>
          </cell>
          <cell r="C51">
            <v>72.900000000000006</v>
          </cell>
          <cell r="D51">
            <v>1</v>
          </cell>
          <cell r="E51" t="str">
            <v>Average</v>
          </cell>
        </row>
        <row r="52">
          <cell r="B52" t="str">
            <v>44&lt;45</v>
          </cell>
          <cell r="C52">
            <v>72.900000000000006</v>
          </cell>
          <cell r="D52">
            <v>1</v>
          </cell>
          <cell r="E52" t="str">
            <v>18&lt;45:</v>
          </cell>
          <cell r="F52">
            <v>68.394444444444474</v>
          </cell>
          <cell r="G52" t="str">
            <v>kg</v>
          </cell>
        </row>
      </sheetData>
      <sheetData sheetId="5">
        <row r="2">
          <cell r="A2" t="str">
            <v>For Soil Exposures</v>
          </cell>
          <cell r="E2" t="str">
            <v xml:space="preserve"> </v>
          </cell>
        </row>
        <row r="3">
          <cell r="B3" t="str">
            <v>AGE</v>
          </cell>
          <cell r="C3" t="str">
            <v>Total SA repr by body part (unitless)</v>
          </cell>
          <cell r="H3" t="str">
            <v>Total Body SA</v>
          </cell>
          <cell r="I3" t="str">
            <v>SA by body part (m2)</v>
          </cell>
          <cell r="N3" t="str">
            <v xml:space="preserve">Total Exposed SA </v>
          </cell>
        </row>
        <row r="4">
          <cell r="C4" t="str">
            <v>Head</v>
          </cell>
          <cell r="D4" t="str">
            <v>Forearms</v>
          </cell>
          <cell r="E4" t="str">
            <v>Hands</v>
          </cell>
          <cell r="F4" t="str">
            <v>Lower
Legs</v>
          </cell>
          <cell r="G4" t="str">
            <v>Feet</v>
          </cell>
          <cell r="H4" t="str">
            <v>m2</v>
          </cell>
          <cell r="I4" t="str">
            <v>Head</v>
          </cell>
          <cell r="J4" t="str">
            <v>Forearms</v>
          </cell>
          <cell r="K4" t="str">
            <v>Hands</v>
          </cell>
          <cell r="L4" t="str">
            <v>Lower 
Legs</v>
          </cell>
          <cell r="M4" t="str">
            <v>Feet</v>
          </cell>
          <cell r="N4" t="str">
            <v>(m2)</v>
          </cell>
          <cell r="O4" t="str">
            <v>(cm2)</v>
          </cell>
        </row>
        <row r="5">
          <cell r="A5" t="str">
            <v>EFH 2011</v>
          </cell>
          <cell r="B5" t="str">
            <v>0&lt;1</v>
          </cell>
          <cell r="C5">
            <v>0.182</v>
          </cell>
          <cell r="D5">
            <v>6.4390000000000003E-2</v>
          </cell>
          <cell r="E5">
            <v>5.2999999999999999E-2</v>
          </cell>
          <cell r="F5">
            <v>8.2400000000000001E-2</v>
          </cell>
          <cell r="G5">
            <v>6.5000000000000002E-2</v>
          </cell>
          <cell r="H5">
            <v>0.39</v>
          </cell>
          <cell r="I5">
            <v>7.0980000000000001E-2</v>
          </cell>
          <cell r="J5">
            <v>2.5112100000000002E-2</v>
          </cell>
          <cell r="K5">
            <v>2.0670000000000001E-2</v>
          </cell>
          <cell r="L5">
            <v>3.2136000000000005E-2</v>
          </cell>
          <cell r="M5">
            <v>2.5350000000000001E-2</v>
          </cell>
          <cell r="N5">
            <v>0.17424810000000002</v>
          </cell>
          <cell r="O5">
            <v>1742.4810000000002</v>
          </cell>
        </row>
        <row r="6">
          <cell r="B6" t="str">
            <v>1&lt;2</v>
          </cell>
          <cell r="C6">
            <v>0.16500000000000001</v>
          </cell>
          <cell r="D6">
            <v>6.1100000000000002E-2</v>
          </cell>
          <cell r="E6">
            <v>5.7000000000000002E-2</v>
          </cell>
          <cell r="F6">
            <v>9.240000000000001E-2</v>
          </cell>
          <cell r="G6">
            <v>6.3E-2</v>
          </cell>
          <cell r="H6">
            <v>0.52</v>
          </cell>
          <cell r="I6">
            <v>8.5800000000000001E-2</v>
          </cell>
          <cell r="J6">
            <v>3.1772000000000002E-2</v>
          </cell>
          <cell r="K6">
            <v>2.9640000000000003E-2</v>
          </cell>
          <cell r="L6">
            <v>4.8048000000000007E-2</v>
          </cell>
          <cell r="M6">
            <v>3.2760000000000004E-2</v>
          </cell>
          <cell r="N6">
            <v>0.22802000000000003</v>
          </cell>
          <cell r="O6">
            <v>2280.2000000000003</v>
          </cell>
        </row>
        <row r="7">
          <cell r="A7" t="str">
            <v>Boniol</v>
          </cell>
          <cell r="B7" t="str">
            <v>2&lt;3</v>
          </cell>
          <cell r="C7">
            <v>8.4000000000000005E-2</v>
          </cell>
          <cell r="D7">
            <v>5.6000000000000001E-2</v>
          </cell>
          <cell r="E7">
            <v>4.8000000000000001E-2</v>
          </cell>
          <cell r="F7">
            <v>0.112</v>
          </cell>
          <cell r="G7">
            <v>0.06</v>
          </cell>
          <cell r="H7">
            <v>0.59</v>
          </cell>
          <cell r="I7">
            <v>4.956E-2</v>
          </cell>
          <cell r="J7">
            <v>3.304E-2</v>
          </cell>
          <cell r="K7">
            <v>2.8319999999999998E-2</v>
          </cell>
          <cell r="L7">
            <v>6.608E-2</v>
          </cell>
          <cell r="M7">
            <v>3.5399999999999994E-2</v>
          </cell>
          <cell r="N7">
            <v>0.21239999999999998</v>
          </cell>
          <cell r="O7">
            <v>2124</v>
          </cell>
        </row>
        <row r="8">
          <cell r="B8" t="str">
            <v>3&lt;4</v>
          </cell>
          <cell r="C8">
            <v>8.4000000000000005E-2</v>
          </cell>
          <cell r="D8">
            <v>5.6000000000000001E-2</v>
          </cell>
          <cell r="E8">
            <v>4.8000000000000001E-2</v>
          </cell>
          <cell r="F8">
            <v>0.112</v>
          </cell>
          <cell r="G8">
            <v>0.06</v>
          </cell>
          <cell r="H8">
            <v>0.67515463917525786</v>
          </cell>
          <cell r="I8">
            <v>5.6712989690721666E-2</v>
          </cell>
          <cell r="J8">
            <v>3.7808659793814439E-2</v>
          </cell>
          <cell r="K8">
            <v>3.2407422680412377E-2</v>
          </cell>
          <cell r="L8">
            <v>7.5617319587628878E-2</v>
          </cell>
          <cell r="M8">
            <v>4.0509278350515474E-2</v>
          </cell>
          <cell r="N8">
            <v>0.24305567010309281</v>
          </cell>
          <cell r="O8">
            <v>2430.5567010309283</v>
          </cell>
        </row>
        <row r="9">
          <cell r="B9" t="str">
            <v>4&lt;5</v>
          </cell>
          <cell r="C9">
            <v>7.8E-2</v>
          </cell>
          <cell r="D9">
            <v>5.5E-2</v>
          </cell>
          <cell r="E9">
            <v>4.9000000000000002E-2</v>
          </cell>
          <cell r="F9">
            <v>0.104</v>
          </cell>
          <cell r="G9">
            <v>6.3E-2</v>
          </cell>
          <cell r="H9">
            <v>0.73445173383317719</v>
          </cell>
          <cell r="I9">
            <v>5.7287235238987821E-2</v>
          </cell>
          <cell r="J9">
            <v>4.0394845360824744E-2</v>
          </cell>
          <cell r="K9">
            <v>3.5988134957825685E-2</v>
          </cell>
          <cell r="L9">
            <v>7.6382980318650429E-2</v>
          </cell>
          <cell r="M9">
            <v>4.627045923149016E-2</v>
          </cell>
          <cell r="N9">
            <v>0.25632365510777883</v>
          </cell>
          <cell r="O9">
            <v>2563.2365510777881</v>
          </cell>
        </row>
        <row r="10">
          <cell r="B10" t="str">
            <v>5&lt;6</v>
          </cell>
          <cell r="C10">
            <v>7.8E-2</v>
          </cell>
          <cell r="D10">
            <v>5.5E-2</v>
          </cell>
          <cell r="E10">
            <v>4.9000000000000002E-2</v>
          </cell>
          <cell r="F10">
            <v>0.104</v>
          </cell>
          <cell r="G10">
            <v>6.3E-2</v>
          </cell>
          <cell r="H10">
            <v>0.81039362699156525</v>
          </cell>
          <cell r="I10">
            <v>6.3210702905342087E-2</v>
          </cell>
          <cell r="J10">
            <v>4.457164948453609E-2</v>
          </cell>
          <cell r="K10">
            <v>3.9709287722586702E-2</v>
          </cell>
          <cell r="L10">
            <v>8.4280937207122777E-2</v>
          </cell>
          <cell r="M10">
            <v>5.1054798500468609E-2</v>
          </cell>
          <cell r="N10">
            <v>0.28282737582005629</v>
          </cell>
          <cell r="O10">
            <v>2828.273758200563</v>
          </cell>
        </row>
        <row r="11">
          <cell r="B11" t="str">
            <v>6&lt;7</v>
          </cell>
          <cell r="C11">
            <v>6.9000000000000006E-2</v>
          </cell>
          <cell r="D11">
            <v>5.2999999999999999E-2</v>
          </cell>
          <cell r="E11">
            <v>4.9000000000000002E-2</v>
          </cell>
          <cell r="F11">
            <v>0.114</v>
          </cell>
          <cell r="G11">
            <v>6.6000000000000003E-2</v>
          </cell>
          <cell r="H11">
            <v>0.87847695390781566</v>
          </cell>
          <cell r="I11">
            <v>6.0614909819639289E-2</v>
          </cell>
          <cell r="J11">
            <v>4.6559278557114225E-2</v>
          </cell>
          <cell r="K11">
            <v>4.3045370741482972E-2</v>
          </cell>
          <cell r="L11">
            <v>0.10014637274549099</v>
          </cell>
          <cell r="M11">
            <v>5.7979478957915838E-2</v>
          </cell>
          <cell r="N11">
            <v>0.3083454108216433</v>
          </cell>
          <cell r="O11">
            <v>3083.4541082164328</v>
          </cell>
        </row>
        <row r="12">
          <cell r="B12" t="str">
            <v>7&lt;8</v>
          </cell>
          <cell r="C12">
            <v>6.9000000000000006E-2</v>
          </cell>
          <cell r="D12">
            <v>5.2999999999999999E-2</v>
          </cell>
          <cell r="E12">
            <v>4.9000000000000002E-2</v>
          </cell>
          <cell r="F12">
            <v>0.114</v>
          </cell>
          <cell r="G12">
            <v>6.6000000000000003E-2</v>
          </cell>
          <cell r="H12">
            <v>0.95559118236472951</v>
          </cell>
          <cell r="I12">
            <v>6.5935791583166342E-2</v>
          </cell>
          <cell r="J12">
            <v>5.0646332665330661E-2</v>
          </cell>
          <cell r="K12">
            <v>4.6823967935871749E-2</v>
          </cell>
          <cell r="L12">
            <v>0.10893739478957917</v>
          </cell>
          <cell r="M12">
            <v>6.306901803607215E-2</v>
          </cell>
          <cell r="N12">
            <v>0.33541250501002007</v>
          </cell>
          <cell r="O12">
            <v>3354.1250501002005</v>
          </cell>
        </row>
        <row r="13">
          <cell r="B13" t="str">
            <v>8&lt;9</v>
          </cell>
          <cell r="C13">
            <v>6.0999999999999999E-2</v>
          </cell>
          <cell r="D13">
            <v>5.5E-2</v>
          </cell>
          <cell r="E13">
            <v>4.7E-2</v>
          </cell>
          <cell r="F13">
            <v>0.113</v>
          </cell>
          <cell r="G13">
            <v>6.5000000000000002E-2</v>
          </cell>
          <cell r="H13">
            <v>1.0420841683366733</v>
          </cell>
          <cell r="I13">
            <v>6.3567134268537065E-2</v>
          </cell>
          <cell r="J13">
            <v>5.7314629258517033E-2</v>
          </cell>
          <cell r="K13">
            <v>4.8977955911823641E-2</v>
          </cell>
          <cell r="L13">
            <v>0.11775551102204408</v>
          </cell>
          <cell r="M13">
            <v>6.7735470941883771E-2</v>
          </cell>
          <cell r="N13">
            <v>0.35535070140280556</v>
          </cell>
          <cell r="O13">
            <v>3553.5070140280554</v>
          </cell>
        </row>
        <row r="14">
          <cell r="B14" t="str">
            <v>9&lt;10</v>
          </cell>
          <cell r="C14">
            <v>6.0999999999999999E-2</v>
          </cell>
          <cell r="D14">
            <v>5.5E-2</v>
          </cell>
          <cell r="E14">
            <v>4.7E-2</v>
          </cell>
          <cell r="F14">
            <v>0.113</v>
          </cell>
          <cell r="G14">
            <v>6.5000000000000002E-2</v>
          </cell>
          <cell r="H14">
            <v>1.1046092184368739</v>
          </cell>
          <cell r="I14">
            <v>6.7381162324649302E-2</v>
          </cell>
          <cell r="J14">
            <v>6.0753507014028062E-2</v>
          </cell>
          <cell r="K14">
            <v>5.191663326653307E-2</v>
          </cell>
          <cell r="L14">
            <v>0.12482084168336675</v>
          </cell>
          <cell r="M14">
            <v>7.1799599198396805E-2</v>
          </cell>
          <cell r="N14">
            <v>0.37667174348697396</v>
          </cell>
          <cell r="O14">
            <v>3766.7174348697395</v>
          </cell>
        </row>
        <row r="15">
          <cell r="B15" t="str">
            <v>10&lt;11</v>
          </cell>
          <cell r="C15">
            <v>5.2999999999999999E-2</v>
          </cell>
          <cell r="D15">
            <v>5.2999999999999999E-2</v>
          </cell>
          <cell r="E15">
            <v>4.4999999999999998E-2</v>
          </cell>
          <cell r="F15">
            <v>0.122</v>
          </cell>
          <cell r="G15">
            <v>6.7000000000000004E-2</v>
          </cell>
          <cell r="H15">
            <v>1.2192384769539077</v>
          </cell>
          <cell r="I15">
            <v>6.4619639278557114E-2</v>
          </cell>
          <cell r="J15">
            <v>6.4619639278557114E-2</v>
          </cell>
          <cell r="K15">
            <v>5.4865731462925844E-2</v>
          </cell>
          <cell r="L15">
            <v>0.14874709418837676</v>
          </cell>
          <cell r="M15">
            <v>8.1688977955911818E-2</v>
          </cell>
          <cell r="N15">
            <v>0.41454108216432861</v>
          </cell>
          <cell r="O15">
            <v>4145.410821643286</v>
          </cell>
        </row>
        <row r="16">
          <cell r="B16" t="str">
            <v>11&lt;12</v>
          </cell>
          <cell r="C16">
            <v>5.2999999999999999E-2</v>
          </cell>
          <cell r="D16">
            <v>5.2999999999999999E-2</v>
          </cell>
          <cell r="E16">
            <v>4.4999999999999998E-2</v>
          </cell>
          <cell r="F16">
            <v>0.122</v>
          </cell>
          <cell r="G16">
            <v>6.7000000000000004E-2</v>
          </cell>
          <cell r="H16">
            <v>1.3801369863013699</v>
          </cell>
          <cell r="I16">
            <v>7.31472602739726E-2</v>
          </cell>
          <cell r="J16">
            <v>7.31472602739726E-2</v>
          </cell>
          <cell r="K16">
            <v>6.2106164383561646E-2</v>
          </cell>
          <cell r="L16">
            <v>0.16837671232876714</v>
          </cell>
          <cell r="M16">
            <v>9.2469178082191794E-2</v>
          </cell>
          <cell r="N16">
            <v>0.46924657534246578</v>
          </cell>
          <cell r="O16">
            <v>4692.465753424658</v>
          </cell>
        </row>
        <row r="17">
          <cell r="B17" t="str">
            <v>12&lt;13</v>
          </cell>
          <cell r="C17">
            <v>4.8000000000000001E-2</v>
          </cell>
          <cell r="D17">
            <v>5.5E-2</v>
          </cell>
          <cell r="E17">
            <v>4.4999999999999998E-2</v>
          </cell>
          <cell r="F17">
            <v>0.125</v>
          </cell>
          <cell r="G17">
            <v>6.5000000000000002E-2</v>
          </cell>
          <cell r="H17">
            <v>1.4863013698630136</v>
          </cell>
          <cell r="I17">
            <v>7.134246575342465E-2</v>
          </cell>
          <cell r="J17">
            <v>8.1746575342465752E-2</v>
          </cell>
          <cell r="K17">
            <v>6.6883561643835618E-2</v>
          </cell>
          <cell r="L17">
            <v>0.18578767123287671</v>
          </cell>
          <cell r="M17">
            <v>9.6609589041095886E-2</v>
          </cell>
          <cell r="N17">
            <v>0.50236986301369857</v>
          </cell>
          <cell r="O17">
            <v>5023.6986301369861</v>
          </cell>
        </row>
        <row r="18">
          <cell r="B18" t="str">
            <v>13&lt;14</v>
          </cell>
          <cell r="C18">
            <v>4.8000000000000001E-2</v>
          </cell>
          <cell r="D18">
            <v>5.5E-2</v>
          </cell>
          <cell r="E18">
            <v>4.4999999999999998E-2</v>
          </cell>
          <cell r="F18">
            <v>0.125</v>
          </cell>
          <cell r="G18">
            <v>6.5000000000000002E-2</v>
          </cell>
          <cell r="H18">
            <v>1.5712328767123289</v>
          </cell>
          <cell r="I18">
            <v>7.5419178082191785E-2</v>
          </cell>
          <cell r="J18">
            <v>8.6417808219178091E-2</v>
          </cell>
          <cell r="K18">
            <v>7.0705479452054798E-2</v>
          </cell>
          <cell r="L18">
            <v>0.19640410958904111</v>
          </cell>
          <cell r="M18">
            <v>0.10213013698630138</v>
          </cell>
          <cell r="N18">
            <v>0.53107671232876719</v>
          </cell>
          <cell r="O18">
            <v>5310.7671232876719</v>
          </cell>
        </row>
        <row r="19">
          <cell r="B19" t="str">
            <v>14&lt;15</v>
          </cell>
          <cell r="C19">
            <v>4.4999999999999998E-2</v>
          </cell>
          <cell r="D19">
            <v>5.2999999999999999E-2</v>
          </cell>
          <cell r="E19">
            <v>4.2000000000000003E-2</v>
          </cell>
          <cell r="F19">
            <v>0.121</v>
          </cell>
          <cell r="G19">
            <v>6.0999999999999999E-2</v>
          </cell>
          <cell r="H19">
            <v>1.6455479452054795</v>
          </cell>
          <cell r="I19">
            <v>7.4049657534246582E-2</v>
          </cell>
          <cell r="J19">
            <v>8.7214041095890413E-2</v>
          </cell>
          <cell r="K19">
            <v>6.9113013698630141E-2</v>
          </cell>
          <cell r="L19">
            <v>0.19911130136986302</v>
          </cell>
          <cell r="M19">
            <v>0.10037842465753424</v>
          </cell>
          <cell r="N19">
            <v>0.52986643835616443</v>
          </cell>
          <cell r="O19">
            <v>5298.6643835616442</v>
          </cell>
        </row>
        <row r="20">
          <cell r="B20" t="str">
            <v>15&lt;16</v>
          </cell>
          <cell r="C20">
            <v>4.4999999999999998E-2</v>
          </cell>
          <cell r="D20">
            <v>5.2999999999999999E-2</v>
          </cell>
          <cell r="E20">
            <v>4.2000000000000003E-2</v>
          </cell>
          <cell r="F20">
            <v>0.121</v>
          </cell>
          <cell r="G20">
            <v>6.0999999999999999E-2</v>
          </cell>
          <cell r="H20">
            <v>1.6667808219178084</v>
          </cell>
          <cell r="I20">
            <v>7.5005136986301374E-2</v>
          </cell>
          <cell r="J20">
            <v>8.833938356164385E-2</v>
          </cell>
          <cell r="K20">
            <v>7.0004794520547961E-2</v>
          </cell>
          <cell r="L20">
            <v>0.20168047945205481</v>
          </cell>
          <cell r="M20">
            <v>0.10167363013698631</v>
          </cell>
          <cell r="N20">
            <v>0.53670342465753429</v>
          </cell>
          <cell r="O20">
            <v>5367.0342465753429</v>
          </cell>
        </row>
        <row r="21">
          <cell r="B21" t="str">
            <v>16&lt;17</v>
          </cell>
          <cell r="C21">
            <v>4.2999999999999997E-2</v>
          </cell>
          <cell r="D21">
            <v>5.0999999999999997E-2</v>
          </cell>
          <cell r="E21">
            <v>4.3999999999999997E-2</v>
          </cell>
          <cell r="F21">
            <v>0.11899999999999999</v>
          </cell>
          <cell r="G21">
            <v>6.0999999999999999E-2</v>
          </cell>
          <cell r="H21">
            <v>1.6289156626506027</v>
          </cell>
          <cell r="I21">
            <v>7.0043373493975908E-2</v>
          </cell>
          <cell r="J21">
            <v>8.3074698795180729E-2</v>
          </cell>
          <cell r="K21">
            <v>7.1672289156626517E-2</v>
          </cell>
          <cell r="L21">
            <v>0.19384096385542171</v>
          </cell>
          <cell r="M21">
            <v>9.936385542168677E-2</v>
          </cell>
          <cell r="N21">
            <v>0.51799518072289163</v>
          </cell>
          <cell r="O21">
            <v>5179.9518072289166</v>
          </cell>
        </row>
        <row r="22">
          <cell r="B22" t="str">
            <v>17&lt;18</v>
          </cell>
          <cell r="C22">
            <v>4.2999999999999997E-2</v>
          </cell>
          <cell r="D22">
            <v>5.0999999999999997E-2</v>
          </cell>
          <cell r="E22">
            <v>4.3999999999999997E-2</v>
          </cell>
          <cell r="F22">
            <v>0.11899999999999999</v>
          </cell>
          <cell r="G22">
            <v>6.0999999999999999E-2</v>
          </cell>
          <cell r="H22">
            <v>1.6594578313253014</v>
          </cell>
          <cell r="I22">
            <v>7.135668674698796E-2</v>
          </cell>
          <cell r="J22">
            <v>8.4632349397590373E-2</v>
          </cell>
          <cell r="K22">
            <v>7.3016144578313263E-2</v>
          </cell>
          <cell r="L22">
            <v>0.19747548192771086</v>
          </cell>
          <cell r="M22">
            <v>0.10122692771084339</v>
          </cell>
          <cell r="N22">
            <v>0.52770759036144588</v>
          </cell>
          <cell r="O22">
            <v>5277.0759036144591</v>
          </cell>
        </row>
        <row r="23">
          <cell r="B23" t="str">
            <v>Adult</v>
          </cell>
          <cell r="C23">
            <v>6.2E-2</v>
          </cell>
          <cell r="D23">
            <v>6.0159999999999998E-2</v>
          </cell>
          <cell r="E23">
            <v>4.8000000000000001E-2</v>
          </cell>
          <cell r="F23">
            <v>0.12920000000000001</v>
          </cell>
          <cell r="G23">
            <v>6.6000000000000003E-2</v>
          </cell>
          <cell r="H23">
            <v>1.7205421686746991</v>
          </cell>
          <cell r="I23">
            <v>0.10667361445783134</v>
          </cell>
          <cell r="J23">
            <v>0.10350781686746989</v>
          </cell>
          <cell r="K23">
            <v>8.258602409638556E-2</v>
          </cell>
          <cell r="L23">
            <v>0.22229404819277115</v>
          </cell>
          <cell r="M23">
            <v>0.11355578313253015</v>
          </cell>
          <cell r="N23">
            <v>0.62861728674698802</v>
          </cell>
          <cell r="O23">
            <v>6286.1728674698807</v>
          </cell>
        </row>
        <row r="24">
          <cell r="A24" t="str">
            <v>Yellow are from USEPA Exposure Factors Handbook 2011 Table 7-2 (USEPA 1985 for first two years), other ages based on adjustments in Boniol found in Table 7-8</v>
          </cell>
        </row>
        <row r="25">
          <cell r="A25" t="str">
            <v xml:space="preserve">Mean % of Male and female children from USEPA because not broken out, female for USEPA adults, female from Boniol  </v>
          </cell>
        </row>
        <row r="26">
          <cell r="A26" t="str">
            <v>For USEPA forearms is arms times .47,  per reported conversations between VT and USEPA Region 1 risk assessors, for all Boniol is "lower arms",</v>
          </cell>
        </row>
        <row r="27">
          <cell r="A27" t="str">
            <v>For USEPA Lower legs is legs times .40 per same reported USEPA conversations above, for Boniol use "legs", as they had "legs" and "thighs" separate and "legs" were smaller, assume lower legs for legs.</v>
          </cell>
        </row>
        <row r="29">
          <cell r="A29" t="str">
            <v>Calcuations for getting yearly estimates from the 2011 EFH tables</v>
          </cell>
        </row>
        <row r="30">
          <cell r="I30" t="str">
            <v>2011 Data by age bin</v>
          </cell>
        </row>
        <row r="31">
          <cell r="I31" t="str">
            <v xml:space="preserve">EFH, 2011 Table 7-11 p. 7-42 </v>
          </cell>
        </row>
        <row r="33">
          <cell r="G33" t="str">
            <v>AGE</v>
          </cell>
          <cell r="I33" t="str">
            <v>TOTAL BODY SA (m2)</v>
          </cell>
        </row>
        <row r="34">
          <cell r="G34" t="str">
            <v xml:space="preserve"> EHF, 2011</v>
          </cell>
          <cell r="H34" t="str">
            <v>m2</v>
          </cell>
          <cell r="I34" t="str">
            <v>years</v>
          </cell>
          <cell r="J34" t="str">
            <v>wtd by 
time</v>
          </cell>
          <cell r="O34" t="str">
            <v xml:space="preserve">Updated Values </v>
          </cell>
        </row>
        <row r="35">
          <cell r="C35" t="str">
            <v>1997 Data by Year</v>
          </cell>
          <cell r="G35" t="str">
            <v>0&lt;1m</v>
          </cell>
          <cell r="H35">
            <v>0.28000000000000003</v>
          </cell>
          <cell r="I35">
            <v>8.3333333333333329E-2</v>
          </cell>
          <cell r="J35">
            <v>2.3333333333333334E-2</v>
          </cell>
          <cell r="M35" t="str">
            <v xml:space="preserve"> </v>
          </cell>
          <cell r="O35" t="str">
            <v>for Use in This Method 1 Suite</v>
          </cell>
        </row>
        <row r="36">
          <cell r="B36" t="str">
            <v>EFH, 97 Tables 6-7 (child),  6-2 (18+)</v>
          </cell>
          <cell r="G36" t="str">
            <v>1&lt;3m</v>
          </cell>
          <cell r="H36">
            <v>0.31</v>
          </cell>
          <cell r="I36">
            <v>0.16666666666666666</v>
          </cell>
          <cell r="J36">
            <v>5.1666666666666666E-2</v>
          </cell>
        </row>
        <row r="37">
          <cell r="G37" t="str">
            <v>3&lt;6m</v>
          </cell>
          <cell r="H37">
            <v>0.38</v>
          </cell>
          <cell r="I37">
            <v>0.25</v>
          </cell>
          <cell r="J37">
            <v>9.5000000000000001E-2</v>
          </cell>
          <cell r="O37" t="str">
            <v>For Soil</v>
          </cell>
          <cell r="P37" t="str">
            <v>For GW</v>
          </cell>
        </row>
        <row r="38">
          <cell r="B38" t="str">
            <v>Female</v>
          </cell>
          <cell r="C38" t="str">
            <v>Total Body SA m2</v>
          </cell>
          <cell r="G38" t="str">
            <v>6&lt;12m</v>
          </cell>
          <cell r="H38">
            <v>0.44</v>
          </cell>
          <cell r="I38">
            <v>0.5</v>
          </cell>
          <cell r="J38">
            <v>0.22</v>
          </cell>
          <cell r="N38" t="str">
            <v xml:space="preserve">1997 
SA Adjusted </v>
          </cell>
          <cell r="O38" t="str">
            <v>Updated</v>
          </cell>
          <cell r="P38" t="str">
            <v>Updated</v>
          </cell>
        </row>
        <row r="39">
          <cell r="B39" t="str">
            <v>AGE</v>
          </cell>
          <cell r="G39" t="str">
            <v>above time weighted summed to get 0&lt;1yr below</v>
          </cell>
          <cell r="L39" t="str">
            <v>% Diff btwn</v>
          </cell>
          <cell r="M39" t="str">
            <v>AGE</v>
          </cell>
          <cell r="N39" t="str">
            <v>by 2011
 % Diff</v>
          </cell>
          <cell r="O39" t="str">
            <v>Total SA
m2</v>
          </cell>
          <cell r="P39" t="str">
            <v>Total SA 
cm2</v>
          </cell>
        </row>
        <row r="40">
          <cell r="A40" t="str">
            <v>no data,</v>
          </cell>
          <cell r="B40" t="str">
            <v>0&lt;1</v>
          </cell>
          <cell r="C40">
            <v>0.57899999999999996</v>
          </cell>
          <cell r="G40" t="str">
            <v>0&lt;1</v>
          </cell>
          <cell r="J40">
            <v>0.39</v>
          </cell>
          <cell r="K40" t="str">
            <v>0&lt;1 yr</v>
          </cell>
          <cell r="L40" t="str">
            <v>1997 &amp; 2011</v>
          </cell>
          <cell r="M40" t="str">
            <v>0&lt;1</v>
          </cell>
          <cell r="O40">
            <v>0.39</v>
          </cell>
          <cell r="P40">
            <v>3900</v>
          </cell>
        </row>
        <row r="41">
          <cell r="A41" t="str">
            <v>use 2&lt;3</v>
          </cell>
          <cell r="B41" t="str">
            <v>1&lt;2</v>
          </cell>
          <cell r="C41">
            <v>0.57899999999999996</v>
          </cell>
          <cell r="G41" t="str">
            <v>1&lt;2</v>
          </cell>
          <cell r="H41">
            <v>0.52</v>
          </cell>
          <cell r="I41">
            <v>1</v>
          </cell>
          <cell r="J41">
            <v>0.52</v>
          </cell>
          <cell r="K41" t="str">
            <v>1&lt;2 yr</v>
          </cell>
          <cell r="M41" t="str">
            <v>1&lt;2</v>
          </cell>
          <cell r="O41">
            <v>0.52</v>
          </cell>
          <cell r="P41">
            <v>5200</v>
          </cell>
          <cell r="Q41" t="str">
            <v>Ave 0&lt;2:</v>
          </cell>
          <cell r="R41">
            <v>4550</v>
          </cell>
        </row>
        <row r="42">
          <cell r="B42" t="str">
            <v>2&lt;3</v>
          </cell>
          <cell r="C42">
            <v>0.57899999999999996</v>
          </cell>
          <cell r="G42" t="str">
            <v>2&lt;3</v>
          </cell>
          <cell r="H42">
            <v>0.59</v>
          </cell>
          <cell r="I42">
            <v>1</v>
          </cell>
          <cell r="J42">
            <v>0.59</v>
          </cell>
          <cell r="K42" t="str">
            <v>2&lt;3 yr</v>
          </cell>
          <cell r="M42" t="str">
            <v>2&lt;3</v>
          </cell>
          <cell r="O42">
            <v>0.59</v>
          </cell>
          <cell r="P42">
            <v>5900</v>
          </cell>
        </row>
        <row r="43">
          <cell r="B43" t="str">
            <v>3&lt;4</v>
          </cell>
          <cell r="C43">
            <v>0.64900000000000002</v>
          </cell>
          <cell r="D43" t="str">
            <v>3-&lt;6 yr</v>
          </cell>
          <cell r="E43">
            <v>0.71133333333333326</v>
          </cell>
          <cell r="G43" t="str">
            <v>3&lt;6</v>
          </cell>
          <cell r="I43">
            <v>3</v>
          </cell>
          <cell r="J43">
            <v>0.74</v>
          </cell>
          <cell r="K43" t="str">
            <v>3&lt;6 yr</v>
          </cell>
          <cell r="L43">
            <v>4.0299906279287816</v>
          </cell>
          <cell r="M43" t="str">
            <v>3&lt;4</v>
          </cell>
          <cell r="N43">
            <v>0.67515463917525786</v>
          </cell>
          <cell r="O43">
            <v>0.67515463917525786</v>
          </cell>
          <cell r="P43">
            <v>6751.5463917525785</v>
          </cell>
        </row>
        <row r="44">
          <cell r="B44" t="str">
            <v>4&lt;5</v>
          </cell>
          <cell r="C44">
            <v>0.70599999999999996</v>
          </cell>
          <cell r="M44" t="str">
            <v>4&lt;5</v>
          </cell>
          <cell r="N44">
            <v>0.73445173383317719</v>
          </cell>
          <cell r="O44">
            <v>0.73445173383317719</v>
          </cell>
          <cell r="P44">
            <v>7344.5173383317715</v>
          </cell>
        </row>
        <row r="45">
          <cell r="B45" t="str">
            <v>5&lt;6</v>
          </cell>
          <cell r="C45">
            <v>0.77900000000000003</v>
          </cell>
          <cell r="M45" t="str">
            <v>5&lt;6</v>
          </cell>
          <cell r="N45">
            <v>0.81039362699156525</v>
          </cell>
          <cell r="O45">
            <v>0.81039362699156525</v>
          </cell>
          <cell r="P45">
            <v>8103.9362699156527</v>
          </cell>
          <cell r="Q45" t="str">
            <v>Ave 2&lt;6:</v>
          </cell>
          <cell r="R45">
            <v>7025</v>
          </cell>
        </row>
        <row r="46">
          <cell r="B46" t="str">
            <v>6&lt;7</v>
          </cell>
          <cell r="C46">
            <v>0.84299999999999997</v>
          </cell>
          <cell r="D46" t="str">
            <v>6-&lt;11yr</v>
          </cell>
          <cell r="E46">
            <v>0.998</v>
          </cell>
          <cell r="G46" t="str">
            <v>6&lt;11</v>
          </cell>
          <cell r="I46">
            <v>5</v>
          </cell>
          <cell r="J46">
            <v>1.04</v>
          </cell>
          <cell r="K46" t="str">
            <v>6&lt;11yr</v>
          </cell>
          <cell r="L46">
            <v>4.2084168336673384</v>
          </cell>
          <cell r="M46" t="str">
            <v>6&lt;7</v>
          </cell>
          <cell r="N46">
            <v>0.87847695390781566</v>
          </cell>
          <cell r="O46">
            <v>0.87847695390781566</v>
          </cell>
          <cell r="P46">
            <v>8784.7695390781573</v>
          </cell>
        </row>
        <row r="47">
          <cell r="B47" t="str">
            <v>7&lt;8</v>
          </cell>
          <cell r="C47">
            <v>0.91700000000000004</v>
          </cell>
          <cell r="M47" t="str">
            <v>7&lt;8</v>
          </cell>
          <cell r="N47">
            <v>0.95559118236472951</v>
          </cell>
          <cell r="O47">
            <v>0.95559118236472951</v>
          </cell>
          <cell r="P47">
            <v>9555.911823647295</v>
          </cell>
          <cell r="Q47" t="str">
            <v>Ave 0&lt;7:</v>
          </cell>
          <cell r="R47">
            <v>6569.2527912968799</v>
          </cell>
        </row>
        <row r="48">
          <cell r="B48" t="str">
            <v>8&lt;9</v>
          </cell>
          <cell r="C48">
            <v>1</v>
          </cell>
          <cell r="M48" t="str">
            <v>8&lt;9</v>
          </cell>
          <cell r="N48">
            <v>1.0420841683366733</v>
          </cell>
          <cell r="O48">
            <v>1.0420841683366733</v>
          </cell>
          <cell r="P48">
            <v>10420.841683366732</v>
          </cell>
        </row>
        <row r="49">
          <cell r="B49" t="str">
            <v>9&lt;10</v>
          </cell>
          <cell r="C49">
            <v>1.06</v>
          </cell>
          <cell r="M49" t="str">
            <v>9&lt;10</v>
          </cell>
          <cell r="N49">
            <v>1.1046092184368739</v>
          </cell>
          <cell r="O49">
            <v>1.1046092184368739</v>
          </cell>
          <cell r="P49">
            <v>11046.092184368739</v>
          </cell>
        </row>
        <row r="50">
          <cell r="B50" t="str">
            <v>10&lt;11</v>
          </cell>
          <cell r="C50">
            <v>1.17</v>
          </cell>
          <cell r="M50" t="str">
            <v>10&lt;11</v>
          </cell>
          <cell r="N50">
            <v>1.2192384769539077</v>
          </cell>
          <cell r="O50">
            <v>1.2192384769539077</v>
          </cell>
          <cell r="P50">
            <v>12192.384769539078</v>
          </cell>
        </row>
        <row r="51">
          <cell r="B51" t="str">
            <v>11&lt;12</v>
          </cell>
          <cell r="C51">
            <v>1.3</v>
          </cell>
          <cell r="D51" t="str">
            <v>11-&lt;16 yr</v>
          </cell>
          <cell r="E51">
            <v>1.46</v>
          </cell>
          <cell r="G51" t="str">
            <v>11&lt;16</v>
          </cell>
          <cell r="I51">
            <v>5</v>
          </cell>
          <cell r="J51">
            <v>1.55</v>
          </cell>
          <cell r="K51" t="str">
            <v>11&lt;16 yr</v>
          </cell>
          <cell r="L51">
            <v>6.1643835616438407</v>
          </cell>
          <cell r="M51" t="str">
            <v>11&lt;12</v>
          </cell>
          <cell r="N51">
            <v>1.3801369863013699</v>
          </cell>
          <cell r="O51">
            <v>1.3801369863013699</v>
          </cell>
          <cell r="P51">
            <v>13801.369863013699</v>
          </cell>
        </row>
        <row r="52">
          <cell r="B52" t="str">
            <v>12&lt;13</v>
          </cell>
          <cell r="C52">
            <v>1.4</v>
          </cell>
          <cell r="M52" t="str">
            <v>12&lt;13</v>
          </cell>
          <cell r="N52">
            <v>1.4863013698630136</v>
          </cell>
          <cell r="O52">
            <v>1.4863013698630136</v>
          </cell>
          <cell r="P52">
            <v>14863.013698630137</v>
          </cell>
          <cell r="Q52" t="str">
            <v>Ave 6&lt;16:</v>
          </cell>
          <cell r="R52">
            <v>12950</v>
          </cell>
        </row>
        <row r="53">
          <cell r="B53" t="str">
            <v>13&lt;14</v>
          </cell>
          <cell r="C53">
            <v>1.48</v>
          </cell>
          <cell r="M53" t="str">
            <v>13&lt;14</v>
          </cell>
          <cell r="N53">
            <v>1.5712328767123289</v>
          </cell>
          <cell r="O53">
            <v>1.5712328767123289</v>
          </cell>
          <cell r="P53">
            <v>15712.328767123288</v>
          </cell>
        </row>
        <row r="54">
          <cell r="B54" t="str">
            <v>14&lt;15</v>
          </cell>
          <cell r="C54">
            <v>1.55</v>
          </cell>
          <cell r="M54" t="str">
            <v>14&lt;15</v>
          </cell>
          <cell r="N54">
            <v>1.6455479452054795</v>
          </cell>
          <cell r="O54">
            <v>1.6455479452054795</v>
          </cell>
          <cell r="P54">
            <v>16455.479452054795</v>
          </cell>
          <cell r="Q54" t="str">
            <v>Ave 7&lt;14:</v>
          </cell>
          <cell r="R54">
            <v>12513.13468424128</v>
          </cell>
        </row>
        <row r="55">
          <cell r="B55" t="str">
            <v>15&lt;16</v>
          </cell>
          <cell r="C55">
            <v>1.57</v>
          </cell>
          <cell r="M55" t="str">
            <v>15&lt;16</v>
          </cell>
          <cell r="N55">
            <v>1.6667808219178084</v>
          </cell>
          <cell r="O55">
            <v>1.6667808219178084</v>
          </cell>
          <cell r="P55">
            <v>16667.808219178085</v>
          </cell>
        </row>
        <row r="56">
          <cell r="B56" t="str">
            <v>16&lt;17</v>
          </cell>
          <cell r="C56">
            <v>1.6</v>
          </cell>
          <cell r="D56" t="str">
            <v>16-&lt;21 yr</v>
          </cell>
          <cell r="E56">
            <v>1.6599999999999997</v>
          </cell>
          <cell r="G56" t="str">
            <v>16&lt;21</v>
          </cell>
          <cell r="I56">
            <v>5</v>
          </cell>
          <cell r="J56">
            <v>1.69</v>
          </cell>
          <cell r="K56" t="str">
            <v>16&lt;21 yr</v>
          </cell>
          <cell r="L56">
            <v>1.807228915662666</v>
          </cell>
          <cell r="M56" t="str">
            <v>16&lt;17</v>
          </cell>
          <cell r="N56">
            <v>1.6289156626506027</v>
          </cell>
          <cell r="O56">
            <v>1.6289156626506027</v>
          </cell>
          <cell r="P56">
            <v>16289.156626506026</v>
          </cell>
        </row>
        <row r="57">
          <cell r="B57" t="str">
            <v>17&lt;18</v>
          </cell>
          <cell r="C57">
            <v>1.63</v>
          </cell>
          <cell r="M57" t="str">
            <v>17&lt;18</v>
          </cell>
          <cell r="N57">
            <v>1.6594578313253014</v>
          </cell>
          <cell r="O57">
            <v>1.6594578313253014</v>
          </cell>
          <cell r="P57">
            <v>16594.578313253016</v>
          </cell>
        </row>
        <row r="58">
          <cell r="B58" t="str">
            <v>18&lt;19</v>
          </cell>
          <cell r="C58">
            <v>1.69</v>
          </cell>
          <cell r="G58" t="str">
            <v>Adult</v>
          </cell>
          <cell r="H58" t="str">
            <v xml:space="preserve">From Table 7-13 </v>
          </cell>
          <cell r="J58">
            <v>1.82</v>
          </cell>
          <cell r="M58" t="str">
            <v>18&lt;19</v>
          </cell>
          <cell r="N58">
            <v>1.7205421686746991</v>
          </cell>
          <cell r="O58">
            <v>1.7205421686746991</v>
          </cell>
          <cell r="P58">
            <v>17205.421686746991</v>
          </cell>
        </row>
        <row r="59">
          <cell r="B59" t="str">
            <v>19&lt;20</v>
          </cell>
          <cell r="C59">
            <v>1.69</v>
          </cell>
          <cell r="H59" t="str">
            <v>p 7-45 (50th percentile Adult female 21 and older)</v>
          </cell>
          <cell r="M59" t="str">
            <v>19&lt;20</v>
          </cell>
          <cell r="N59">
            <v>1.7205421686746991</v>
          </cell>
          <cell r="O59">
            <v>1.7205421686746991</v>
          </cell>
          <cell r="P59">
            <v>17205.421686746991</v>
          </cell>
          <cell r="Q59" t="str">
            <v>Ave 16&lt;30:</v>
          </cell>
          <cell r="R59">
            <v>17735.714285714286</v>
          </cell>
        </row>
        <row r="60">
          <cell r="B60" t="str">
            <v>20&lt;21</v>
          </cell>
          <cell r="C60">
            <v>1.69</v>
          </cell>
          <cell r="M60" t="str">
            <v>20&lt;21</v>
          </cell>
          <cell r="N60">
            <v>1.7205421686746991</v>
          </cell>
          <cell r="O60">
            <v>1.7205421686746991</v>
          </cell>
          <cell r="P60">
            <v>17205.421686746991</v>
          </cell>
        </row>
        <row r="61">
          <cell r="M61" t="str">
            <v>ADULT</v>
          </cell>
          <cell r="O61">
            <v>1.82</v>
          </cell>
          <cell r="P61">
            <v>18200</v>
          </cell>
          <cell r="Q61" t="str">
            <v>Ave 14&lt;30:</v>
          </cell>
          <cell r="R61">
            <v>17588.955479452055</v>
          </cell>
        </row>
        <row r="70">
          <cell r="M70" t="str">
            <v xml:space="preserve"> </v>
          </cell>
        </row>
      </sheetData>
      <sheetData sheetId="6">
        <row r="1">
          <cell r="A1" t="str">
            <v>References for the Derivation of the MCP Standards</v>
          </cell>
        </row>
        <row r="4">
          <cell r="A4" t="str">
            <v>Reference #</v>
          </cell>
          <cell r="B4" t="str">
            <v>Description</v>
          </cell>
        </row>
        <row r="5">
          <cell r="B5" t="str">
            <v>Toxicity Values</v>
          </cell>
        </row>
        <row r="6">
          <cell r="A6">
            <v>1</v>
          </cell>
          <cell r="B6" t="str">
            <v>USEPA, Integrated Risk Information System (IRIS).</v>
          </cell>
        </row>
        <row r="7">
          <cell r="A7" t="str">
            <v>1a</v>
          </cell>
          <cell r="B7" t="str">
            <v>The oral cancer slope factor for a mix of 2,4- and 2,6- Dinitrotoluene (from IRIS) has been</v>
          </cell>
        </row>
        <row r="8">
          <cell r="B8" t="str">
            <v>used as the cancer slope factor equivalent for pure 2,4-Dinitrotoluene.</v>
          </cell>
        </row>
        <row r="9">
          <cell r="A9" t="str">
            <v>1b</v>
          </cell>
          <cell r="B9" t="str">
            <v>The chronic oral RfD for 1,2-Dichlorobenzene has been used as the chronic oral RfD equivalent for 1,3-Dichlorobenzene and 1,4-Dichlorobenzene.</v>
          </cell>
        </row>
        <row r="10">
          <cell r="A10" t="str">
            <v>1c</v>
          </cell>
          <cell r="B10" t="str">
            <v>IRIS lists two oral RfDs for cadmium, one for food and one for water exposure.  The more conservative is used.</v>
          </cell>
        </row>
        <row r="11">
          <cell r="A11" t="str">
            <v>1d</v>
          </cell>
          <cell r="B11" t="str">
            <v>The chronic oral RfD (from IRIS) has been used here as a subchronic oral RfD equivalent.</v>
          </cell>
        </row>
        <row r="12">
          <cell r="A12" t="str">
            <v>1e</v>
          </cell>
          <cell r="B12" t="str">
            <v xml:space="preserve">The IRIS Oral Cancer Slope Factor and Inhalation Unit Risk for benzo(a)pyrene is the basis for the Oral Cancer Slope Factors and Inhalation Unit Risks applied to the seven PAH compounds which are </v>
          </cell>
        </row>
        <row r="13">
          <cell r="B13" t="str">
            <v>designated as category A, B1, B2 or C carcinogens. The values are adjusted by Relative Potency Factors.</v>
          </cell>
        </row>
        <row r="14">
          <cell r="A14" t="str">
            <v>1f</v>
          </cell>
          <cell r="B14" t="str">
            <v>This value was withdrawn from IRIS. MassDEP continues to use it pending new toxicity information.</v>
          </cell>
        </row>
        <row r="15">
          <cell r="A15" t="str">
            <v>1g</v>
          </cell>
          <cell r="B15" t="str">
            <v>The chronic oral Reference Dose for DDT has been adopted for DDD and DDE as well.</v>
          </cell>
        </row>
        <row r="16">
          <cell r="A16" t="str">
            <v>1h</v>
          </cell>
          <cell r="B16" t="str">
            <v>The IRIS chronic RfC for Cr VI was used for CR III.</v>
          </cell>
        </row>
        <row r="17">
          <cell r="A17" t="str">
            <v>1i</v>
          </cell>
          <cell r="B17" t="str">
            <v>The subchronic RfD is based upon the subchronic toxicity data that is the basis of the chronic RfD presented in the IRIS file.</v>
          </cell>
        </row>
        <row r="18">
          <cell r="A18" t="str">
            <v>1j</v>
          </cell>
          <cell r="B18" t="str">
            <v>The subchronic RfC is set equal to the chronic RfC based on information in the IRIS file.</v>
          </cell>
        </row>
        <row r="19">
          <cell r="A19" t="str">
            <v>1k</v>
          </cell>
          <cell r="B19" t="str">
            <v>The subchronic RfC is based upon the subchronic toxicity data that is the basis of the chronic RfC presented in the IRIS file.</v>
          </cell>
        </row>
        <row r="20">
          <cell r="A20" t="str">
            <v>1l</v>
          </cell>
          <cell r="B20" t="str">
            <v xml:space="preserve">This value is presented in IRIS as the Oral Cancer Slope Factor that would result from including leukemia data in the development of the value. </v>
          </cell>
        </row>
        <row r="21">
          <cell r="A21" t="str">
            <v>1m</v>
          </cell>
          <cell r="B21" t="str">
            <v>The chronic and subchronic RfCs for 1,4-Dichlorobenze are used for 1,2- and 1,3- Dichlorobenzene.</v>
          </cell>
        </row>
        <row r="22">
          <cell r="A22" t="str">
            <v>1n</v>
          </cell>
          <cell r="B22" t="str">
            <v>USEPA Health Advisory https://www.epa.gov/ground-water-and-drinking-water/supporting-documents-drinking-water-health-advisories-pfoa-and-pfos</v>
          </cell>
        </row>
        <row r="24">
          <cell r="A24">
            <v>2</v>
          </cell>
          <cell r="B24" t="str">
            <v xml:space="preserve">USEPA Health Effects Assessment Summary Tables (HEAST), Annual FY-1996.  </v>
          </cell>
        </row>
        <row r="25">
          <cell r="A25" t="str">
            <v>2a</v>
          </cell>
          <cell r="B25" t="str">
            <v>This subchronic oral RfD (from HEAST) for 1,2-Dichlorobenzene has been used as the</v>
          </cell>
        </row>
        <row r="26">
          <cell r="A26" t="str">
            <v xml:space="preserve"> </v>
          </cell>
          <cell r="B26" t="str">
            <v xml:space="preserve">subchronic oral RfD equivalent for 1,3- and 1,4- Dichlorobenzene. </v>
          </cell>
        </row>
        <row r="27">
          <cell r="A27" t="str">
            <v>2b</v>
          </cell>
          <cell r="B27" t="str">
            <v>The subchronic RfC is based upon the subchronic toxicity data that is the basis of the chronic RfC presented in HEAST.</v>
          </cell>
        </row>
        <row r="28">
          <cell r="A28" t="str">
            <v>2c</v>
          </cell>
          <cell r="B28" t="str">
            <v xml:space="preserve">This Cancer Slope Factor or Unit Risk was taken from a fact sheet distributed by the USEPA Superfund Health Risk Technical Support Center at </v>
          </cell>
        </row>
        <row r="29">
          <cell r="B29" t="str">
            <v>ECAO-Cincinnati, current as of September 2, 1992.</v>
          </cell>
        </row>
        <row r="30">
          <cell r="A30" t="str">
            <v>2d</v>
          </cell>
          <cell r="B30" t="str">
            <v>This value has been withdrawn from HEAST, MassDEP continues to use it pending new information.</v>
          </cell>
        </row>
        <row r="31">
          <cell r="A31" t="str">
            <v>2e</v>
          </cell>
          <cell r="B31" t="str">
            <v>From Table 2 of HEAST. Values in Table 2 were calculated by an alternative method.</v>
          </cell>
        </row>
        <row r="32">
          <cell r="A32" t="str">
            <v>2f</v>
          </cell>
          <cell r="B32" t="str">
            <v>The chronic Reference Concentration for 1,2-dichlorobenzene has been used for 1,3 dichlorobenzene.</v>
          </cell>
        </row>
        <row r="33">
          <cell r="A33" t="str">
            <v>2g</v>
          </cell>
          <cell r="B33" t="str">
            <v>The subchronic oral RfD for DDT has been adopted for DDE and DDD as well.</v>
          </cell>
        </row>
        <row r="35">
          <cell r="A35">
            <v>3</v>
          </cell>
          <cell r="B35" t="str">
            <v>MassDEP Chemical Health Effects Assessment Methodology and Method to Derive Allowable Ambient Limits (CHEM/AAL)</v>
          </cell>
        </row>
        <row r="36">
          <cell r="B36" t="str">
            <v>http://www.mass.gov/dep/toxics/stypes/telaal.htm</v>
          </cell>
        </row>
        <row r="37">
          <cell r="A37" t="str">
            <v>3a</v>
          </cell>
          <cell r="B37" t="str">
            <v xml:space="preserve">MassDEP Methodology for Updating Air Guidelines: Allowable Ambient Limits (AALs) and Threshold Effects Exposure Limits (TELs) (MassDEP 2011). </v>
          </cell>
        </row>
        <row r="38">
          <cell r="B38" t="str">
            <v>More info on the MassDEP Amibient Air Toxics Guidelines webpage. (http://www.mass.gov/eea/agencies/massdep/toxics/sources/air-guideline-values.html)</v>
          </cell>
        </row>
        <row r="40">
          <cell r="A40">
            <v>4</v>
          </cell>
          <cell r="B40" t="str">
            <v xml:space="preserve">Developed for the Risk Assessment ShortForm - Residential Scenario (MassDEP, 1992) by MassDEP staff.  Documentation of this value may be found </v>
          </cell>
        </row>
        <row r="41">
          <cell r="B41" t="str">
            <v>in Appendix D of that document.</v>
          </cell>
        </row>
        <row r="43">
          <cell r="A43" t="str">
            <v>5a</v>
          </cell>
          <cell r="B43" t="str">
            <v>The chronic and subchronic RfDs for MTBE were developed by MassDEP ORS Air/Water Toxics staff. See http://www.mass.gov/dep/water/drinking/standards/mtbe.htm</v>
          </cell>
        </row>
        <row r="44">
          <cell r="A44" t="str">
            <v>5b</v>
          </cell>
          <cell r="B44" t="str">
            <v xml:space="preserve">The RfCs for silver, thallium, and zinc were developed by MassDEP ORS Air/Water Toxics staff. </v>
          </cell>
        </row>
        <row r="45">
          <cell r="A45" t="str">
            <v>5c</v>
          </cell>
          <cell r="B45" t="str">
            <v xml:space="preserve">Final Updated Petroleum Hydrocarbon Fraction Toxicity Values for the VPH/EPH/APH Methodology. </v>
          </cell>
        </row>
        <row r="46">
          <cell r="B46" t="str">
            <v>See: http://www.mass.gov/dep/cleanup/laws/tphtox03.doc</v>
          </cell>
        </row>
        <row r="47">
          <cell r="A47" t="str">
            <v>5d</v>
          </cell>
          <cell r="B47" t="str">
            <v>Toxicity values for PAHs are consistent with the approach presented in "Updated Petroleum Hydrocarbon Fraction Toxicity Values for the VPH/EPH/APH Methodology" MassDEP 2003 and</v>
          </cell>
        </row>
        <row r="48">
          <cell r="B48" t="str">
            <v xml:space="preserve">"Characterizing Risks Posed by Petroleum Contaminated Sites" MassDEP 2002. </v>
          </cell>
        </row>
        <row r="49">
          <cell r="A49" t="str">
            <v>5e</v>
          </cell>
          <cell r="B49" t="str">
            <v>MassDEP (2006)  Perchlorate Toxicological Profile And Health Assessment. (http://www.mass.gov/dep/toxics/perchlorate-toxicity-061206.pdf)</v>
          </cell>
        </row>
        <row r="51">
          <cell r="A51" t="str">
            <v>5h</v>
          </cell>
          <cell r="B51" t="str">
            <v xml:space="preserve">Developed by MassDEP ORS in 2013, adopted in by MassDEP in January 2014. </v>
          </cell>
        </row>
        <row r="52">
          <cell r="B52" t="str">
            <v>"Tetrachloroethylene (Perchloroethylene) Inhalation Unit Risk Value" 2014. http://www.mass.gov/eea/agencies/massdep/toxics/sources/tetrachloroethylene-pce.html</v>
          </cell>
        </row>
        <row r="53">
          <cell r="A53" t="str">
            <v>5i</v>
          </cell>
          <cell r="B53" t="str">
            <v>MassDEP ORS 2018 - background documentation for the PFAS ORSGL.</v>
          </cell>
        </row>
        <row r="55">
          <cell r="A55">
            <v>6</v>
          </cell>
          <cell r="B55" t="str">
            <v xml:space="preserve">PPRTVs </v>
          </cell>
        </row>
        <row r="56">
          <cell r="A56" t="str">
            <v>6a</v>
          </cell>
          <cell r="B56" t="str">
            <v>The chronic values is set equal to the PPRTV subchronic value.</v>
          </cell>
        </row>
        <row r="57">
          <cell r="A57" t="str">
            <v>6b</v>
          </cell>
          <cell r="B57" t="str">
            <v>Value used in USEPA Drinking Water Program and cited in PPRTV documentation.</v>
          </cell>
        </row>
        <row r="58">
          <cell r="A58" t="str">
            <v>6c</v>
          </cell>
          <cell r="B58" t="str">
            <v>PPRTV Screening Value</v>
          </cell>
        </row>
        <row r="59">
          <cell r="A59" t="str">
            <v>6d</v>
          </cell>
          <cell r="B59" t="str">
            <v>This subchronic value is from the subchronic study on which the chronic RfD is based.</v>
          </cell>
        </row>
        <row r="61">
          <cell r="A61" t="str">
            <v>7a</v>
          </cell>
          <cell r="B61" t="str">
            <v>Conversion of the oral Cancer Slope Factor to the inhalation Unit Risk, using the equation:  Slope Factor x Ventilation Rate x Constant / Body Weight</v>
          </cell>
        </row>
        <row r="62">
          <cell r="B62" t="str">
            <v>(CSF x V x C)/BW  =  (CSF x 20 m3/day x 0.001 mg/µg) / 70 kg</v>
          </cell>
        </row>
        <row r="63">
          <cell r="A63" t="str">
            <v>7b</v>
          </cell>
          <cell r="B63" t="str">
            <v>Conversion of the oral Reference Dose to a Reference Concentration, using the equation:  RfD x BW / Ventilation Rate</v>
          </cell>
        </row>
        <row r="64">
          <cell r="B64" t="str">
            <v>RfC= (RfD x 70 kg) /  20 m3/day</v>
          </cell>
        </row>
        <row r="65">
          <cell r="A65" t="str">
            <v>7c</v>
          </cell>
          <cell r="B65" t="str">
            <v>The Subchronic Inhalation Reference Concentration for this chemical is taken to be equal to the chronic value, absent clear chemical-specific information justifying a higher value..</v>
          </cell>
        </row>
        <row r="68">
          <cell r="B68" t="str">
            <v>RAFs</v>
          </cell>
        </row>
        <row r="69">
          <cell r="A69">
            <v>9</v>
          </cell>
          <cell r="B69" t="str">
            <v xml:space="preserve">MassDEP 2012 RAF Review. Unless specified otherwise, due to data limitations and consistent with the approach in Ontario Ministry of the Environment (2011 - for full reference </v>
          </cell>
        </row>
        <row r="70">
          <cell r="B70" t="str">
            <v xml:space="preserve">see note 48e), a default RAF of 1 was chosen for all organic compounds for oral ingestion of contaminated soil and water. </v>
          </cell>
        </row>
        <row r="71">
          <cell r="A71" t="str">
            <v>9a</v>
          </cell>
          <cell r="B71" t="str">
            <v xml:space="preserve">MassDEP 2012 RAF Review - Dermal RAFs for dioxins, furans, and PCBs consider data presented in:  Brewster DW, Banks YB, Clark AM and Birbaum LS. (1998).   </v>
          </cell>
        </row>
        <row r="72">
          <cell r="B72" t="str">
            <v>Comparative Dermal Absorption of 2,3,7,8-Tetrachlorodibenzo-p-dioxin and Three Polychlorinated Dibenzofurans. Toxicol Appl Pharacol 97(1):156-166.</v>
          </cell>
        </row>
        <row r="73">
          <cell r="B73" t="str">
            <v xml:space="preserve">Mayes BA, Brown GL, Mondello FJ, Holtzclaw KW, Hamilton SB, Ramsey AA. (2002).Dermal Absorption in Rhesus Monkeys of Polychlorinated Biphenyls from Soil Contaminated With </v>
          </cell>
        </row>
        <row r="74">
          <cell r="B74" t="str">
            <v>Aroclor 1260. Regul Toxicol Pharmacol 35(3):289-295.</v>
          </cell>
        </row>
        <row r="75">
          <cell r="B75" t="str">
            <v xml:space="preserve">Roy TA, Hammerstron AK and Schaum J. (2008). Percutaneous Absorption of 2,3,7,8-Tetrachlorodibenzo-p-dioxin (TCDD) from Soil. J. Toxicol Environ Health, </v>
          </cell>
        </row>
        <row r="76">
          <cell r="B76" t="str">
            <v>Part A: Current Issues: 1509-1515.</v>
          </cell>
        </row>
        <row r="77">
          <cell r="B77" t="str">
            <v xml:space="preserve">Wester RC, Maibach HI, Sedik L, Melendres J, and Wade M. (1993). Percutaneous Absorption of PCBs from Soil: In-vivo Rhesus Monkey, In-vitro Human Skin, and Binding to </v>
          </cell>
        </row>
        <row r="78">
          <cell r="B78" t="str">
            <v>Powered Human Stratum Corneum. J. Toxicol. Environ. Health 39:375-382.</v>
          </cell>
        </row>
        <row r="79">
          <cell r="B79" t="str">
            <v>Absorption of these compounds from soil with high to low organic content has been reported to range from less than 1% to over 10%. In light of the variability in the reported</v>
          </cell>
        </row>
        <row r="80">
          <cell r="B80" t="str">
            <v>dermal absorption values and study characteristics, a default value of 0.1 was selected, which is toward the high end of the reported values.</v>
          </cell>
        </row>
        <row r="81">
          <cell r="A81" t="str">
            <v>9b</v>
          </cell>
          <cell r="B81" t="str">
            <v xml:space="preserve">MassDEP 2012 RAF Review - RAFs for phenols consider data presented in Baranowska-Dutkiewicz, B. (1981) Skin absorption of phenol from aqueous </v>
          </cell>
        </row>
        <row r="82">
          <cell r="B82" t="str">
            <v xml:space="preserve">solutions in men.  Int. Arch. Environ. Health 49:99-104 </v>
          </cell>
        </row>
        <row r="83">
          <cell r="A83" t="str">
            <v>9c</v>
          </cell>
          <cell r="B83" t="str">
            <v>MassDEP 2012 RAF Review - Pentachlorophenol RAFs consider data presented in Baranowska-Dutkiewicz 1981 (see note 48b), OME 2011 (see note 48e), and USEPA 2004 (see note 48a).</v>
          </cell>
        </row>
        <row r="84">
          <cell r="A84" t="str">
            <v>9d</v>
          </cell>
          <cell r="B84" t="str">
            <v xml:space="preserve">MassDEP 2012 RAF Review - Based on Magee B, Andersen P and Burmaster. (1996). Absorption Adjustment Factor (AAF) Distributions for Polycyclic Aromatic Hydrocarbons (PAHs). </v>
          </cell>
        </row>
        <row r="85">
          <cell r="B85" t="str">
            <v>Human and Ecological Risk Assessment 2:841-873.</v>
          </cell>
        </row>
        <row r="86">
          <cell r="A86" t="str">
            <v>9e</v>
          </cell>
          <cell r="B86" t="str">
            <v xml:space="preserve">MassDEP 2012 RAF Review - Based on Ontario Ministry of the Environment (2011). Rationale for the Development of Soil and Ground Water Standards for Use at Contaminated Sites in </v>
          </cell>
        </row>
        <row r="87">
          <cell r="B87" t="str">
            <v>Ontario (April 15, 2011, Standards Development Branch, Ontario Ministry of the Environment (see Section 2.6, Development of Relative Absorption Factors, pp 61-67 and Table 2.35b</v>
          </cell>
        </row>
        <row r="88">
          <cell r="B88" t="str">
            <v xml:space="preserve"> Estimation of  Dermal Relative Absorption Factors (RAFs) PP 120- 141) http://www.ene.gov.on.ca/environment/en/resources/STDPROD_081485.html; Accessed March 22, 2012.</v>
          </cell>
        </row>
        <row r="89">
          <cell r="A89" t="str">
            <v>9f</v>
          </cell>
          <cell r="B89" t="str">
            <v xml:space="preserve">MassDEP 2012 RAF Review - Based on USEPA (2004). Risk Assessment Guidance for Superfund Volume 1: Human Health Evaluation Manual Part E, </v>
          </cell>
        </row>
        <row r="90">
          <cell r="B90" t="str">
            <v xml:space="preserve">Supplemental Guidance for Dermal Risk Assessment. </v>
          </cell>
        </row>
        <row r="91">
          <cell r="A91" t="str">
            <v>9g</v>
          </cell>
          <cell r="B91" t="str">
            <v xml:space="preserve">MassDEP 2013 - Consistent with information in the IRIS file, an RAF of .5 is used for Cadmium to adjust the water reference dose for soil. </v>
          </cell>
        </row>
        <row r="92">
          <cell r="A92" t="str">
            <v>9h</v>
          </cell>
          <cell r="B92" t="str">
            <v xml:space="preserve">MassDEP 2012, in keeping with values developed for the Risk Assessment ShortForm - Residential Scenario (MassDEP, 1992) by MassDEP staff.  Documentation of this value </v>
          </cell>
        </row>
        <row r="93">
          <cell r="B93" t="str">
            <v>is located in Appendix D of that document.</v>
          </cell>
        </row>
        <row r="95">
          <cell r="B95" t="str">
            <v>PQLs</v>
          </cell>
        </row>
        <row r="96">
          <cell r="A96" t="str">
            <v>10a</v>
          </cell>
          <cell r="B96" t="str">
            <v>PQLs from the Guide to Environmental Analytical Methods, Robert E. Wagner, editor; Genium Publishing Corporation, Schenectady, NY; 1992.</v>
          </cell>
        </row>
        <row r="97">
          <cell r="A97" t="str">
            <v>10b</v>
          </cell>
          <cell r="B97" t="str">
            <v>PQLs from USEPA Test Methods for Evaluating Solid Waste, SW-846, Third Edition (Revision O), November 1986.</v>
          </cell>
        </row>
        <row r="98">
          <cell r="A98" t="str">
            <v>10c</v>
          </cell>
          <cell r="B98" t="str">
            <v>PQL from USEPA Method 1613.</v>
          </cell>
        </row>
        <row r="99">
          <cell r="A99" t="str">
            <v>10d</v>
          </cell>
          <cell r="B99" t="str">
            <v>PQL from Standard Methods for the Examination of Water and Wastewater, 17th edition; Water Environment Federation.</v>
          </cell>
        </row>
        <row r="100">
          <cell r="A100" t="str">
            <v>10e</v>
          </cell>
          <cell r="B100" t="str">
            <v xml:space="preserve">The PQL for 1,4 Dioxane is cited in the documentation for the Massachusetts Drinking Water Guideline for 1,4-dioxane and is the LCMRL (Lowest Concentration Minimum Reporting Level) .  </v>
          </cell>
        </row>
        <row r="101">
          <cell r="B101" t="str">
            <v xml:space="preserve">Set in 2012 when the ORSGL was changed. Note that US EPA has replaced the term PQL (practical Quantitation Limit) with LCMRL.  </v>
          </cell>
        </row>
        <row r="102">
          <cell r="B102" t="str">
            <v>Analytical Methods that can achieve this concentration are U.S.EPA Method 522, Modified SW-846 8260 SIM, and Modified SW-846 8270 SIM.</v>
          </cell>
        </row>
        <row r="103">
          <cell r="B103" t="str">
            <v>See http://www.mass.gov/dep/water/drinking/standards/14dioxan.htm</v>
          </cell>
        </row>
        <row r="104">
          <cell r="A104" t="str">
            <v>10f</v>
          </cell>
          <cell r="B104" t="str">
            <v>The PQL for Perchlorate is cited in the documentation for the Massachusetts Drinking Water Guidelines and is based on U.S. EPA Method 314.0, revision 1.0 (U.S. EPA, 1999b)</v>
          </cell>
        </row>
        <row r="105">
          <cell r="B105" t="str">
            <v>See http://www.mass.gov/dep/water/drinking/standards/perchlor.htm</v>
          </cell>
        </row>
        <row r="106">
          <cell r="A106" t="str">
            <v>10g</v>
          </cell>
          <cell r="B106" t="str">
            <v>PQL from MassDEP WSC Memorandum #99-145 "PRESERVATION TECHNIQUES FOR VOLATILE ORGANIC COMPOUND (VOC) SOIL SAMPLE ANALYSES"</v>
          </cell>
        </row>
        <row r="107">
          <cell r="B107" t="str">
            <v>using methanol preservation techniques.</v>
          </cell>
        </row>
        <row r="108">
          <cell r="A108" t="str">
            <v>10h</v>
          </cell>
          <cell r="B108" t="str">
            <v>Reporting Limit (RL) from MassDEP Wall Experiment Station recommendation.</v>
          </cell>
        </row>
        <row r="110">
          <cell r="B110" t="str">
            <v>Chemical Characteristics and Physical Constants</v>
          </cell>
        </row>
        <row r="111">
          <cell r="A111">
            <v>11</v>
          </cell>
          <cell r="B111" t="str">
            <v>Chemical constants from United States Environmental Protection Agency (USEPA), 1986.  "Superfund Public Health Evaluation Manual";  U.S. Environmental Protection Agency;</v>
          </cell>
        </row>
        <row r="112">
          <cell r="B112" t="str">
            <v>Office of Emergency and Remedial Response, EPA/540/1-86/060 (OSWER Directive 9285.4-1); Washington, D.C., Oct</v>
          </cell>
        </row>
        <row r="114">
          <cell r="A114">
            <v>12</v>
          </cell>
          <cell r="B114" t="str">
            <v>Chemical and physical constants from U.S. Department of Defense, 1989</v>
          </cell>
        </row>
        <row r="116">
          <cell r="A116">
            <v>13</v>
          </cell>
          <cell r="B116" t="str">
            <v xml:space="preserve">Chemical and physical constants from ATSDR,  Toxicological Profiles for specific chemicals. Agency for Toxic Substances and Disease Registry, U.S. Public Health Service.  </v>
          </cell>
        </row>
        <row r="118">
          <cell r="A118">
            <v>14</v>
          </cell>
          <cell r="B118" t="str">
            <v>Log Kow based on USEPA Draft Health Advisory for Methyl t-Butyl Ether, 1989.</v>
          </cell>
        </row>
        <row r="120">
          <cell r="A120">
            <v>15</v>
          </cell>
          <cell r="B120" t="str">
            <v>Molecular Weights from Risk Reduction Engineering Laboratory (RREL) Treatability Database, Version 4.0.</v>
          </cell>
        </row>
        <row r="122">
          <cell r="A122">
            <v>16</v>
          </cell>
          <cell r="B122" t="str">
            <v>OSHA  Documentation of TLV -TWA</v>
          </cell>
        </row>
        <row r="124">
          <cell r="A124">
            <v>17</v>
          </cell>
          <cell r="B124" t="str">
            <v>Chemical Constants from USEPA Soil Screening (SSL) Guidance:  Technical Background Document, EPA/540/R95/128, May 1996</v>
          </cell>
        </row>
        <row r="125">
          <cell r="A125" t="str">
            <v>17a</v>
          </cell>
          <cell r="B125" t="str">
            <v>Measured Koc (from the SSL Guidance), Table 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GW-1"/>
      <sheetName val="GW-1 Exp"/>
      <sheetName val="GW-1 Derm"/>
      <sheetName val="GW-1 Inhale"/>
      <sheetName val="GW-1 VC &amp; TCE"/>
      <sheetName val="GW-2"/>
      <sheetName val="GW-2 Exp"/>
      <sheetName val="GW-2 IA Bkgrd"/>
      <sheetName val="GW-2 TCE &amp; VC"/>
      <sheetName val="GW-3"/>
      <sheetName val="GW-3 SW Target"/>
      <sheetName val="MCP GW"/>
    </sheetNames>
    <definedNames>
      <definedName name="GWOne" refersTo="='GW-1'!$A$1:$S$129"/>
      <definedName name="GWThree" refersTo="='GW-3'!$A$1:$J$129"/>
      <definedName name="GWTwo" refersTo="='GW-2'!$A$1:$W$129"/>
    </definedNames>
    <sheetDataSet>
      <sheetData sheetId="0"/>
      <sheetData sheetId="1">
        <row r="1">
          <cell r="A1" t="str">
            <v>GROUNDWATER</v>
          </cell>
          <cell r="B1"/>
          <cell r="C1"/>
          <cell r="D1" t="str">
            <v>Risk-Based Exposure Point Concentration Levels</v>
          </cell>
          <cell r="E1"/>
          <cell r="F1"/>
          <cell r="G1"/>
          <cell r="H1"/>
          <cell r="I1"/>
          <cell r="J1"/>
          <cell r="K1"/>
          <cell r="L1"/>
          <cell r="M1"/>
          <cell r="N1"/>
          <cell r="O1"/>
          <cell r="P1"/>
          <cell r="Q1"/>
          <cell r="R1"/>
          <cell r="S1"/>
        </row>
        <row r="2">
          <cell r="A2" t="str">
            <v>PROTECTED FOR</v>
          </cell>
          <cell r="B2"/>
          <cell r="C2"/>
          <cell r="D2" t="str">
            <v>Non-Cancer</v>
          </cell>
          <cell r="E2"/>
          <cell r="F2"/>
          <cell r="G2"/>
          <cell r="H2"/>
          <cell r="I2" t="str">
            <v>Cancer</v>
          </cell>
          <cell r="J2"/>
          <cell r="K2"/>
          <cell r="L2"/>
          <cell r="M2" t="str">
            <v>Standard, or Lowest Risk-Based,Odor Threshold</v>
          </cell>
          <cell r="N2"/>
          <cell r="O2"/>
          <cell r="P2" t="str">
            <v>LOWEST Risk, Ceiling Value</v>
          </cell>
          <cell r="Q2" t="str">
            <v>HIGHEST: Column P, Bckgrnd, PQL</v>
          </cell>
          <cell r="R2" t="str">
            <v>GW-1</v>
          </cell>
          <cell r="S2"/>
        </row>
        <row r="3">
          <cell r="A3" t="str">
            <v>DRINKING WATER USE</v>
          </cell>
          <cell r="B3"/>
          <cell r="C3"/>
          <cell r="D3" t="str">
            <v>HI = 0.2</v>
          </cell>
          <cell r="E3"/>
          <cell r="F3"/>
          <cell r="G3"/>
          <cell r="H3"/>
          <cell r="I3" t="str">
            <v>ELCR = 0.000001</v>
          </cell>
          <cell r="J3"/>
          <cell r="K3"/>
          <cell r="L3"/>
          <cell r="M3"/>
          <cell r="N3"/>
          <cell r="O3" t="str">
            <v>Compare</v>
          </cell>
          <cell r="P3"/>
          <cell r="Q3"/>
          <cell r="R3" t="str">
            <v>CALCULATED LEVELS</v>
          </cell>
          <cell r="S3"/>
        </row>
        <row r="4">
          <cell r="A4"/>
          <cell r="B4"/>
          <cell r="C4"/>
          <cell r="D4"/>
          <cell r="E4"/>
          <cell r="F4"/>
          <cell r="G4"/>
          <cell r="H4" t="str">
            <v>Cancer</v>
          </cell>
          <cell r="I4" t="str">
            <v>Mutagenic and/or Nonmutagenic Cancer</v>
          </cell>
          <cell r="J4"/>
          <cell r="K4"/>
          <cell r="L4"/>
          <cell r="M4"/>
          <cell r="N4"/>
          <cell r="O4" t="str">
            <v>Cols G &amp; L</v>
          </cell>
          <cell r="P4"/>
          <cell r="Q4"/>
          <cell r="R4" t="str">
            <v>(Rounded)</v>
          </cell>
          <cell r="S4"/>
        </row>
        <row r="5">
          <cell r="A5" t="str">
            <v>OIL OR HAZARDOUS MATERIAL (OHM)</v>
          </cell>
          <cell r="B5" t="str">
            <v>Existing Standard</v>
          </cell>
          <cell r="C5"/>
          <cell r="D5" t="str">
            <v>Ingestion</v>
          </cell>
          <cell r="E5" t="str">
            <v>Dermal</v>
          </cell>
          <cell r="F5" t="str">
            <v>Inhalation</v>
          </cell>
          <cell r="G5" t="str">
            <v>Combined Exposure</v>
          </cell>
          <cell r="H5" t="str">
            <v>Ingestion</v>
          </cell>
          <cell r="I5" t="str">
            <v>Ingestion</v>
          </cell>
          <cell r="J5" t="str">
            <v>Dermal</v>
          </cell>
          <cell r="K5" t="str">
            <v>Inhalation</v>
          </cell>
          <cell r="L5" t="str">
            <v>Combined Cancer Exposure</v>
          </cell>
          <cell r="M5"/>
          <cell r="N5"/>
          <cell r="P5"/>
          <cell r="Q5"/>
          <cell r="R5"/>
          <cell r="S5"/>
        </row>
        <row r="6">
          <cell r="A6"/>
          <cell r="B6" t="str">
            <v>µg/L</v>
          </cell>
          <cell r="C6" t="str">
            <v>Basis</v>
          </cell>
          <cell r="D6" t="str">
            <v>µg/L</v>
          </cell>
          <cell r="E6" t="str">
            <v>µg/L</v>
          </cell>
          <cell r="F6" t="str">
            <v>µg/L</v>
          </cell>
          <cell r="G6" t="str">
            <v>µg/L</v>
          </cell>
          <cell r="H6" t="str">
            <v>µg/L</v>
          </cell>
          <cell r="I6" t="str">
            <v>µg/L</v>
          </cell>
          <cell r="J6" t="str">
            <v>µg/L</v>
          </cell>
          <cell r="K6" t="str">
            <v>µg/L</v>
          </cell>
          <cell r="L6" t="str">
            <v>µg/L</v>
          </cell>
          <cell r="M6" t="str">
            <v>µg/L</v>
          </cell>
          <cell r="N6" t="str">
            <v>basis</v>
          </cell>
          <cell r="O6" t="str">
            <v>µg/L</v>
          </cell>
          <cell r="P6" t="str">
            <v>µg/L</v>
          </cell>
          <cell r="Q6" t="str">
            <v>µg/L</v>
          </cell>
          <cell r="R6" t="str">
            <v>µg/L</v>
          </cell>
          <cell r="S6" t="str">
            <v>basis</v>
          </cell>
        </row>
        <row r="7">
          <cell r="A7" t="str">
            <v>ACENAPHTHENE</v>
          </cell>
          <cell r="B7"/>
          <cell r="C7"/>
          <cell r="D7">
            <v>194.63324175824178</v>
          </cell>
          <cell r="E7">
            <v>173.52709677362193</v>
          </cell>
          <cell r="F7">
            <v>49.691281964015609</v>
          </cell>
          <cell r="G7">
            <v>32.232162708727735</v>
          </cell>
          <cell r="H7">
            <v>0</v>
          </cell>
          <cell r="I7">
            <v>0</v>
          </cell>
          <cell r="J7">
            <v>0</v>
          </cell>
          <cell r="K7">
            <v>0</v>
          </cell>
          <cell r="L7">
            <v>0</v>
          </cell>
          <cell r="M7">
            <v>20</v>
          </cell>
          <cell r="N7" t="str">
            <v>Odor</v>
          </cell>
          <cell r="O7">
            <v>32.232162708727735</v>
          </cell>
          <cell r="P7">
            <v>20</v>
          </cell>
          <cell r="Q7">
            <v>20</v>
          </cell>
          <cell r="R7">
            <v>20</v>
          </cell>
          <cell r="S7" t="str">
            <v>Odor</v>
          </cell>
        </row>
        <row r="8">
          <cell r="A8" t="str">
            <v>ACENAPHTHYLENE</v>
          </cell>
          <cell r="B8"/>
          <cell r="C8"/>
          <cell r="D8">
            <v>97.31662087912089</v>
          </cell>
          <cell r="E8">
            <v>447.6564560439561</v>
          </cell>
          <cell r="F8">
            <v>65.562395122159529</v>
          </cell>
          <cell r="G8">
            <v>36.020149800780572</v>
          </cell>
          <cell r="H8">
            <v>0</v>
          </cell>
          <cell r="I8">
            <v>0</v>
          </cell>
          <cell r="J8">
            <v>0</v>
          </cell>
          <cell r="K8">
            <v>0</v>
          </cell>
          <cell r="L8">
            <v>0</v>
          </cell>
          <cell r="M8">
            <v>36.020149800780572</v>
          </cell>
          <cell r="N8" t="str">
            <v>Noncancer</v>
          </cell>
          <cell r="O8">
            <v>36.020149800780572</v>
          </cell>
          <cell r="P8">
            <v>36.020149800780572</v>
          </cell>
          <cell r="Q8">
            <v>36.020149800780572</v>
          </cell>
          <cell r="R8">
            <v>40</v>
          </cell>
          <cell r="S8" t="str">
            <v>Noncancer</v>
          </cell>
        </row>
        <row r="9">
          <cell r="A9" t="str">
            <v>ACETONE</v>
          </cell>
          <cell r="B9">
            <v>6300</v>
          </cell>
          <cell r="C9" t="str">
            <v>ORSGL</v>
          </cell>
          <cell r="D9">
            <v>2919.4986263736268</v>
          </cell>
          <cell r="E9">
            <v>820445.18602471636</v>
          </cell>
          <cell r="F9">
            <v>1440.8892035162082</v>
          </cell>
          <cell r="G9">
            <v>963.61458358511982</v>
          </cell>
          <cell r="H9">
            <v>0</v>
          </cell>
          <cell r="I9">
            <v>0</v>
          </cell>
          <cell r="J9">
            <v>0</v>
          </cell>
          <cell r="K9">
            <v>0</v>
          </cell>
          <cell r="L9">
            <v>0</v>
          </cell>
          <cell r="M9">
            <v>6300</v>
          </cell>
          <cell r="N9" t="str">
            <v>ORSGL</v>
          </cell>
          <cell r="O9">
            <v>963.61458358511982</v>
          </cell>
          <cell r="P9">
            <v>6300</v>
          </cell>
          <cell r="Q9">
            <v>6300</v>
          </cell>
          <cell r="R9">
            <v>6300</v>
          </cell>
          <cell r="S9" t="str">
            <v>ORSGL</v>
          </cell>
        </row>
        <row r="10">
          <cell r="A10" t="str">
            <v>ALDRIN</v>
          </cell>
          <cell r="B10"/>
          <cell r="C10"/>
          <cell r="D10">
            <v>9.7316620879120894E-2</v>
          </cell>
          <cell r="E10">
            <v>5.829609507173949E-3</v>
          </cell>
          <cell r="F10">
            <v>0.44167441326030732</v>
          </cell>
          <cell r="G10">
            <v>5.4324819396875165E-3</v>
          </cell>
          <cell r="H10">
            <v>3.2507188497347813E-3</v>
          </cell>
          <cell r="I10">
            <v>3.2507188497347813E-3</v>
          </cell>
          <cell r="J10">
            <v>1.527415925698287E-4</v>
          </cell>
          <cell r="K10">
            <v>5.576566224167869E-3</v>
          </cell>
          <cell r="L10">
            <v>1.4216760398518902E-4</v>
          </cell>
          <cell r="M10">
            <v>1.4216760398518902E-4</v>
          </cell>
          <cell r="N10" t="str">
            <v>Cancer</v>
          </cell>
          <cell r="O10">
            <v>1.4216760398518902E-4</v>
          </cell>
          <cell r="P10">
            <v>1.4216760398518902E-4</v>
          </cell>
          <cell r="Q10">
            <v>0.5</v>
          </cell>
          <cell r="R10">
            <v>0.5</v>
          </cell>
          <cell r="S10" t="str">
            <v>PQL</v>
          </cell>
        </row>
        <row r="11">
          <cell r="A11" t="str">
            <v>ANTHRACENE</v>
          </cell>
          <cell r="B11"/>
          <cell r="C11"/>
          <cell r="D11">
            <v>973.16620879120887</v>
          </cell>
          <cell r="E11">
            <v>4476.5645604395604</v>
          </cell>
          <cell r="F11">
            <v>117.3114632377503</v>
          </cell>
          <cell r="G11">
            <v>102.29890781735142</v>
          </cell>
          <cell r="H11">
            <v>0</v>
          </cell>
          <cell r="I11">
            <v>0</v>
          </cell>
          <cell r="J11">
            <v>0</v>
          </cell>
          <cell r="K11">
            <v>0</v>
          </cell>
          <cell r="L11">
            <v>0</v>
          </cell>
          <cell r="M11">
            <v>102.29890781735142</v>
          </cell>
          <cell r="N11" t="str">
            <v>Noncancer</v>
          </cell>
          <cell r="O11">
            <v>102.29890781735142</v>
          </cell>
          <cell r="P11">
            <v>102.29890781735142</v>
          </cell>
          <cell r="Q11">
            <v>102.29890781735142</v>
          </cell>
          <cell r="R11">
            <v>100</v>
          </cell>
          <cell r="S11" t="str">
            <v>Noncancer</v>
          </cell>
        </row>
        <row r="12">
          <cell r="A12" t="str">
            <v>ANTIMONY</v>
          </cell>
          <cell r="B12">
            <v>6</v>
          </cell>
          <cell r="C12" t="str">
            <v>MMCL</v>
          </cell>
          <cell r="D12">
            <v>1.2975549450549453</v>
          </cell>
          <cell r="E12">
            <v>33.225249077052901</v>
          </cell>
          <cell r="F12">
            <v>0</v>
          </cell>
          <cell r="G12">
            <v>1.2487857652873238</v>
          </cell>
          <cell r="H12">
            <v>0</v>
          </cell>
          <cell r="I12">
            <v>0</v>
          </cell>
          <cell r="J12">
            <v>0</v>
          </cell>
          <cell r="K12">
            <v>0</v>
          </cell>
          <cell r="L12">
            <v>0</v>
          </cell>
          <cell r="M12">
            <v>6</v>
          </cell>
          <cell r="N12" t="str">
            <v>MMCL</v>
          </cell>
          <cell r="O12">
            <v>1.2487857652873238</v>
          </cell>
          <cell r="P12">
            <v>6</v>
          </cell>
          <cell r="Q12">
            <v>6</v>
          </cell>
          <cell r="R12">
            <v>6</v>
          </cell>
          <cell r="S12" t="str">
            <v>MMCL</v>
          </cell>
        </row>
        <row r="13">
          <cell r="A13" t="str">
            <v>ARSENIC</v>
          </cell>
          <cell r="B13">
            <v>10</v>
          </cell>
          <cell r="C13" t="str">
            <v>MMCL</v>
          </cell>
          <cell r="D13">
            <v>0.97316620879120885</v>
          </cell>
          <cell r="E13">
            <v>244.20558071633877</v>
          </cell>
          <cell r="F13">
            <v>0</v>
          </cell>
          <cell r="G13">
            <v>0.96930350665323672</v>
          </cell>
          <cell r="H13">
            <v>3.6841480296994189E-2</v>
          </cell>
          <cell r="I13">
            <v>3.6841480296994189E-2</v>
          </cell>
          <cell r="J13">
            <v>6.3814264575411901</v>
          </cell>
          <cell r="K13">
            <v>0</v>
          </cell>
          <cell r="L13">
            <v>3.663000662783307E-2</v>
          </cell>
          <cell r="M13">
            <v>10</v>
          </cell>
          <cell r="N13" t="str">
            <v>MMCL</v>
          </cell>
          <cell r="O13">
            <v>3.663000662783307E-2</v>
          </cell>
          <cell r="P13">
            <v>10</v>
          </cell>
          <cell r="Q13">
            <v>10</v>
          </cell>
          <cell r="R13">
            <v>10</v>
          </cell>
          <cell r="S13" t="str">
            <v>MMCL</v>
          </cell>
        </row>
        <row r="14">
          <cell r="A14" t="str">
            <v>BARIUM</v>
          </cell>
          <cell r="B14">
            <v>2000</v>
          </cell>
          <cell r="C14" t="str">
            <v>MMCL</v>
          </cell>
          <cell r="D14">
            <v>648.7774725274727</v>
          </cell>
          <cell r="E14">
            <v>151174.88330059074</v>
          </cell>
          <cell r="F14">
            <v>0</v>
          </cell>
          <cell r="G14">
            <v>646.0050969523104</v>
          </cell>
          <cell r="H14">
            <v>0</v>
          </cell>
          <cell r="I14">
            <v>0</v>
          </cell>
          <cell r="J14">
            <v>0</v>
          </cell>
          <cell r="K14">
            <v>0</v>
          </cell>
          <cell r="L14">
            <v>0</v>
          </cell>
          <cell r="M14">
            <v>2000</v>
          </cell>
          <cell r="N14" t="str">
            <v>MMCL</v>
          </cell>
          <cell r="O14">
            <v>646.0050969523104</v>
          </cell>
          <cell r="P14">
            <v>2000</v>
          </cell>
          <cell r="Q14">
            <v>2000</v>
          </cell>
          <cell r="R14">
            <v>2000</v>
          </cell>
          <cell r="S14" t="str">
            <v>MMCL</v>
          </cell>
        </row>
        <row r="15">
          <cell r="A15" t="str">
            <v>BENZENE</v>
          </cell>
          <cell r="B15">
            <v>5</v>
          </cell>
          <cell r="C15" t="str">
            <v>MMCL</v>
          </cell>
          <cell r="D15">
            <v>12.975549450549453</v>
          </cell>
          <cell r="E15">
            <v>116.97369652216302</v>
          </cell>
          <cell r="F15">
            <v>1.1541015304866635</v>
          </cell>
          <cell r="G15">
            <v>1.0503188313670668</v>
          </cell>
          <cell r="H15">
            <v>1.0047676444634779</v>
          </cell>
          <cell r="I15">
            <v>1.0047676444634779</v>
          </cell>
          <cell r="J15">
            <v>6.9125285082768642</v>
          </cell>
          <cell r="K15">
            <v>0.33564605567301975</v>
          </cell>
          <cell r="L15">
            <v>0.24276271185033674</v>
          </cell>
          <cell r="M15">
            <v>5</v>
          </cell>
          <cell r="N15" t="str">
            <v>MMCL</v>
          </cell>
          <cell r="O15">
            <v>0.24276271185033674</v>
          </cell>
          <cell r="P15">
            <v>5</v>
          </cell>
          <cell r="Q15">
            <v>5</v>
          </cell>
          <cell r="R15">
            <v>5</v>
          </cell>
          <cell r="S15" t="str">
            <v>MMCL</v>
          </cell>
        </row>
        <row r="16">
          <cell r="A16" t="str">
            <v>BENZO(a)ANTHRACENE</v>
          </cell>
          <cell r="B16"/>
          <cell r="C16"/>
          <cell r="D16">
            <v>97.31662087912089</v>
          </cell>
          <cell r="E16">
            <v>89.531291208791231</v>
          </cell>
          <cell r="F16">
            <v>511.23214899353724</v>
          </cell>
          <cell r="G16">
            <v>42.733079887781855</v>
          </cell>
          <cell r="H16">
            <v>0.55262220445491284</v>
          </cell>
          <cell r="I16">
            <v>0.15271954167573876</v>
          </cell>
          <cell r="J16">
            <v>0.14050197834167966</v>
          </cell>
          <cell r="K16">
            <v>0.55051724543413205</v>
          </cell>
          <cell r="L16">
            <v>6.4592133001685592E-2</v>
          </cell>
          <cell r="M16">
            <v>6.4592133001685592E-2</v>
          </cell>
          <cell r="N16" t="str">
            <v>Cancer</v>
          </cell>
          <cell r="O16">
            <v>6.4592133001685592E-2</v>
          </cell>
          <cell r="P16">
            <v>6.4592133001685592E-2</v>
          </cell>
          <cell r="Q16">
            <v>1</v>
          </cell>
          <cell r="R16">
            <v>1</v>
          </cell>
          <cell r="S16" t="str">
            <v>PQL</v>
          </cell>
        </row>
        <row r="17">
          <cell r="A17" t="str">
            <v>BENZO(a)PYRENE</v>
          </cell>
          <cell r="B17">
            <v>0.2</v>
          </cell>
          <cell r="C17" t="str">
            <v>MMCL</v>
          </cell>
          <cell r="D17">
            <v>0.97316620879120885</v>
          </cell>
          <cell r="E17">
            <v>0.89531291208791219</v>
          </cell>
          <cell r="F17">
            <v>0.53501637720742012</v>
          </cell>
          <cell r="G17">
            <v>0.2491526757841091</v>
          </cell>
          <cell r="H17">
            <v>5.5262220445491284E-2</v>
          </cell>
          <cell r="I17">
            <v>1.5271954167573877E-2</v>
          </cell>
          <cell r="J17">
            <v>1.4050197834167968E-2</v>
          </cell>
          <cell r="K17">
            <v>1.4403228690832044</v>
          </cell>
          <cell r="L17">
            <v>7.2808198974905272E-3</v>
          </cell>
          <cell r="M17">
            <v>0.2</v>
          </cell>
          <cell r="N17" t="str">
            <v>MMCL</v>
          </cell>
          <cell r="O17">
            <v>7.2808198974905272E-3</v>
          </cell>
          <cell r="P17">
            <v>0.2</v>
          </cell>
          <cell r="Q17">
            <v>0.2</v>
          </cell>
          <cell r="R17">
            <v>0.2</v>
          </cell>
          <cell r="S17" t="str">
            <v>MMCL</v>
          </cell>
        </row>
        <row r="18">
          <cell r="A18" t="str">
            <v>BENZO(b)FLUORANTHENE</v>
          </cell>
          <cell r="B18"/>
          <cell r="C18"/>
          <cell r="D18">
            <v>97.31662087912089</v>
          </cell>
          <cell r="E18">
            <v>447.6564560439561</v>
          </cell>
          <cell r="F18">
            <v>9312.5570981749515</v>
          </cell>
          <cell r="G18">
            <v>79.258302467052161</v>
          </cell>
          <cell r="H18">
            <v>0.55262220445491284</v>
          </cell>
          <cell r="I18">
            <v>0.15271954167573876</v>
          </cell>
          <cell r="J18">
            <v>0.70250989170839828</v>
          </cell>
          <cell r="K18">
            <v>10.028170747337247</v>
          </cell>
          <cell r="L18">
            <v>0.12389827962166416</v>
          </cell>
          <cell r="M18">
            <v>0.12389827962166416</v>
          </cell>
          <cell r="N18" t="str">
            <v>Cancer</v>
          </cell>
          <cell r="O18">
            <v>0.12389827962166416</v>
          </cell>
          <cell r="P18">
            <v>0.12389827962166416</v>
          </cell>
          <cell r="Q18">
            <v>1</v>
          </cell>
          <cell r="R18">
            <v>1</v>
          </cell>
          <cell r="S18" t="str">
            <v>PQL</v>
          </cell>
        </row>
        <row r="19">
          <cell r="A19" t="str">
            <v>BENZO(g,h,i)PERYLENE</v>
          </cell>
          <cell r="B19"/>
          <cell r="C19"/>
          <cell r="D19">
            <v>97.31662087912089</v>
          </cell>
          <cell r="E19">
            <v>89.531291208791231</v>
          </cell>
          <cell r="F19">
            <v>19314.595564717751</v>
          </cell>
          <cell r="G19">
            <v>46.518571886109164</v>
          </cell>
          <cell r="H19">
            <v>0</v>
          </cell>
          <cell r="I19">
            <v>0</v>
          </cell>
          <cell r="J19">
            <v>0</v>
          </cell>
          <cell r="K19">
            <v>0</v>
          </cell>
          <cell r="L19">
            <v>0</v>
          </cell>
          <cell r="M19">
            <v>46.518571886109164</v>
          </cell>
          <cell r="N19" t="str">
            <v>Noncancer</v>
          </cell>
          <cell r="O19">
            <v>46.518571886109164</v>
          </cell>
          <cell r="P19">
            <v>46.518571886109164</v>
          </cell>
          <cell r="Q19">
            <v>46.518571886109164</v>
          </cell>
          <cell r="R19">
            <v>50</v>
          </cell>
          <cell r="S19" t="str">
            <v>Noncancer</v>
          </cell>
        </row>
        <row r="20">
          <cell r="A20" t="str">
            <v>BENZO(k)FLUORANTHENE</v>
          </cell>
          <cell r="B20"/>
          <cell r="C20"/>
          <cell r="D20">
            <v>97.31662087912089</v>
          </cell>
          <cell r="E20">
            <v>89.531291208791231</v>
          </cell>
          <cell r="F20">
            <v>10473.009277409637</v>
          </cell>
          <cell r="G20">
            <v>46.42417804057213</v>
          </cell>
          <cell r="H20">
            <v>5.5262220445491277</v>
          </cell>
          <cell r="I20">
            <v>1.5271954167573876</v>
          </cell>
          <cell r="J20">
            <v>1.4050197834167966</v>
          </cell>
          <cell r="K20">
            <v>112.77796652961565</v>
          </cell>
          <cell r="L20">
            <v>0.72706344868258743</v>
          </cell>
          <cell r="M20">
            <v>0.72706344868258743</v>
          </cell>
          <cell r="N20" t="str">
            <v>Cancer</v>
          </cell>
          <cell r="O20">
            <v>0.72706344868258743</v>
          </cell>
          <cell r="P20">
            <v>0.72706344868258743</v>
          </cell>
          <cell r="Q20">
            <v>1</v>
          </cell>
          <cell r="R20">
            <v>1</v>
          </cell>
          <cell r="S20" t="str">
            <v>PQL</v>
          </cell>
        </row>
        <row r="21">
          <cell r="A21" t="str">
            <v>BERYLLIUM</v>
          </cell>
          <cell r="B21">
            <v>4</v>
          </cell>
          <cell r="C21" t="str">
            <v>MMCL</v>
          </cell>
          <cell r="D21">
            <v>6.4877747252747264</v>
          </cell>
          <cell r="E21">
            <v>16.61262453852645</v>
          </cell>
          <cell r="F21">
            <v>0</v>
          </cell>
          <cell r="G21">
            <v>4.6656754444250046</v>
          </cell>
          <cell r="H21">
            <v>0</v>
          </cell>
          <cell r="I21">
            <v>0</v>
          </cell>
          <cell r="J21">
            <v>0</v>
          </cell>
          <cell r="K21">
            <v>0</v>
          </cell>
          <cell r="L21">
            <v>0</v>
          </cell>
          <cell r="M21">
            <v>4</v>
          </cell>
          <cell r="N21" t="str">
            <v>MMCL</v>
          </cell>
          <cell r="O21">
            <v>4.6656754444250046</v>
          </cell>
          <cell r="P21">
            <v>4</v>
          </cell>
          <cell r="Q21">
            <v>4</v>
          </cell>
          <cell r="R21">
            <v>4</v>
          </cell>
          <cell r="S21" t="str">
            <v>MMCL</v>
          </cell>
        </row>
        <row r="22">
          <cell r="A22" t="str">
            <v>BIPHENYL, 1,1-</v>
          </cell>
          <cell r="B22"/>
          <cell r="C22"/>
          <cell r="D22">
            <v>162.19436813186817</v>
          </cell>
          <cell r="E22">
            <v>143.48226619274493</v>
          </cell>
          <cell r="F22">
            <v>1.572221201302376</v>
          </cell>
          <cell r="G22">
            <v>1.5404101325415922</v>
          </cell>
          <cell r="H22">
            <v>6.9077775556864109</v>
          </cell>
          <cell r="I22">
            <v>6.9077775556864109</v>
          </cell>
          <cell r="J22">
            <v>4.3138870647891627</v>
          </cell>
          <cell r="K22">
            <v>0</v>
          </cell>
          <cell r="L22">
            <v>2.6555215515479924</v>
          </cell>
          <cell r="M22">
            <v>1.5404101325415922</v>
          </cell>
          <cell r="N22" t="str">
            <v>Noncancer</v>
          </cell>
          <cell r="O22">
            <v>1.5404101325415922</v>
          </cell>
          <cell r="P22">
            <v>1.5404101325415922</v>
          </cell>
          <cell r="Q22">
            <v>1.5404101325415922</v>
          </cell>
          <cell r="R22">
            <v>2</v>
          </cell>
          <cell r="S22" t="str">
            <v>Noncancer</v>
          </cell>
        </row>
        <row r="23">
          <cell r="A23" t="str">
            <v>BIS(2-CHLOROETHYL)ETHER</v>
          </cell>
          <cell r="B23"/>
          <cell r="C23"/>
          <cell r="D23">
            <v>0</v>
          </cell>
          <cell r="E23">
            <v>0</v>
          </cell>
          <cell r="F23">
            <v>0</v>
          </cell>
          <cell r="G23">
            <v>0</v>
          </cell>
          <cell r="H23">
            <v>5.0238382223173894E-2</v>
          </cell>
          <cell r="I23">
            <v>5.0238382223173894E-2</v>
          </cell>
          <cell r="J23">
            <v>1.8973595580130154</v>
          </cell>
          <cell r="K23">
            <v>0.12094061337954594</v>
          </cell>
          <cell r="L23">
            <v>3.484239366003189E-2</v>
          </cell>
          <cell r="M23">
            <v>3.484239366003189E-2</v>
          </cell>
          <cell r="N23" t="str">
            <v>Cancer</v>
          </cell>
          <cell r="O23">
            <v>3.484239366003189E-2</v>
          </cell>
          <cell r="P23">
            <v>3.484239366003189E-2</v>
          </cell>
          <cell r="Q23">
            <v>28.5</v>
          </cell>
          <cell r="R23">
            <v>30</v>
          </cell>
          <cell r="S23" t="str">
            <v>PQL</v>
          </cell>
        </row>
        <row r="24">
          <cell r="A24" t="str">
            <v>BIS(2-CHLOROISOPROPYL)ETHER</v>
          </cell>
          <cell r="B24"/>
          <cell r="C24"/>
          <cell r="D24">
            <v>129.75549450549451</v>
          </cell>
          <cell r="E24">
            <v>2185.3162244492369</v>
          </cell>
          <cell r="F24">
            <v>111.93810465910016</v>
          </cell>
          <cell r="G24">
            <v>58.486677700688162</v>
          </cell>
          <cell r="H24">
            <v>0.78946029207844681</v>
          </cell>
          <cell r="I24">
            <v>0.78946029207844681</v>
          </cell>
          <cell r="J24">
            <v>10.429038832456024</v>
          </cell>
          <cell r="K24">
            <v>0.54413079054568536</v>
          </cell>
          <cell r="L24">
            <v>0.31246409473245707</v>
          </cell>
          <cell r="M24">
            <v>0.31246409473245707</v>
          </cell>
          <cell r="N24" t="str">
            <v>Cancer</v>
          </cell>
          <cell r="O24">
            <v>0.31246409473245707</v>
          </cell>
          <cell r="P24">
            <v>0.31246409473245707</v>
          </cell>
          <cell r="Q24">
            <v>28.5</v>
          </cell>
          <cell r="R24">
            <v>30</v>
          </cell>
          <cell r="S24" t="str">
            <v>PQL</v>
          </cell>
        </row>
        <row r="25">
          <cell r="A25" t="str">
            <v>BIS(2-ETHYLHEXYL)PHTHALATE</v>
          </cell>
          <cell r="B25">
            <v>6</v>
          </cell>
          <cell r="C25" t="str">
            <v>MMCL</v>
          </cell>
          <cell r="D25">
            <v>64.877747252747255</v>
          </cell>
          <cell r="E25">
            <v>64.877747252747255</v>
          </cell>
          <cell r="F25">
            <v>3944.3337004792297</v>
          </cell>
          <cell r="G25">
            <v>32.174266962920036</v>
          </cell>
          <cell r="H25">
            <v>3.9473014603922345</v>
          </cell>
          <cell r="I25">
            <v>3.9473014603922345</v>
          </cell>
          <cell r="J25">
            <v>3.9473014603922345</v>
          </cell>
          <cell r="K25">
            <v>2949.7529648247041</v>
          </cell>
          <cell r="L25">
            <v>1.9723310628582695</v>
          </cell>
          <cell r="M25">
            <v>6</v>
          </cell>
          <cell r="N25" t="str">
            <v>MMCL</v>
          </cell>
          <cell r="O25">
            <v>1.9723310628582695</v>
          </cell>
          <cell r="P25">
            <v>6</v>
          </cell>
          <cell r="Q25">
            <v>6</v>
          </cell>
          <cell r="R25">
            <v>6</v>
          </cell>
          <cell r="S25" t="str">
            <v>MMCL</v>
          </cell>
        </row>
        <row r="26">
          <cell r="A26" t="str">
            <v>BROMODICHLOROMETHANE</v>
          </cell>
          <cell r="B26"/>
          <cell r="C26"/>
          <cell r="D26">
            <v>9.7316620879120901</v>
          </cell>
          <cell r="E26">
            <v>182.37930377844302</v>
          </cell>
          <cell r="F26">
            <v>5.3738715804585402</v>
          </cell>
          <cell r="G26">
            <v>3.3975928420046015</v>
          </cell>
          <cell r="H26">
            <v>0.89132613621760137</v>
          </cell>
          <cell r="I26">
            <v>0.89132613621760137</v>
          </cell>
          <cell r="J26">
            <v>13.102393401956569</v>
          </cell>
          <cell r="K26">
            <v>0.206451017259075</v>
          </cell>
          <cell r="L26">
            <v>0.1655078441271382</v>
          </cell>
          <cell r="M26">
            <v>0.1655078441271382</v>
          </cell>
          <cell r="N26" t="str">
            <v>Cancer</v>
          </cell>
          <cell r="O26">
            <v>0.1655078441271382</v>
          </cell>
          <cell r="P26">
            <v>0.1655078441271382</v>
          </cell>
          <cell r="Q26">
            <v>2.5</v>
          </cell>
          <cell r="R26">
            <v>3</v>
          </cell>
          <cell r="S26" t="str">
            <v>PQL</v>
          </cell>
        </row>
        <row r="27">
          <cell r="A27" t="str">
            <v>BROMOFORM</v>
          </cell>
          <cell r="B27"/>
          <cell r="C27"/>
          <cell r="D27">
            <v>64.877747252747255</v>
          </cell>
          <cell r="E27">
            <v>1079.1969969696165</v>
          </cell>
          <cell r="F27">
            <v>56.846872177394793</v>
          </cell>
          <cell r="G27">
            <v>29.471281339253981</v>
          </cell>
          <cell r="H27">
            <v>6.9952177779102884</v>
          </cell>
          <cell r="I27">
            <v>6.9952177779102884</v>
          </cell>
          <cell r="J27">
            <v>91.270760034483871</v>
          </cell>
          <cell r="K27">
            <v>5.0242268166675368</v>
          </cell>
          <cell r="L27">
            <v>2.833288048365648</v>
          </cell>
          <cell r="M27">
            <v>2.833288048365648</v>
          </cell>
          <cell r="N27" t="str">
            <v>Cancer</v>
          </cell>
          <cell r="O27">
            <v>2.833288048365648</v>
          </cell>
          <cell r="P27">
            <v>2.833288048365648</v>
          </cell>
          <cell r="Q27">
            <v>3.5</v>
          </cell>
          <cell r="R27">
            <v>4</v>
          </cell>
          <cell r="S27" t="str">
            <v>PQL</v>
          </cell>
        </row>
        <row r="28">
          <cell r="A28" t="str">
            <v>BROMOMETHANE</v>
          </cell>
          <cell r="B28">
            <v>10</v>
          </cell>
          <cell r="C28" t="str">
            <v>ORSGL</v>
          </cell>
          <cell r="D28">
            <v>4.5414423076923089</v>
          </cell>
          <cell r="E28">
            <v>0</v>
          </cell>
          <cell r="F28">
            <v>2.0496880389680872</v>
          </cell>
          <cell r="G28">
            <v>1.412282793414489</v>
          </cell>
          <cell r="H28">
            <v>0</v>
          </cell>
          <cell r="I28">
            <v>0</v>
          </cell>
          <cell r="J28">
            <v>0</v>
          </cell>
          <cell r="K28">
            <v>0</v>
          </cell>
          <cell r="L28">
            <v>0</v>
          </cell>
          <cell r="M28">
            <v>10</v>
          </cell>
          <cell r="N28" t="str">
            <v>ORSGL</v>
          </cell>
          <cell r="O28">
            <v>1.412282793414489</v>
          </cell>
          <cell r="P28">
            <v>10</v>
          </cell>
          <cell r="Q28">
            <v>10</v>
          </cell>
          <cell r="R28">
            <v>10</v>
          </cell>
          <cell r="S28" t="str">
            <v>ORSGL</v>
          </cell>
        </row>
        <row r="29">
          <cell r="A29" t="str">
            <v>CADMIUM</v>
          </cell>
          <cell r="B29">
            <v>5</v>
          </cell>
          <cell r="C29" t="str">
            <v>MMCL</v>
          </cell>
          <cell r="D29">
            <v>1.6219436813186816</v>
          </cell>
          <cell r="E29">
            <v>29.072092942421289</v>
          </cell>
          <cell r="F29">
            <v>0</v>
          </cell>
          <cell r="G29">
            <v>1.536236436695962</v>
          </cell>
          <cell r="H29">
            <v>0</v>
          </cell>
          <cell r="I29">
            <v>0</v>
          </cell>
          <cell r="J29">
            <v>0</v>
          </cell>
          <cell r="K29">
            <v>0</v>
          </cell>
          <cell r="L29">
            <v>0</v>
          </cell>
          <cell r="M29">
            <v>5</v>
          </cell>
          <cell r="N29" t="str">
            <v>MMCL</v>
          </cell>
          <cell r="O29">
            <v>1.536236436695962</v>
          </cell>
          <cell r="P29">
            <v>5</v>
          </cell>
          <cell r="Q29">
            <v>5</v>
          </cell>
          <cell r="R29">
            <v>5</v>
          </cell>
          <cell r="S29" t="str">
            <v>MMCL</v>
          </cell>
        </row>
        <row r="30">
          <cell r="A30" t="str">
            <v>CARBON TETRACHLORIDE</v>
          </cell>
          <cell r="B30">
            <v>5</v>
          </cell>
          <cell r="C30" t="str">
            <v>MMCL</v>
          </cell>
          <cell r="D30">
            <v>12.975549450549453</v>
          </cell>
          <cell r="E30">
            <v>65.90042484485501</v>
          </cell>
          <cell r="F30">
            <v>48.315915281774735</v>
          </cell>
          <cell r="G30">
            <v>8.8542941604573961</v>
          </cell>
          <cell r="H30">
            <v>0.78946029207844681</v>
          </cell>
          <cell r="I30">
            <v>0.78946029207844681</v>
          </cell>
          <cell r="J30">
            <v>3.1449823238078816</v>
          </cell>
          <cell r="K30">
            <v>0.54801487782892067</v>
          </cell>
          <cell r="L30">
            <v>0.29330476653292459</v>
          </cell>
          <cell r="M30">
            <v>5</v>
          </cell>
          <cell r="N30" t="str">
            <v>MMCL</v>
          </cell>
          <cell r="O30">
            <v>0.29330476653292459</v>
          </cell>
          <cell r="P30">
            <v>5</v>
          </cell>
          <cell r="Q30">
            <v>5</v>
          </cell>
          <cell r="R30">
            <v>5</v>
          </cell>
          <cell r="S30" t="str">
            <v>MMCL</v>
          </cell>
        </row>
        <row r="31">
          <cell r="A31" t="str">
            <v>CHLORDANE</v>
          </cell>
          <cell r="B31">
            <v>2</v>
          </cell>
          <cell r="C31" t="str">
            <v>MMCL</v>
          </cell>
          <cell r="D31">
            <v>1.6219436813186816</v>
          </cell>
          <cell r="E31">
            <v>6.4877747252747264</v>
          </cell>
          <cell r="F31">
            <v>2.0491192728198553</v>
          </cell>
          <cell r="G31">
            <v>0.79447375883010574</v>
          </cell>
          <cell r="H31">
            <v>0.1578920584156894</v>
          </cell>
          <cell r="I31">
            <v>0.1578920584156894</v>
          </cell>
          <cell r="J31">
            <v>0.63156823366275761</v>
          </cell>
          <cell r="K31">
            <v>0.19921525261437831</v>
          </cell>
          <cell r="L31">
            <v>7.7300679272873651E-2</v>
          </cell>
          <cell r="M31">
            <v>2</v>
          </cell>
          <cell r="N31" t="str">
            <v>MMCL</v>
          </cell>
          <cell r="O31">
            <v>7.7300679272873651E-2</v>
          </cell>
          <cell r="P31">
            <v>2</v>
          </cell>
          <cell r="Q31">
            <v>2</v>
          </cell>
          <cell r="R31">
            <v>2</v>
          </cell>
          <cell r="S31" t="str">
            <v>MMCL</v>
          </cell>
        </row>
        <row r="32">
          <cell r="A32" t="str">
            <v>CHLOROANILINE, p-</v>
          </cell>
          <cell r="B32"/>
          <cell r="C32"/>
          <cell r="D32">
            <v>1.6219436813186816</v>
          </cell>
          <cell r="E32">
            <v>31.841845253073348</v>
          </cell>
          <cell r="F32">
            <v>150.77346558518155</v>
          </cell>
          <cell r="G32">
            <v>1.5276927133003817</v>
          </cell>
          <cell r="H32">
            <v>0.27631110222745642</v>
          </cell>
          <cell r="I32">
            <v>0.27631110222745642</v>
          </cell>
          <cell r="J32">
            <v>4.2548695854310221</v>
          </cell>
          <cell r="K32">
            <v>0</v>
          </cell>
          <cell r="L32">
            <v>0.25946166927014808</v>
          </cell>
          <cell r="M32">
            <v>0.25946166927014808</v>
          </cell>
          <cell r="N32" t="str">
            <v>Cancer</v>
          </cell>
          <cell r="O32">
            <v>0.25946166927014808</v>
          </cell>
          <cell r="P32">
            <v>0.25946166927014808</v>
          </cell>
          <cell r="Q32">
            <v>20</v>
          </cell>
          <cell r="R32">
            <v>20</v>
          </cell>
          <cell r="S32" t="str">
            <v>PQL</v>
          </cell>
        </row>
        <row r="33">
          <cell r="A33" t="str">
            <v>CHLOROBENZENE</v>
          </cell>
          <cell r="B33">
            <v>100</v>
          </cell>
          <cell r="C33" t="str">
            <v>MMCL</v>
          </cell>
          <cell r="D33">
            <v>64.877747252747255</v>
          </cell>
          <cell r="E33">
            <v>249.14846666487071</v>
          </cell>
          <cell r="F33">
            <v>22.600676080044924</v>
          </cell>
          <cell r="G33">
            <v>15.70506132406139</v>
          </cell>
          <cell r="H33">
            <v>0</v>
          </cell>
          <cell r="I33">
            <v>0</v>
          </cell>
          <cell r="J33">
            <v>0</v>
          </cell>
          <cell r="K33">
            <v>0</v>
          </cell>
          <cell r="L33">
            <v>0</v>
          </cell>
          <cell r="M33">
            <v>100</v>
          </cell>
          <cell r="N33" t="str">
            <v>MMCL</v>
          </cell>
          <cell r="O33">
            <v>15.70506132406139</v>
          </cell>
          <cell r="P33">
            <v>100</v>
          </cell>
          <cell r="Q33">
            <v>100</v>
          </cell>
          <cell r="R33">
            <v>100</v>
          </cell>
          <cell r="S33" t="str">
            <v>MMCL</v>
          </cell>
        </row>
        <row r="34">
          <cell r="A34" t="str">
            <v>CHLOROFORM</v>
          </cell>
          <cell r="B34">
            <v>70</v>
          </cell>
          <cell r="C34" t="str">
            <v>ORSGL</v>
          </cell>
          <cell r="D34">
            <v>32.438873626373628</v>
          </cell>
          <cell r="E34">
            <v>485.76724034357153</v>
          </cell>
          <cell r="F34">
            <v>301.63619682631577</v>
          </cell>
          <cell r="G34">
            <v>27.623498987278353</v>
          </cell>
          <cell r="H34">
            <v>0</v>
          </cell>
          <cell r="I34">
            <v>0</v>
          </cell>
          <cell r="J34">
            <v>0</v>
          </cell>
          <cell r="K34">
            <v>0.13522751683441808</v>
          </cell>
          <cell r="L34">
            <v>0.13522751683441808</v>
          </cell>
          <cell r="M34">
            <v>70</v>
          </cell>
          <cell r="N34" t="str">
            <v>ORSGL</v>
          </cell>
          <cell r="O34">
            <v>0.13522751683441808</v>
          </cell>
          <cell r="P34">
            <v>70</v>
          </cell>
          <cell r="Q34">
            <v>70</v>
          </cell>
          <cell r="R34">
            <v>70</v>
          </cell>
          <cell r="S34" t="str">
            <v>ORSGL</v>
          </cell>
        </row>
        <row r="35">
          <cell r="A35" t="str">
            <v>CHLOROPHENOL, 2-</v>
          </cell>
          <cell r="B35"/>
          <cell r="C35"/>
          <cell r="D35">
            <v>16.219436813186814</v>
          </cell>
          <cell r="E35">
            <v>197.05988608848716</v>
          </cell>
          <cell r="F35">
            <v>148.19821994294912</v>
          </cell>
          <cell r="G35">
            <v>13.609749012207814</v>
          </cell>
          <cell r="H35">
            <v>0</v>
          </cell>
          <cell r="I35">
            <v>0</v>
          </cell>
          <cell r="J35">
            <v>0</v>
          </cell>
          <cell r="K35">
            <v>0</v>
          </cell>
          <cell r="L35">
            <v>0</v>
          </cell>
          <cell r="M35">
            <v>0.18</v>
          </cell>
          <cell r="N35" t="str">
            <v>Odor</v>
          </cell>
          <cell r="O35">
            <v>13.609749012207814</v>
          </cell>
          <cell r="P35">
            <v>0.18</v>
          </cell>
          <cell r="Q35">
            <v>10</v>
          </cell>
          <cell r="R35">
            <v>10</v>
          </cell>
          <cell r="S35" t="str">
            <v>PQL</v>
          </cell>
        </row>
        <row r="36">
          <cell r="A36" t="str">
            <v>CHROMIUM (TOTAL)</v>
          </cell>
          <cell r="B36">
            <v>100</v>
          </cell>
          <cell r="C36" t="str">
            <v>MMCL</v>
          </cell>
          <cell r="D36">
            <v>9.7316620879120901</v>
          </cell>
          <cell r="E36">
            <v>137.05415244284322</v>
          </cell>
          <cell r="F36">
            <v>0</v>
          </cell>
          <cell r="G36">
            <v>9.0864686317456407</v>
          </cell>
          <cell r="H36">
            <v>0</v>
          </cell>
          <cell r="I36">
            <v>0</v>
          </cell>
          <cell r="J36">
            <v>0</v>
          </cell>
          <cell r="K36">
            <v>0</v>
          </cell>
          <cell r="L36">
            <v>0</v>
          </cell>
          <cell r="M36">
            <v>100</v>
          </cell>
          <cell r="N36" t="str">
            <v>MMCL</v>
          </cell>
          <cell r="O36">
            <v>9.0864686317456407</v>
          </cell>
          <cell r="P36">
            <v>100</v>
          </cell>
          <cell r="Q36">
            <v>100</v>
          </cell>
          <cell r="R36">
            <v>100</v>
          </cell>
          <cell r="S36" t="str">
            <v>MMCL</v>
          </cell>
        </row>
        <row r="37">
          <cell r="A37" t="str">
            <v>CHROMIUM(III)</v>
          </cell>
          <cell r="B37"/>
          <cell r="C37"/>
          <cell r="D37">
            <v>4865.8310439560455</v>
          </cell>
          <cell r="E37">
            <v>311486.71009737096</v>
          </cell>
          <cell r="F37">
            <v>0</v>
          </cell>
          <cell r="G37">
            <v>4790.9895027346356</v>
          </cell>
          <cell r="H37">
            <v>0</v>
          </cell>
          <cell r="I37">
            <v>0</v>
          </cell>
          <cell r="J37">
            <v>0</v>
          </cell>
          <cell r="K37">
            <v>0</v>
          </cell>
          <cell r="L37">
            <v>0</v>
          </cell>
          <cell r="M37">
            <v>4790.9895027346356</v>
          </cell>
          <cell r="N37" t="str">
            <v>Noncancer</v>
          </cell>
          <cell r="O37">
            <v>4790.9895027346356</v>
          </cell>
          <cell r="P37">
            <v>4790.9895027346356</v>
          </cell>
          <cell r="Q37">
            <v>4790.9895027346356</v>
          </cell>
          <cell r="R37">
            <v>100</v>
          </cell>
          <cell r="S37" t="str">
            <v>Noncancer</v>
          </cell>
        </row>
        <row r="38">
          <cell r="A38" t="str">
            <v>CHROMIUM(VI)</v>
          </cell>
          <cell r="B38"/>
          <cell r="C38"/>
          <cell r="D38">
            <v>9.7316620879120901</v>
          </cell>
          <cell r="E38">
            <v>137.05415244284322</v>
          </cell>
          <cell r="F38">
            <v>0</v>
          </cell>
          <cell r="G38">
            <v>9.0864686317456407</v>
          </cell>
          <cell r="H38">
            <v>0</v>
          </cell>
          <cell r="I38">
            <v>0</v>
          </cell>
          <cell r="J38">
            <v>0</v>
          </cell>
          <cell r="K38">
            <v>0</v>
          </cell>
          <cell r="L38">
            <v>0</v>
          </cell>
          <cell r="M38">
            <v>9.0864686317456407</v>
          </cell>
          <cell r="N38" t="str">
            <v>Noncancer</v>
          </cell>
          <cell r="O38">
            <v>9.0864686317456407</v>
          </cell>
          <cell r="P38">
            <v>9.0864686317456407</v>
          </cell>
          <cell r="Q38">
            <v>9.0864686317456407</v>
          </cell>
          <cell r="R38">
            <v>100</v>
          </cell>
          <cell r="S38" t="str">
            <v>Noncancer</v>
          </cell>
        </row>
        <row r="39">
          <cell r="A39" t="str">
            <v>CHRYSENE</v>
          </cell>
          <cell r="B39"/>
          <cell r="C39"/>
          <cell r="D39">
            <v>97.31662087912089</v>
          </cell>
          <cell r="E39">
            <v>89.531291208791231</v>
          </cell>
          <cell r="F39">
            <v>1137.053282371661</v>
          </cell>
          <cell r="G39">
            <v>44.793871342217273</v>
          </cell>
          <cell r="H39">
            <v>5.5262220445491277</v>
          </cell>
          <cell r="I39">
            <v>1.5271954167573876</v>
          </cell>
          <cell r="J39">
            <v>1.4050197834167966</v>
          </cell>
          <cell r="K39">
            <v>122.44289451581385</v>
          </cell>
          <cell r="L39">
            <v>0.72743362314827309</v>
          </cell>
          <cell r="M39">
            <v>0.72743362314827309</v>
          </cell>
          <cell r="N39" t="str">
            <v>Cancer</v>
          </cell>
          <cell r="O39">
            <v>0.72743362314827309</v>
          </cell>
          <cell r="P39">
            <v>0.72743362314827309</v>
          </cell>
          <cell r="Q39">
            <v>1.5</v>
          </cell>
          <cell r="R39">
            <v>2</v>
          </cell>
          <cell r="S39" t="str">
            <v>PQL</v>
          </cell>
        </row>
        <row r="40">
          <cell r="A40" t="str">
            <v>CYANIDE</v>
          </cell>
          <cell r="B40">
            <v>200</v>
          </cell>
          <cell r="C40" t="str">
            <v>MMCL</v>
          </cell>
          <cell r="D40">
            <v>1.9463324175824177</v>
          </cell>
          <cell r="E40">
            <v>498.37873615579343</v>
          </cell>
          <cell r="F40">
            <v>0.21580898401980281</v>
          </cell>
          <cell r="G40">
            <v>0.19419282875394916</v>
          </cell>
          <cell r="H40">
            <v>0</v>
          </cell>
          <cell r="I40">
            <v>0</v>
          </cell>
          <cell r="J40">
            <v>0</v>
          </cell>
          <cell r="K40">
            <v>0</v>
          </cell>
          <cell r="L40">
            <v>0</v>
          </cell>
          <cell r="M40">
            <v>200</v>
          </cell>
          <cell r="N40" t="str">
            <v>MMCL</v>
          </cell>
          <cell r="O40">
            <v>0.19419282875394916</v>
          </cell>
          <cell r="P40">
            <v>200</v>
          </cell>
          <cell r="Q40">
            <v>200</v>
          </cell>
          <cell r="R40">
            <v>200</v>
          </cell>
          <cell r="S40" t="str">
            <v>MMCL</v>
          </cell>
        </row>
        <row r="41">
          <cell r="A41" t="str">
            <v>DIBENZO(a,h)ANTHRACENE</v>
          </cell>
          <cell r="B41"/>
          <cell r="C41"/>
          <cell r="D41">
            <v>97.31662087912089</v>
          </cell>
          <cell r="E41">
            <v>89.531291208791231</v>
          </cell>
          <cell r="F41">
            <v>52113.602982920209</v>
          </cell>
          <cell r="G41">
            <v>46.589193159643642</v>
          </cell>
          <cell r="H41">
            <v>5.5262220445491284E-2</v>
          </cell>
          <cell r="I41">
            <v>1.5271954167573877E-2</v>
          </cell>
          <cell r="J41">
            <v>1.4050197834167968E-2</v>
          </cell>
          <cell r="K41">
            <v>5.6118217956922507</v>
          </cell>
          <cell r="L41">
            <v>7.3082813785791019E-3</v>
          </cell>
          <cell r="M41">
            <v>7.3082813785791019E-3</v>
          </cell>
          <cell r="N41" t="str">
            <v>Cancer</v>
          </cell>
          <cell r="O41">
            <v>7.3082813785791019E-3</v>
          </cell>
          <cell r="P41">
            <v>7.3082813785791019E-3</v>
          </cell>
          <cell r="Q41">
            <v>0.5</v>
          </cell>
          <cell r="R41">
            <v>0.5</v>
          </cell>
          <cell r="S41" t="str">
            <v>PQL</v>
          </cell>
        </row>
        <row r="42">
          <cell r="A42" t="str">
            <v>DIBROMOCHLOROMETHANE</v>
          </cell>
          <cell r="B42"/>
          <cell r="C42"/>
          <cell r="D42">
            <v>64.877747252747255</v>
          </cell>
          <cell r="E42">
            <v>1266.1474784650936</v>
          </cell>
          <cell r="F42">
            <v>47.636892691925702</v>
          </cell>
          <cell r="G42">
            <v>26.884946513454384</v>
          </cell>
          <cell r="H42">
            <v>0.65788357673203912</v>
          </cell>
          <cell r="I42">
            <v>0.65788357673203912</v>
          </cell>
          <cell r="J42">
            <v>10.070778371260442</v>
          </cell>
          <cell r="K42">
            <v>0.192968993583085</v>
          </cell>
          <cell r="L42">
            <v>0.14702633354639225</v>
          </cell>
          <cell r="M42">
            <v>0.14702633354639225</v>
          </cell>
          <cell r="N42" t="str">
            <v>Cancer</v>
          </cell>
          <cell r="O42">
            <v>0.14702633354639225</v>
          </cell>
          <cell r="P42">
            <v>0.14702633354639225</v>
          </cell>
          <cell r="Q42">
            <v>2</v>
          </cell>
          <cell r="R42">
            <v>2</v>
          </cell>
          <cell r="S42" t="str">
            <v>PQL</v>
          </cell>
        </row>
        <row r="43">
          <cell r="A43" t="str">
            <v>DICHLOROBENZENE, 1,2-  (o-DCB)</v>
          </cell>
          <cell r="B43">
            <v>600</v>
          </cell>
          <cell r="C43" t="str">
            <v>MMCL</v>
          </cell>
          <cell r="D43">
            <v>291.94986263736263</v>
          </cell>
          <cell r="E43">
            <v>569.46984575833267</v>
          </cell>
          <cell r="F43">
            <v>415.08138300529231</v>
          </cell>
          <cell r="G43">
            <v>131.74482453595121</v>
          </cell>
          <cell r="H43">
            <v>0</v>
          </cell>
          <cell r="I43">
            <v>0</v>
          </cell>
          <cell r="J43">
            <v>0</v>
          </cell>
          <cell r="K43">
            <v>0</v>
          </cell>
          <cell r="L43">
            <v>0</v>
          </cell>
          <cell r="M43">
            <v>600</v>
          </cell>
          <cell r="N43" t="str">
            <v>MMCL</v>
          </cell>
          <cell r="O43">
            <v>131.74482453595121</v>
          </cell>
          <cell r="P43">
            <v>600</v>
          </cell>
          <cell r="Q43">
            <v>600</v>
          </cell>
          <cell r="R43">
            <v>600</v>
          </cell>
          <cell r="S43" t="str">
            <v>MMCL</v>
          </cell>
        </row>
        <row r="44">
          <cell r="A44" t="str">
            <v>DICHLOROBENZENE, 1,3-  (m-DCB)</v>
          </cell>
          <cell r="B44"/>
          <cell r="C44"/>
          <cell r="D44">
            <v>291.94986263736263</v>
          </cell>
          <cell r="E44">
            <v>489.18229759600001</v>
          </cell>
          <cell r="F44">
            <v>404.77091636259752</v>
          </cell>
          <cell r="G44">
            <v>125.94447992596233</v>
          </cell>
          <cell r="H44">
            <v>0</v>
          </cell>
          <cell r="I44">
            <v>0</v>
          </cell>
          <cell r="J44">
            <v>0</v>
          </cell>
          <cell r="K44">
            <v>0</v>
          </cell>
          <cell r="L44">
            <v>0</v>
          </cell>
          <cell r="M44">
            <v>125.94447992596233</v>
          </cell>
          <cell r="N44" t="str">
            <v>Noncancer</v>
          </cell>
          <cell r="O44">
            <v>125.94447992596233</v>
          </cell>
          <cell r="P44">
            <v>125.94447992596233</v>
          </cell>
          <cell r="Q44">
            <v>125.94447992596233</v>
          </cell>
          <cell r="R44">
            <v>100</v>
          </cell>
          <cell r="S44" t="str">
            <v>Noncancer</v>
          </cell>
        </row>
        <row r="45">
          <cell r="A45" t="str">
            <v>DICHLOROBENZENE, 1,4-  (p-DCB)</v>
          </cell>
          <cell r="B45">
            <v>5</v>
          </cell>
          <cell r="C45" t="str">
            <v>MMCL</v>
          </cell>
          <cell r="D45">
            <v>291.94986263736263</v>
          </cell>
          <cell r="E45">
            <v>560.88100529327767</v>
          </cell>
          <cell r="F45">
            <v>407.31514959991944</v>
          </cell>
          <cell r="G45">
            <v>130.49282731735966</v>
          </cell>
          <cell r="H45">
            <v>2.302592518562137</v>
          </cell>
          <cell r="I45">
            <v>2.302592518562137</v>
          </cell>
          <cell r="J45">
            <v>3.4698045098928239</v>
          </cell>
          <cell r="K45">
            <v>0.50530170949775244</v>
          </cell>
          <cell r="L45">
            <v>0.37016343208069485</v>
          </cell>
          <cell r="M45">
            <v>5</v>
          </cell>
          <cell r="N45" t="str">
            <v>MMCL</v>
          </cell>
          <cell r="O45">
            <v>0.37016343208069485</v>
          </cell>
          <cell r="P45">
            <v>5</v>
          </cell>
          <cell r="Q45">
            <v>5</v>
          </cell>
          <cell r="R45">
            <v>5</v>
          </cell>
          <cell r="S45" t="str">
            <v>MMCL</v>
          </cell>
        </row>
        <row r="46">
          <cell r="A46" t="str">
            <v>DICHLOROBENZIDINE, 3,3'-</v>
          </cell>
          <cell r="B46"/>
          <cell r="C46"/>
          <cell r="D46">
            <v>0</v>
          </cell>
          <cell r="E46">
            <v>0</v>
          </cell>
          <cell r="F46">
            <v>0</v>
          </cell>
          <cell r="G46">
            <v>0</v>
          </cell>
          <cell r="H46">
            <v>0.12280493432331398</v>
          </cell>
          <cell r="I46">
            <v>0.12280493432331398</v>
          </cell>
          <cell r="J46">
            <v>0.29658299364331808</v>
          </cell>
          <cell r="K46">
            <v>227805.0041009502</v>
          </cell>
          <cell r="L46">
            <v>8.6845230255919281E-2</v>
          </cell>
          <cell r="M46">
            <v>8.6845230255919281E-2</v>
          </cell>
          <cell r="N46" t="str">
            <v>Cancer</v>
          </cell>
          <cell r="O46">
            <v>8.6845230255919281E-2</v>
          </cell>
          <cell r="P46">
            <v>8.6845230255919281E-2</v>
          </cell>
          <cell r="Q46">
            <v>82.5</v>
          </cell>
          <cell r="R46">
            <v>80</v>
          </cell>
          <cell r="S46" t="str">
            <v>PQL</v>
          </cell>
        </row>
        <row r="47">
          <cell r="A47" t="str">
            <v>DICHLORODIPHENYL DICHLOROETHANE, P,P'- (DDD)</v>
          </cell>
          <cell r="B47"/>
          <cell r="C47"/>
          <cell r="D47">
            <v>1.6219436813186816</v>
          </cell>
          <cell r="E47">
            <v>7.2987465659340671</v>
          </cell>
          <cell r="F47">
            <v>38.643296774162557</v>
          </cell>
          <cell r="G47">
            <v>1.2829859627547568</v>
          </cell>
          <cell r="H47">
            <v>0.23025925185621368</v>
          </cell>
          <cell r="I47">
            <v>0.23025925185621368</v>
          </cell>
          <cell r="J47">
            <v>0.69077775556864096</v>
          </cell>
          <cell r="K47">
            <v>2.1306487333830955</v>
          </cell>
          <cell r="L47">
            <v>0.15974657702630618</v>
          </cell>
          <cell r="M47">
            <v>0.15974657702630618</v>
          </cell>
          <cell r="N47" t="str">
            <v>Cancer</v>
          </cell>
          <cell r="O47">
            <v>0.15974657702630618</v>
          </cell>
          <cell r="P47">
            <v>0.15974657702630618</v>
          </cell>
          <cell r="Q47">
            <v>0.15974657702630618</v>
          </cell>
          <cell r="R47">
            <v>0.2</v>
          </cell>
          <cell r="S47" t="str">
            <v>Cancer</v>
          </cell>
        </row>
        <row r="48">
          <cell r="A48" t="str">
            <v>DICHLORODIPHENYLDICHLOROETHYLENE,P,P'- (DDE)</v>
          </cell>
          <cell r="B48"/>
          <cell r="C48"/>
          <cell r="D48">
            <v>1.6219436813186816</v>
          </cell>
          <cell r="E48">
            <v>1.4597493131868133</v>
          </cell>
          <cell r="F48">
            <v>7.0805618654344631</v>
          </cell>
          <cell r="G48">
            <v>0.69308470819435053</v>
          </cell>
          <cell r="H48">
            <v>0.16253594248673905</v>
          </cell>
          <cell r="I48">
            <v>0.16253594248673905</v>
          </cell>
          <cell r="J48">
            <v>9.7521565492043438E-2</v>
          </cell>
          <cell r="K48">
            <v>0.27557367779757136</v>
          </cell>
          <cell r="L48">
            <v>4.9911603744503562E-2</v>
          </cell>
          <cell r="M48">
            <v>4.9911603744503562E-2</v>
          </cell>
          <cell r="N48" t="str">
            <v>Cancer</v>
          </cell>
          <cell r="O48">
            <v>4.9911603744503562E-2</v>
          </cell>
          <cell r="P48">
            <v>4.9911603744503562E-2</v>
          </cell>
          <cell r="Q48">
            <v>0.05</v>
          </cell>
          <cell r="R48">
            <v>0.05</v>
          </cell>
          <cell r="S48" t="str">
            <v>PQL</v>
          </cell>
        </row>
        <row r="49">
          <cell r="A49" t="str">
            <v>DICHLORODIPHENYLTRICHLOROETHANE, P,P'- (DDT)</v>
          </cell>
          <cell r="B49"/>
          <cell r="C49"/>
          <cell r="D49">
            <v>1.6219436813186816</v>
          </cell>
          <cell r="E49">
            <v>1.4597493131868133</v>
          </cell>
          <cell r="F49">
            <v>32.484208389087073</v>
          </cell>
          <cell r="G49">
            <v>0.75053801967564382</v>
          </cell>
          <cell r="H49">
            <v>0.16253594248673905</v>
          </cell>
          <cell r="I49">
            <v>0.16253594248673905</v>
          </cell>
          <cell r="J49">
            <v>9.7521565492043438E-2</v>
          </cell>
          <cell r="K49">
            <v>1.2661391476507933</v>
          </cell>
          <cell r="L49">
            <v>5.8151604298950679E-2</v>
          </cell>
          <cell r="M49">
            <v>5.8151604298950679E-2</v>
          </cell>
          <cell r="N49" t="str">
            <v>Cancer</v>
          </cell>
          <cell r="O49">
            <v>5.8151604298950679E-2</v>
          </cell>
          <cell r="P49">
            <v>5.8151604298950679E-2</v>
          </cell>
          <cell r="Q49">
            <v>0.3</v>
          </cell>
          <cell r="R49">
            <v>0.3</v>
          </cell>
          <cell r="S49" t="str">
            <v>PQL</v>
          </cell>
        </row>
        <row r="50">
          <cell r="A50" t="str">
            <v>DICHLOROETHANE, 1,1-</v>
          </cell>
          <cell r="B50">
            <v>70</v>
          </cell>
          <cell r="C50" t="str">
            <v>ORSGL</v>
          </cell>
          <cell r="D50">
            <v>648.7774725274727</v>
          </cell>
          <cell r="E50">
            <v>8420.1432889805947</v>
          </cell>
          <cell r="F50">
            <v>335.44084414219822</v>
          </cell>
          <cell r="G50">
            <v>215.45803944682976</v>
          </cell>
          <cell r="H50">
            <v>0</v>
          </cell>
          <cell r="I50">
            <v>0</v>
          </cell>
          <cell r="J50">
            <v>0</v>
          </cell>
          <cell r="K50">
            <v>0</v>
          </cell>
          <cell r="L50">
            <v>0</v>
          </cell>
          <cell r="M50">
            <v>70</v>
          </cell>
          <cell r="N50" t="str">
            <v>ORSGL</v>
          </cell>
          <cell r="O50">
            <v>215.45803944682976</v>
          </cell>
          <cell r="P50">
            <v>70</v>
          </cell>
          <cell r="Q50">
            <v>70</v>
          </cell>
          <cell r="R50">
            <v>70</v>
          </cell>
          <cell r="S50" t="str">
            <v>ORSGL</v>
          </cell>
        </row>
        <row r="51">
          <cell r="A51" t="str">
            <v>DICHLOROETHANE, 1,2-</v>
          </cell>
          <cell r="B51">
            <v>5</v>
          </cell>
          <cell r="C51" t="str">
            <v>MMCL</v>
          </cell>
          <cell r="D51">
            <v>64.877747252747255</v>
          </cell>
          <cell r="E51">
            <v>3729.5653277429451</v>
          </cell>
          <cell r="F51">
            <v>3.2850658541829652</v>
          </cell>
          <cell r="G51">
            <v>3.1241249147417238</v>
          </cell>
          <cell r="H51">
            <v>0.60727714775265151</v>
          </cell>
          <cell r="I51">
            <v>0.60727714775265151</v>
          </cell>
          <cell r="J51">
            <v>27.382610982582605</v>
          </cell>
          <cell r="K51">
            <v>0.12283611731232665</v>
          </cell>
          <cell r="L51">
            <v>0.10179005720351104</v>
          </cell>
          <cell r="M51">
            <v>5</v>
          </cell>
          <cell r="N51" t="str">
            <v>MMCL</v>
          </cell>
          <cell r="O51">
            <v>0.10179005720351104</v>
          </cell>
          <cell r="P51">
            <v>5</v>
          </cell>
          <cell r="Q51">
            <v>5</v>
          </cell>
          <cell r="R51">
            <v>5</v>
          </cell>
          <cell r="S51" t="str">
            <v>MMCL</v>
          </cell>
        </row>
        <row r="52">
          <cell r="A52" t="str">
            <v>DICHLOROETHYLENE, 1,1-</v>
          </cell>
          <cell r="B52">
            <v>7</v>
          </cell>
          <cell r="C52" t="str">
            <v>MMCL</v>
          </cell>
          <cell r="D52">
            <v>162.19436813186817</v>
          </cell>
          <cell r="E52">
            <v>4438.11168869208</v>
          </cell>
          <cell r="F52">
            <v>81.177328591155003</v>
          </cell>
          <cell r="G52">
            <v>53.448858072972577</v>
          </cell>
          <cell r="H52">
            <v>0</v>
          </cell>
          <cell r="I52">
            <v>0</v>
          </cell>
          <cell r="J52">
            <v>0</v>
          </cell>
          <cell r="K52">
            <v>0</v>
          </cell>
          <cell r="L52">
            <v>0</v>
          </cell>
          <cell r="M52">
            <v>7</v>
          </cell>
          <cell r="N52" t="str">
            <v>MMCL</v>
          </cell>
          <cell r="O52">
            <v>53.448858072972577</v>
          </cell>
          <cell r="P52">
            <v>7</v>
          </cell>
          <cell r="Q52">
            <v>7</v>
          </cell>
          <cell r="R52">
            <v>7</v>
          </cell>
          <cell r="S52" t="str">
            <v>MMCL</v>
          </cell>
        </row>
        <row r="53">
          <cell r="A53" t="str">
            <v>DICHLOROETHYLENE, CIS-1,2-</v>
          </cell>
          <cell r="B53">
            <v>70</v>
          </cell>
          <cell r="C53" t="str">
            <v>MMCL</v>
          </cell>
          <cell r="D53">
            <v>6.4877747252747264</v>
          </cell>
          <cell r="E53">
            <v>97.440051493455201</v>
          </cell>
          <cell r="F53">
            <v>2.9476757868700729</v>
          </cell>
          <cell r="G53">
            <v>1.9855093134854671</v>
          </cell>
          <cell r="H53">
            <v>0</v>
          </cell>
          <cell r="I53">
            <v>0</v>
          </cell>
          <cell r="J53">
            <v>0</v>
          </cell>
          <cell r="K53">
            <v>0</v>
          </cell>
          <cell r="L53">
            <v>0</v>
          </cell>
          <cell r="M53">
            <v>70</v>
          </cell>
          <cell r="N53" t="str">
            <v>MMCL</v>
          </cell>
          <cell r="O53">
            <v>1.9855093134854671</v>
          </cell>
          <cell r="P53">
            <v>70</v>
          </cell>
          <cell r="Q53">
            <v>70</v>
          </cell>
          <cell r="R53">
            <v>70</v>
          </cell>
          <cell r="S53" t="str">
            <v>MMCL</v>
          </cell>
        </row>
        <row r="54">
          <cell r="A54" t="str">
            <v>DICHLOROETHYLENE, TRANS-1,2-</v>
          </cell>
          <cell r="B54">
            <v>100</v>
          </cell>
          <cell r="C54" t="str">
            <v>MMCL</v>
          </cell>
          <cell r="D54">
            <v>64.877747252747255</v>
          </cell>
          <cell r="E54">
            <v>590.1161560388415</v>
          </cell>
          <cell r="F54">
            <v>28.763369104560187</v>
          </cell>
          <cell r="G54">
            <v>19.277246309620459</v>
          </cell>
          <cell r="H54">
            <v>0</v>
          </cell>
          <cell r="I54">
            <v>0</v>
          </cell>
          <cell r="J54">
            <v>0</v>
          </cell>
          <cell r="K54">
            <v>0</v>
          </cell>
          <cell r="L54">
            <v>0</v>
          </cell>
          <cell r="M54">
            <v>100</v>
          </cell>
          <cell r="N54" t="str">
            <v>MMCL</v>
          </cell>
          <cell r="O54">
            <v>19.277246309620459</v>
          </cell>
          <cell r="P54">
            <v>100</v>
          </cell>
          <cell r="Q54">
            <v>100</v>
          </cell>
          <cell r="R54">
            <v>100</v>
          </cell>
          <cell r="S54" t="str">
            <v>MMCL</v>
          </cell>
        </row>
        <row r="55">
          <cell r="A55" t="str">
            <v>DICHLOROMETHANE</v>
          </cell>
          <cell r="B55">
            <v>5</v>
          </cell>
          <cell r="C55" t="str">
            <v>MMCL</v>
          </cell>
          <cell r="D55">
            <v>19.46332417582418</v>
          </cell>
          <cell r="E55">
            <v>699.16466827044667</v>
          </cell>
          <cell r="F55">
            <v>243.2924587341995</v>
          </cell>
          <cell r="G55">
            <v>17.568750992629692</v>
          </cell>
          <cell r="H55">
            <v>27.631110222745644</v>
          </cell>
          <cell r="I55">
            <v>7.6359770837869378</v>
          </cell>
          <cell r="J55">
            <v>292.88662564789058</v>
          </cell>
          <cell r="K55">
            <v>130.99400583563644</v>
          </cell>
          <cell r="L55">
            <v>7.0418946023679281</v>
          </cell>
          <cell r="M55">
            <v>5</v>
          </cell>
          <cell r="N55" t="str">
            <v>MMCL</v>
          </cell>
          <cell r="O55">
            <v>7.0418946023679281</v>
          </cell>
          <cell r="P55">
            <v>5</v>
          </cell>
          <cell r="Q55">
            <v>5</v>
          </cell>
          <cell r="R55">
            <v>5</v>
          </cell>
          <cell r="S55" t="str">
            <v>MMCL</v>
          </cell>
        </row>
        <row r="56">
          <cell r="A56" t="str">
            <v>DICHLOROPHENOL, 2,4-</v>
          </cell>
          <cell r="B56"/>
          <cell r="C56"/>
          <cell r="D56">
            <v>9.7316620879120901</v>
          </cell>
          <cell r="E56">
            <v>36.927463520869168</v>
          </cell>
          <cell r="F56">
            <v>201.17992489407041</v>
          </cell>
          <cell r="G56">
            <v>7.4179485426838383</v>
          </cell>
          <cell r="H56">
            <v>0</v>
          </cell>
          <cell r="I56">
            <v>0</v>
          </cell>
          <cell r="J56">
            <v>0</v>
          </cell>
          <cell r="K56">
            <v>0</v>
          </cell>
          <cell r="L56">
            <v>0</v>
          </cell>
          <cell r="M56">
            <v>0.3</v>
          </cell>
          <cell r="N56" t="str">
            <v>Odor</v>
          </cell>
          <cell r="O56">
            <v>7.4179485426838383</v>
          </cell>
          <cell r="P56">
            <v>0.3</v>
          </cell>
          <cell r="Q56">
            <v>13.5</v>
          </cell>
          <cell r="R56">
            <v>10</v>
          </cell>
          <cell r="S56" t="str">
            <v>PQL</v>
          </cell>
        </row>
        <row r="57">
          <cell r="A57" t="str">
            <v>DICHLOROPROPANE, 1,2-</v>
          </cell>
          <cell r="B57">
            <v>5</v>
          </cell>
          <cell r="C57" t="str">
            <v>MMCL</v>
          </cell>
          <cell r="D57">
            <v>129.75549450549451</v>
          </cell>
          <cell r="E57">
            <v>1841.1459391915639</v>
          </cell>
          <cell r="F57">
            <v>1.8186200192471509</v>
          </cell>
          <cell r="G57">
            <v>1.7917376634841335</v>
          </cell>
          <cell r="H57">
            <v>1.4935735255538185</v>
          </cell>
          <cell r="I57">
            <v>1.4935735255538185</v>
          </cell>
          <cell r="J57">
            <v>16.623195970890976</v>
          </cell>
          <cell r="K57">
            <v>0.1628477504204984</v>
          </cell>
          <cell r="L57">
            <v>0.1455519943664926</v>
          </cell>
          <cell r="M57">
            <v>5</v>
          </cell>
          <cell r="N57" t="str">
            <v>MMCL</v>
          </cell>
          <cell r="O57">
            <v>0.1455519943664926</v>
          </cell>
          <cell r="P57">
            <v>5</v>
          </cell>
          <cell r="Q57">
            <v>5</v>
          </cell>
          <cell r="R57">
            <v>5</v>
          </cell>
          <cell r="S57" t="str">
            <v>MMCL</v>
          </cell>
        </row>
        <row r="58">
          <cell r="A58" t="str">
            <v>DICHLOROPROPENE, 1,3-</v>
          </cell>
          <cell r="B58">
            <v>0.4</v>
          </cell>
          <cell r="C58" t="str">
            <v>ORSGL</v>
          </cell>
          <cell r="D58">
            <v>97.31662087912089</v>
          </cell>
          <cell r="E58">
            <v>1244.3698437104842</v>
          </cell>
          <cell r="F58">
            <v>8.9159589668111341</v>
          </cell>
          <cell r="G58">
            <v>8.1143940589053329</v>
          </cell>
          <cell r="H58">
            <v>0.55262220445491284</v>
          </cell>
          <cell r="I58">
            <v>0.55262220445491284</v>
          </cell>
          <cell r="J58">
            <v>5.542634604402374</v>
          </cell>
          <cell r="K58">
            <v>0.75845787078068971</v>
          </cell>
          <cell r="L58">
            <v>0.30225735641892226</v>
          </cell>
          <cell r="M58">
            <v>0.4</v>
          </cell>
          <cell r="N58" t="str">
            <v>ORSGL</v>
          </cell>
          <cell r="O58">
            <v>0.30225735641892226</v>
          </cell>
          <cell r="P58">
            <v>0.4</v>
          </cell>
          <cell r="Q58">
            <v>0.4</v>
          </cell>
          <cell r="R58">
            <v>0.4</v>
          </cell>
          <cell r="S58" t="str">
            <v>ORSGL</v>
          </cell>
        </row>
        <row r="59">
          <cell r="A59" t="str">
            <v>DIELDRIN</v>
          </cell>
          <cell r="B59"/>
          <cell r="C59"/>
          <cell r="D59">
            <v>0.16219436813186816</v>
          </cell>
          <cell r="E59">
            <v>0.64877747252747264</v>
          </cell>
          <cell r="F59">
            <v>2.8242390961659241</v>
          </cell>
          <cell r="G59">
            <v>0.12405592809209137</v>
          </cell>
          <cell r="H59">
            <v>3.4538887778432052E-3</v>
          </cell>
          <cell r="I59">
            <v>3.4538887778432052E-3</v>
          </cell>
          <cell r="J59">
            <v>1.3815555111372819E-2</v>
          </cell>
          <cell r="K59">
            <v>2.3212638731331222E-2</v>
          </cell>
          <cell r="L59">
            <v>2.4691914013267465E-3</v>
          </cell>
          <cell r="M59">
            <v>2.4691914013267465E-3</v>
          </cell>
          <cell r="N59" t="str">
            <v>Cancer</v>
          </cell>
          <cell r="O59">
            <v>2.4691914013267465E-3</v>
          </cell>
          <cell r="P59">
            <v>2.4691914013267465E-3</v>
          </cell>
          <cell r="Q59">
            <v>0.1</v>
          </cell>
          <cell r="R59">
            <v>0.1</v>
          </cell>
          <cell r="S59" t="str">
            <v>PQL</v>
          </cell>
        </row>
        <row r="60">
          <cell r="A60" t="str">
            <v>DIETHYL PHTHALATE</v>
          </cell>
          <cell r="B60"/>
          <cell r="C60"/>
          <cell r="D60">
            <v>2595.1098901098908</v>
          </cell>
          <cell r="E60">
            <v>38099.406467672066</v>
          </cell>
          <cell r="F60">
            <v>527090.46160364116</v>
          </cell>
          <cell r="G60">
            <v>2418.4705033396976</v>
          </cell>
          <cell r="H60">
            <v>0</v>
          </cell>
          <cell r="I60">
            <v>0</v>
          </cell>
          <cell r="J60">
            <v>0</v>
          </cell>
          <cell r="K60">
            <v>0</v>
          </cell>
          <cell r="L60">
            <v>0</v>
          </cell>
          <cell r="M60">
            <v>2418.4705033396976</v>
          </cell>
          <cell r="N60" t="str">
            <v>Noncancer</v>
          </cell>
          <cell r="O60">
            <v>2418.4705033396976</v>
          </cell>
          <cell r="P60">
            <v>2418.4705033396976</v>
          </cell>
          <cell r="Q60">
            <v>2418.4705033396976</v>
          </cell>
          <cell r="R60">
            <v>2000</v>
          </cell>
          <cell r="S60" t="str">
            <v>Noncancer</v>
          </cell>
        </row>
        <row r="61">
          <cell r="A61" t="str">
            <v>DIMETHYL PHTHALATE</v>
          </cell>
          <cell r="B61"/>
          <cell r="C61"/>
          <cell r="D61">
            <v>324.38873626373635</v>
          </cell>
          <cell r="E61">
            <v>13823.824865283297</v>
          </cell>
          <cell r="F61">
            <v>217531.27157097287</v>
          </cell>
          <cell r="G61">
            <v>316.49004801110971</v>
          </cell>
          <cell r="H61">
            <v>0</v>
          </cell>
          <cell r="I61">
            <v>0</v>
          </cell>
          <cell r="J61">
            <v>0</v>
          </cell>
          <cell r="K61">
            <v>0</v>
          </cell>
          <cell r="L61">
            <v>0</v>
          </cell>
          <cell r="M61">
            <v>316.49004801110971</v>
          </cell>
          <cell r="N61" t="str">
            <v>Noncancer</v>
          </cell>
          <cell r="O61">
            <v>316.49004801110971</v>
          </cell>
          <cell r="P61">
            <v>316.49004801110971</v>
          </cell>
          <cell r="Q61">
            <v>316.49004801110971</v>
          </cell>
          <cell r="R61">
            <v>300</v>
          </cell>
          <cell r="S61" t="str">
            <v>Noncancer</v>
          </cell>
        </row>
        <row r="62">
          <cell r="A62" t="str">
            <v>DIMETHYLPHENOL, 2,4-</v>
          </cell>
          <cell r="B62"/>
          <cell r="C62"/>
          <cell r="D62">
            <v>64.877747252747255</v>
          </cell>
          <cell r="E62">
            <v>599.87148579352015</v>
          </cell>
          <cell r="F62">
            <v>6277.6936771311657</v>
          </cell>
          <cell r="G62">
            <v>58.004898205599275</v>
          </cell>
          <cell r="H62">
            <v>0</v>
          </cell>
          <cell r="I62">
            <v>0</v>
          </cell>
          <cell r="J62">
            <v>0</v>
          </cell>
          <cell r="K62">
            <v>0</v>
          </cell>
          <cell r="L62">
            <v>0</v>
          </cell>
          <cell r="M62">
            <v>58.004898205599275</v>
          </cell>
          <cell r="N62" t="str">
            <v>Noncancer</v>
          </cell>
          <cell r="O62">
            <v>58.004898205599275</v>
          </cell>
          <cell r="P62">
            <v>58.004898205599275</v>
          </cell>
          <cell r="Q62">
            <v>58.004898205599275</v>
          </cell>
          <cell r="R62">
            <v>60</v>
          </cell>
          <cell r="S62" t="str">
            <v>Noncancer</v>
          </cell>
        </row>
        <row r="63">
          <cell r="A63" t="str">
            <v>DINITROPHENOL, 2,4-</v>
          </cell>
          <cell r="B63"/>
          <cell r="C63"/>
          <cell r="D63">
            <v>6.4877747252747264</v>
          </cell>
          <cell r="E63">
            <v>233.05488942348228</v>
          </cell>
          <cell r="F63">
            <v>8487.9498756951743</v>
          </cell>
          <cell r="G63">
            <v>6.3073693297199931</v>
          </cell>
          <cell r="H63">
            <v>0</v>
          </cell>
          <cell r="I63">
            <v>0</v>
          </cell>
          <cell r="J63">
            <v>0</v>
          </cell>
          <cell r="K63">
            <v>0</v>
          </cell>
          <cell r="L63">
            <v>0</v>
          </cell>
          <cell r="M63">
            <v>6.3073693297199931</v>
          </cell>
          <cell r="N63" t="str">
            <v>Noncancer</v>
          </cell>
          <cell r="O63">
            <v>6.3073693297199931</v>
          </cell>
          <cell r="P63">
            <v>6.3073693297199931</v>
          </cell>
          <cell r="Q63">
            <v>210</v>
          </cell>
          <cell r="R63">
            <v>200</v>
          </cell>
          <cell r="S63" t="str">
            <v>PQL</v>
          </cell>
        </row>
        <row r="64">
          <cell r="A64" t="str">
            <v>DINITROTOLUENE, 2,4-</v>
          </cell>
          <cell r="B64"/>
          <cell r="C64"/>
          <cell r="D64">
            <v>64.877747252747255</v>
          </cell>
          <cell r="E64">
            <v>1292.7088682699048</v>
          </cell>
          <cell r="F64">
            <v>13442.086988213827</v>
          </cell>
          <cell r="G64">
            <v>61.494684654237446</v>
          </cell>
          <cell r="H64">
            <v>8.1267971243369527E-2</v>
          </cell>
          <cell r="I64">
            <v>8.1267971243369527E-2</v>
          </cell>
          <cell r="J64">
            <v>1.2701348887028967</v>
          </cell>
          <cell r="K64">
            <v>67.263766373245545</v>
          </cell>
          <cell r="L64">
            <v>7.6294204708914057E-2</v>
          </cell>
          <cell r="M64">
            <v>7.6294204708914057E-2</v>
          </cell>
          <cell r="N64" t="str">
            <v>Cancer</v>
          </cell>
          <cell r="O64">
            <v>7.6294204708914057E-2</v>
          </cell>
          <cell r="P64">
            <v>7.6294204708914057E-2</v>
          </cell>
          <cell r="Q64">
            <v>28.5</v>
          </cell>
          <cell r="R64">
            <v>30</v>
          </cell>
          <cell r="S64" t="str">
            <v>PQL</v>
          </cell>
        </row>
        <row r="65">
          <cell r="A65" t="str">
            <v>DIOXANE, 1,4-</v>
          </cell>
          <cell r="B65">
            <v>0.3</v>
          </cell>
          <cell r="C65" t="str">
            <v>ORSGL</v>
          </cell>
          <cell r="D65">
            <v>97.31662087912089</v>
          </cell>
          <cell r="E65">
            <v>35904.549157288871</v>
          </cell>
          <cell r="F65">
            <v>461.93097320932537</v>
          </cell>
          <cell r="G65">
            <v>80.202661135521666</v>
          </cell>
          <cell r="H65">
            <v>0.55262220445491284</v>
          </cell>
          <cell r="I65">
            <v>0.55262220445491284</v>
          </cell>
          <cell r="J65">
            <v>159.92495930410553</v>
          </cell>
          <cell r="K65">
            <v>20.957487351518047</v>
          </cell>
          <cell r="L65">
            <v>0.53661798430828256</v>
          </cell>
          <cell r="M65">
            <v>0.3</v>
          </cell>
          <cell r="N65" t="str">
            <v>ORSGL</v>
          </cell>
          <cell r="O65">
            <v>0.53661798430828256</v>
          </cell>
          <cell r="P65">
            <v>0.3</v>
          </cell>
          <cell r="Q65">
            <v>0.3</v>
          </cell>
          <cell r="R65">
            <v>0.3</v>
          </cell>
          <cell r="S65" t="str">
            <v>ORSGL</v>
          </cell>
        </row>
        <row r="66">
          <cell r="A66" t="str">
            <v>ENDOSULFAN</v>
          </cell>
          <cell r="B66"/>
          <cell r="C66"/>
          <cell r="D66">
            <v>19.46332417582418</v>
          </cell>
          <cell r="E66">
            <v>97.31662087912089</v>
          </cell>
          <cell r="F66">
            <v>65.030257979006507</v>
          </cell>
          <cell r="G66">
            <v>12.981638428715392</v>
          </cell>
          <cell r="H66">
            <v>0</v>
          </cell>
          <cell r="I66">
            <v>0</v>
          </cell>
          <cell r="J66">
            <v>0</v>
          </cell>
          <cell r="K66">
            <v>0</v>
          </cell>
          <cell r="L66">
            <v>0</v>
          </cell>
          <cell r="M66">
            <v>12.981638428715392</v>
          </cell>
          <cell r="N66" t="str">
            <v>Noncancer</v>
          </cell>
          <cell r="O66">
            <v>12.981638428715392</v>
          </cell>
          <cell r="P66">
            <v>12.981638428715392</v>
          </cell>
          <cell r="Q66">
            <v>12.981638428715392</v>
          </cell>
          <cell r="R66">
            <v>10</v>
          </cell>
          <cell r="S66" t="str">
            <v>Noncancer</v>
          </cell>
        </row>
        <row r="67">
          <cell r="A67" t="str">
            <v>ENDRIN</v>
          </cell>
          <cell r="B67">
            <v>2</v>
          </cell>
          <cell r="C67" t="str">
            <v>MMCL</v>
          </cell>
          <cell r="D67">
            <v>0.97316620879120885</v>
          </cell>
          <cell r="E67">
            <v>3.8926648351648354</v>
          </cell>
          <cell r="F67">
            <v>26.702208246948935</v>
          </cell>
          <cell r="G67">
            <v>0.75647702698253017</v>
          </cell>
          <cell r="H67">
            <v>0</v>
          </cell>
          <cell r="I67">
            <v>0</v>
          </cell>
          <cell r="J67">
            <v>0</v>
          </cell>
          <cell r="K67">
            <v>0</v>
          </cell>
          <cell r="L67">
            <v>0</v>
          </cell>
          <cell r="M67">
            <v>2</v>
          </cell>
          <cell r="N67" t="str">
            <v>MMCL</v>
          </cell>
          <cell r="O67">
            <v>0.75647702698253017</v>
          </cell>
          <cell r="P67">
            <v>2</v>
          </cell>
          <cell r="Q67">
            <v>2</v>
          </cell>
          <cell r="R67">
            <v>2</v>
          </cell>
          <cell r="S67" t="str">
            <v>MMCL</v>
          </cell>
        </row>
        <row r="68">
          <cell r="A68" t="str">
            <v>ETHYLBENZENE</v>
          </cell>
          <cell r="B68">
            <v>700</v>
          </cell>
          <cell r="C68" t="str">
            <v>MMCL</v>
          </cell>
          <cell r="D68">
            <v>162.19436813186817</v>
          </cell>
          <cell r="E68">
            <v>371.70484966292003</v>
          </cell>
          <cell r="F68">
            <v>426.15928245777212</v>
          </cell>
          <cell r="G68">
            <v>89.267468463470124</v>
          </cell>
          <cell r="H68">
            <v>0</v>
          </cell>
          <cell r="I68">
            <v>0</v>
          </cell>
          <cell r="J68">
            <v>0</v>
          </cell>
          <cell r="K68">
            <v>0</v>
          </cell>
          <cell r="L68">
            <v>0</v>
          </cell>
          <cell r="M68">
            <v>700</v>
          </cell>
          <cell r="N68" t="str">
            <v>MMCL</v>
          </cell>
          <cell r="O68">
            <v>89.267468463470124</v>
          </cell>
          <cell r="P68">
            <v>700</v>
          </cell>
          <cell r="Q68">
            <v>700</v>
          </cell>
          <cell r="R68">
            <v>700</v>
          </cell>
          <cell r="S68" t="str">
            <v>MMCL</v>
          </cell>
        </row>
        <row r="69">
          <cell r="A69" t="str">
            <v>ETHYLENE DIBROMIDE</v>
          </cell>
          <cell r="B69">
            <v>0.02</v>
          </cell>
          <cell r="C69" t="str">
            <v>MMCL</v>
          </cell>
          <cell r="D69">
            <v>29.194986263736265</v>
          </cell>
          <cell r="E69">
            <v>692.5812542015309</v>
          </cell>
          <cell r="F69">
            <v>6.1135225812326226</v>
          </cell>
          <cell r="G69">
            <v>5.0183634963804513</v>
          </cell>
          <cell r="H69">
            <v>2.7631110222745642E-2</v>
          </cell>
          <cell r="I69">
            <v>2.7631110222745642E-2</v>
          </cell>
          <cell r="J69">
            <v>0.51414575354481218</v>
          </cell>
          <cell r="K69">
            <v>1.5409237358469394E-2</v>
          </cell>
          <cell r="L69">
            <v>9.7057034411211999E-3</v>
          </cell>
          <cell r="M69">
            <v>0.02</v>
          </cell>
          <cell r="N69" t="str">
            <v>MMCL</v>
          </cell>
          <cell r="O69">
            <v>9.7057034411211999E-3</v>
          </cell>
          <cell r="P69">
            <v>0.02</v>
          </cell>
          <cell r="Q69">
            <v>0.02</v>
          </cell>
          <cell r="R69">
            <v>0.02</v>
          </cell>
          <cell r="S69" t="str">
            <v>MMCL</v>
          </cell>
        </row>
        <row r="70">
          <cell r="A70" t="str">
            <v>FLUORANTHENE</v>
          </cell>
          <cell r="B70"/>
          <cell r="C70"/>
          <cell r="D70">
            <v>129.75549450549451</v>
          </cell>
          <cell r="E70">
            <v>596.87527472527472</v>
          </cell>
          <cell r="F70">
            <v>642.74514565011521</v>
          </cell>
          <cell r="G70">
            <v>91.424214471264818</v>
          </cell>
          <cell r="H70">
            <v>0</v>
          </cell>
          <cell r="I70">
            <v>0</v>
          </cell>
          <cell r="J70">
            <v>0</v>
          </cell>
          <cell r="K70">
            <v>0</v>
          </cell>
          <cell r="L70">
            <v>0</v>
          </cell>
          <cell r="M70">
            <v>91.424214471264818</v>
          </cell>
          <cell r="N70" t="str">
            <v>Noncancer</v>
          </cell>
          <cell r="O70">
            <v>91.424214471264818</v>
          </cell>
          <cell r="P70">
            <v>91.424214471264818</v>
          </cell>
          <cell r="Q70">
            <v>91.424214471264818</v>
          </cell>
          <cell r="R70">
            <v>90</v>
          </cell>
          <cell r="S70" t="str">
            <v>Noncancer</v>
          </cell>
        </row>
        <row r="71">
          <cell r="A71" t="str">
            <v>FLUORENE</v>
          </cell>
          <cell r="B71"/>
          <cell r="C71"/>
          <cell r="D71">
            <v>129.75549450549451</v>
          </cell>
          <cell r="E71">
            <v>596.87527472527472</v>
          </cell>
          <cell r="F71">
            <v>75.90739215642661</v>
          </cell>
          <cell r="G71">
            <v>44.333822403178026</v>
          </cell>
          <cell r="H71">
            <v>0</v>
          </cell>
          <cell r="I71">
            <v>0</v>
          </cell>
          <cell r="J71">
            <v>0</v>
          </cell>
          <cell r="K71">
            <v>0</v>
          </cell>
          <cell r="L71">
            <v>0</v>
          </cell>
          <cell r="M71">
            <v>44.333822403178026</v>
          </cell>
          <cell r="N71" t="str">
            <v>Noncancer</v>
          </cell>
          <cell r="O71">
            <v>44.333822403178026</v>
          </cell>
          <cell r="P71">
            <v>44.333822403178026</v>
          </cell>
          <cell r="Q71">
            <v>44.333822403178026</v>
          </cell>
          <cell r="R71">
            <v>40</v>
          </cell>
          <cell r="S71" t="str">
            <v>Noncancer</v>
          </cell>
        </row>
        <row r="72">
          <cell r="A72" t="str">
            <v>HEPTACHLOR</v>
          </cell>
          <cell r="B72">
            <v>0.4</v>
          </cell>
          <cell r="C72" t="str">
            <v>MMCL</v>
          </cell>
          <cell r="D72">
            <v>1.6219436813186816</v>
          </cell>
          <cell r="E72">
            <v>5.3524141483516487</v>
          </cell>
          <cell r="F72">
            <v>1.1930997558343461</v>
          </cell>
          <cell r="G72">
            <v>0.60918825860316939</v>
          </cell>
          <cell r="H72">
            <v>1.2280493432331398E-2</v>
          </cell>
          <cell r="I72">
            <v>1.2280493432331398E-2</v>
          </cell>
          <cell r="J72">
            <v>4.0525628326693604E-2</v>
          </cell>
          <cell r="K72">
            <v>6.2457815858061897E-3</v>
          </cell>
          <cell r="L72">
            <v>3.7563798305066103E-3</v>
          </cell>
          <cell r="M72">
            <v>0.4</v>
          </cell>
          <cell r="N72" t="str">
            <v>MMCL</v>
          </cell>
          <cell r="O72">
            <v>3.7563798305066103E-3</v>
          </cell>
          <cell r="P72">
            <v>0.4</v>
          </cell>
          <cell r="Q72">
            <v>0.4</v>
          </cell>
          <cell r="R72">
            <v>0.4</v>
          </cell>
          <cell r="S72" t="str">
            <v>MMCL</v>
          </cell>
        </row>
        <row r="73">
          <cell r="A73" t="str">
            <v>HEPTACHLOR EPOXIDE</v>
          </cell>
          <cell r="B73">
            <v>0.2</v>
          </cell>
          <cell r="C73" t="str">
            <v>MMCL</v>
          </cell>
          <cell r="D73">
            <v>4.2170535714285723E-2</v>
          </cell>
          <cell r="E73">
            <v>0.13916276785714288</v>
          </cell>
          <cell r="F73">
            <v>0.3640625592584778</v>
          </cell>
          <cell r="G73">
            <v>2.9721347584792789E-2</v>
          </cell>
          <cell r="H73">
            <v>6.0727714775265151E-3</v>
          </cell>
          <cell r="I73">
            <v>6.0727714775265151E-3</v>
          </cell>
          <cell r="J73">
            <v>2.0040145875837499E-2</v>
          </cell>
          <cell r="K73">
            <v>2.07156338624476E-2</v>
          </cell>
          <cell r="L73">
            <v>3.8045667602374751E-3</v>
          </cell>
          <cell r="M73">
            <v>0.2</v>
          </cell>
          <cell r="N73" t="str">
            <v>MMCL</v>
          </cell>
          <cell r="O73">
            <v>3.8045667602374751E-3</v>
          </cell>
          <cell r="P73">
            <v>0.2</v>
          </cell>
          <cell r="Q73">
            <v>0.2</v>
          </cell>
          <cell r="R73">
            <v>0.2</v>
          </cell>
          <cell r="S73" t="str">
            <v>MMCL</v>
          </cell>
        </row>
        <row r="74">
          <cell r="A74" t="str">
            <v>HEXACHLOROBENZENE</v>
          </cell>
          <cell r="B74">
            <v>1</v>
          </cell>
          <cell r="C74" t="str">
            <v>MMCL</v>
          </cell>
          <cell r="D74">
            <v>3.2438873626373634E-2</v>
          </cell>
          <cell r="E74">
            <v>0.12975549450549453</v>
          </cell>
          <cell r="F74">
            <v>2.7627705935713041E-2</v>
          </cell>
          <cell r="G74">
            <v>1.3381584963156256E-2</v>
          </cell>
          <cell r="H74">
            <v>3.4538887778432052E-2</v>
          </cell>
          <cell r="I74">
            <v>3.4538887778432052E-2</v>
          </cell>
          <cell r="J74">
            <v>0.13815555111372818</v>
          </cell>
          <cell r="K74">
            <v>1.0218340967636267E-2</v>
          </cell>
          <cell r="L74">
            <v>7.4596618098944261E-3</v>
          </cell>
          <cell r="M74">
            <v>1</v>
          </cell>
          <cell r="N74" t="str">
            <v>MMCL</v>
          </cell>
          <cell r="O74">
            <v>7.4596618098944261E-3</v>
          </cell>
          <cell r="P74">
            <v>1</v>
          </cell>
          <cell r="Q74">
            <v>1</v>
          </cell>
          <cell r="R74">
            <v>1</v>
          </cell>
          <cell r="S74" t="str">
            <v>MMCL</v>
          </cell>
        </row>
        <row r="75">
          <cell r="A75" t="str">
            <v>HEXACHLOROBUTADIENE</v>
          </cell>
          <cell r="B75"/>
          <cell r="C75"/>
          <cell r="D75">
            <v>3.2438873626373632</v>
          </cell>
          <cell r="E75">
            <v>16.219436813186814</v>
          </cell>
          <cell r="F75">
            <v>2.4197677633874317</v>
          </cell>
          <cell r="G75">
            <v>1.276830468302796</v>
          </cell>
          <cell r="H75">
            <v>0.70849000571142673</v>
          </cell>
          <cell r="I75">
            <v>0.70849000571142673</v>
          </cell>
          <cell r="J75">
            <v>3.5424500285571332</v>
          </cell>
          <cell r="K75">
            <v>0.18713042457037837</v>
          </cell>
          <cell r="L75">
            <v>0.14209370424026035</v>
          </cell>
          <cell r="M75">
            <v>0.14209370424026035</v>
          </cell>
          <cell r="N75" t="str">
            <v>Cancer</v>
          </cell>
          <cell r="O75">
            <v>0.14209370424026035</v>
          </cell>
          <cell r="P75">
            <v>0.14209370424026035</v>
          </cell>
          <cell r="Q75">
            <v>0.55000000000000004</v>
          </cell>
          <cell r="R75">
            <v>0.6</v>
          </cell>
          <cell r="S75" t="str">
            <v>PQL</v>
          </cell>
        </row>
        <row r="76">
          <cell r="A76" t="str">
            <v>HEXACHLOROCYCLOHEXANE, GAMMA (gamma-HCH)</v>
          </cell>
          <cell r="B76">
            <v>0.2</v>
          </cell>
          <cell r="C76" t="str">
            <v>MMCL</v>
          </cell>
          <cell r="D76">
            <v>0.97316620879120885</v>
          </cell>
          <cell r="E76">
            <v>3.4348436110478415</v>
          </cell>
          <cell r="F76">
            <v>28.730320140801432</v>
          </cell>
          <cell r="G76">
            <v>0.73881751541773444</v>
          </cell>
          <cell r="H76">
            <v>4.2509400342685605E-2</v>
          </cell>
          <cell r="I76">
            <v>4.2509400342685605E-2</v>
          </cell>
          <cell r="J76">
            <v>0.11768751348650545</v>
          </cell>
          <cell r="K76">
            <v>0.47854839131343013</v>
          </cell>
          <cell r="L76">
            <v>2.9316108349492345E-2</v>
          </cell>
          <cell r="M76">
            <v>0.2</v>
          </cell>
          <cell r="N76" t="str">
            <v>MMCL</v>
          </cell>
          <cell r="O76">
            <v>2.9316108349492345E-2</v>
          </cell>
          <cell r="P76">
            <v>0.2</v>
          </cell>
          <cell r="Q76">
            <v>0.2</v>
          </cell>
          <cell r="R76">
            <v>0.2</v>
          </cell>
          <cell r="S76" t="str">
            <v>MMCL</v>
          </cell>
        </row>
        <row r="77">
          <cell r="A77" t="str">
            <v>HEXACHLOROETHANE</v>
          </cell>
          <cell r="B77"/>
          <cell r="C77"/>
          <cell r="D77">
            <v>2.2707211538461545</v>
          </cell>
          <cell r="E77">
            <v>2.6898388572446104</v>
          </cell>
          <cell r="F77">
            <v>18.000377069574309</v>
          </cell>
          <cell r="G77">
            <v>1.1524553148693775</v>
          </cell>
          <cell r="H77">
            <v>1.3815555111372819</v>
          </cell>
          <cell r="I77">
            <v>1.3815555111372819</v>
          </cell>
          <cell r="J77">
            <v>1.2836784709418068</v>
          </cell>
          <cell r="K77">
            <v>1.0208307535031067</v>
          </cell>
          <cell r="L77">
            <v>0.40283152084077323</v>
          </cell>
          <cell r="M77">
            <v>0.40283152084077323</v>
          </cell>
          <cell r="N77" t="str">
            <v>Cancer</v>
          </cell>
          <cell r="O77">
            <v>0.40283152084077323</v>
          </cell>
          <cell r="P77">
            <v>0.40283152084077323</v>
          </cell>
          <cell r="Q77">
            <v>8</v>
          </cell>
          <cell r="R77">
            <v>8</v>
          </cell>
          <cell r="S77" t="str">
            <v>PQL</v>
          </cell>
        </row>
        <row r="78">
          <cell r="A78" t="str">
            <v>HMX</v>
          </cell>
          <cell r="B78"/>
          <cell r="C78"/>
          <cell r="D78">
            <v>162.19436813186817</v>
          </cell>
          <cell r="E78">
            <v>35750.282842950204</v>
          </cell>
          <cell r="F78">
            <v>27457441.100303039</v>
          </cell>
          <cell r="G78">
            <v>161.46088738650005</v>
          </cell>
          <cell r="H78">
            <v>0</v>
          </cell>
          <cell r="I78">
            <v>0</v>
          </cell>
          <cell r="J78">
            <v>0</v>
          </cell>
          <cell r="K78">
            <v>0</v>
          </cell>
          <cell r="L78">
            <v>0</v>
          </cell>
          <cell r="M78">
            <v>161.46088738650005</v>
          </cell>
          <cell r="N78" t="str">
            <v>Noncancer</v>
          </cell>
          <cell r="O78">
            <v>161.46088738650005</v>
          </cell>
          <cell r="P78">
            <v>161.46088738650005</v>
          </cell>
          <cell r="Q78">
            <v>161.46088738650005</v>
          </cell>
          <cell r="R78">
            <v>200</v>
          </cell>
          <cell r="S78" t="str">
            <v>Noncancer</v>
          </cell>
        </row>
        <row r="79">
          <cell r="A79" t="str">
            <v>INDENO(1,2,3-cd)PYRENE</v>
          </cell>
          <cell r="B79"/>
          <cell r="C79"/>
          <cell r="D79">
            <v>97.31662087912089</v>
          </cell>
          <cell r="E79">
            <v>89.531291208791231</v>
          </cell>
          <cell r="F79">
            <v>18372.535525822281</v>
          </cell>
          <cell r="G79">
            <v>46.512827772984394</v>
          </cell>
          <cell r="H79">
            <v>0.55262220445491284</v>
          </cell>
          <cell r="I79">
            <v>0.15271954167573876</v>
          </cell>
          <cell r="J79">
            <v>0.14050197834167966</v>
          </cell>
          <cell r="K79">
            <v>19.784353682037853</v>
          </cell>
          <cell r="L79">
            <v>7.2908440913223654E-2</v>
          </cell>
          <cell r="M79">
            <v>7.2908440913223654E-2</v>
          </cell>
          <cell r="N79" t="str">
            <v>Cancer</v>
          </cell>
          <cell r="O79">
            <v>7.2908440913223654E-2</v>
          </cell>
          <cell r="P79">
            <v>7.2908440913223654E-2</v>
          </cell>
          <cell r="Q79">
            <v>0.5</v>
          </cell>
          <cell r="R79">
            <v>0.5</v>
          </cell>
          <cell r="S79" t="str">
            <v>PQL</v>
          </cell>
        </row>
        <row r="80">
          <cell r="A80" t="str">
            <v>LEAD</v>
          </cell>
          <cell r="B80">
            <v>15</v>
          </cell>
          <cell r="C80" t="str">
            <v>AL</v>
          </cell>
          <cell r="D80">
            <v>2.4329155219780225</v>
          </cell>
          <cell r="E80">
            <v>3114.86710097371</v>
          </cell>
          <cell r="F80">
            <v>0</v>
          </cell>
          <cell r="G80">
            <v>2.431016738445555</v>
          </cell>
          <cell r="H80">
            <v>0</v>
          </cell>
          <cell r="I80">
            <v>0</v>
          </cell>
          <cell r="J80">
            <v>0</v>
          </cell>
          <cell r="K80">
            <v>0</v>
          </cell>
          <cell r="L80">
            <v>0</v>
          </cell>
          <cell r="M80">
            <v>15</v>
          </cell>
          <cell r="N80" t="str">
            <v>AL</v>
          </cell>
          <cell r="O80">
            <v>2.431016738445555</v>
          </cell>
          <cell r="P80">
            <v>15</v>
          </cell>
          <cell r="Q80">
            <v>15</v>
          </cell>
          <cell r="R80">
            <v>15</v>
          </cell>
          <cell r="S80" t="str">
            <v>AL</v>
          </cell>
        </row>
        <row r="81">
          <cell r="A81" t="str">
            <v>MERCURY</v>
          </cell>
          <cell r="B81">
            <v>2</v>
          </cell>
          <cell r="C81" t="str">
            <v>MMCL</v>
          </cell>
          <cell r="D81">
            <v>0.97316620879120885</v>
          </cell>
          <cell r="E81">
            <v>236.72989967400187</v>
          </cell>
          <cell r="F81">
            <v>0</v>
          </cell>
          <cell r="G81">
            <v>0.96918202597717651</v>
          </cell>
          <cell r="H81">
            <v>0</v>
          </cell>
          <cell r="I81">
            <v>0</v>
          </cell>
          <cell r="J81">
            <v>0</v>
          </cell>
          <cell r="K81">
            <v>0</v>
          </cell>
          <cell r="L81">
            <v>0</v>
          </cell>
          <cell r="M81">
            <v>2</v>
          </cell>
          <cell r="N81" t="str">
            <v>MMCL</v>
          </cell>
          <cell r="O81">
            <v>0.96918202597717651</v>
          </cell>
          <cell r="P81">
            <v>2</v>
          </cell>
          <cell r="Q81">
            <v>2</v>
          </cell>
          <cell r="R81">
            <v>2</v>
          </cell>
          <cell r="S81" t="str">
            <v>MMCL</v>
          </cell>
        </row>
        <row r="82">
          <cell r="A82" t="str">
            <v>METHOXYCHLOR</v>
          </cell>
          <cell r="B82">
            <v>40</v>
          </cell>
          <cell r="C82" t="str">
            <v>MMCL</v>
          </cell>
          <cell r="D82">
            <v>16.219436813186814</v>
          </cell>
          <cell r="E82">
            <v>81.097184065934073</v>
          </cell>
          <cell r="F82">
            <v>12686.308324207457</v>
          </cell>
          <cell r="G82">
            <v>13.501812295903713</v>
          </cell>
          <cell r="H82">
            <v>0</v>
          </cell>
          <cell r="I82">
            <v>0</v>
          </cell>
          <cell r="J82">
            <v>0</v>
          </cell>
          <cell r="K82">
            <v>0</v>
          </cell>
          <cell r="L82">
            <v>0</v>
          </cell>
          <cell r="M82">
            <v>40</v>
          </cell>
          <cell r="N82" t="str">
            <v>MMCL</v>
          </cell>
          <cell r="O82">
            <v>13.501812295903713</v>
          </cell>
          <cell r="P82">
            <v>40</v>
          </cell>
          <cell r="Q82">
            <v>40</v>
          </cell>
          <cell r="R82">
            <v>40</v>
          </cell>
          <cell r="S82" t="str">
            <v>MMCL</v>
          </cell>
        </row>
        <row r="83">
          <cell r="A83" t="str">
            <v>METHYL ETHYL KETONE</v>
          </cell>
          <cell r="B83">
            <v>4000</v>
          </cell>
          <cell r="C83" t="str">
            <v>ORSGL</v>
          </cell>
          <cell r="D83">
            <v>1946.3324175824177</v>
          </cell>
          <cell r="E83">
            <v>276553.7001299173</v>
          </cell>
          <cell r="F83">
            <v>7499.8275188454008</v>
          </cell>
          <cell r="G83">
            <v>1536.7139801556759</v>
          </cell>
          <cell r="H83">
            <v>0</v>
          </cell>
          <cell r="I83">
            <v>0</v>
          </cell>
          <cell r="J83">
            <v>0</v>
          </cell>
          <cell r="K83">
            <v>0</v>
          </cell>
          <cell r="L83">
            <v>0</v>
          </cell>
          <cell r="M83">
            <v>4000</v>
          </cell>
          <cell r="N83" t="str">
            <v>ORSGL</v>
          </cell>
          <cell r="O83">
            <v>1536.7139801556759</v>
          </cell>
          <cell r="P83">
            <v>4000</v>
          </cell>
          <cell r="Q83">
            <v>4000</v>
          </cell>
          <cell r="R83">
            <v>4000</v>
          </cell>
          <cell r="S83" t="str">
            <v>ORSGL</v>
          </cell>
        </row>
        <row r="84">
          <cell r="A84" t="str">
            <v>METHYL ISOBUTYL KETONE</v>
          </cell>
          <cell r="B84">
            <v>350</v>
          </cell>
          <cell r="C84" t="str">
            <v>ORSGL</v>
          </cell>
          <cell r="D84">
            <v>259.51098901098902</v>
          </cell>
          <cell r="E84">
            <v>9373.8545410312927</v>
          </cell>
          <cell r="F84">
            <v>2875.7582694323355</v>
          </cell>
          <cell r="G84">
            <v>232.13622157473887</v>
          </cell>
          <cell r="H84">
            <v>0</v>
          </cell>
          <cell r="I84">
            <v>0</v>
          </cell>
          <cell r="J84">
            <v>0</v>
          </cell>
          <cell r="K84">
            <v>0</v>
          </cell>
          <cell r="L84">
            <v>0</v>
          </cell>
          <cell r="M84">
            <v>350</v>
          </cell>
          <cell r="N84" t="str">
            <v>ORSGL</v>
          </cell>
          <cell r="O84">
            <v>232.13622157473887</v>
          </cell>
          <cell r="P84">
            <v>350</v>
          </cell>
          <cell r="Q84">
            <v>350</v>
          </cell>
          <cell r="R84">
            <v>350</v>
          </cell>
          <cell r="S84" t="str">
            <v>ORSGL</v>
          </cell>
        </row>
        <row r="85">
          <cell r="A85" t="str">
            <v>METHYL MERCURY</v>
          </cell>
          <cell r="B85"/>
          <cell r="C85"/>
          <cell r="D85">
            <v>0.32438873626373632</v>
          </cell>
          <cell r="E85">
            <v>78.909966558000633</v>
          </cell>
          <cell r="F85">
            <v>0</v>
          </cell>
          <cell r="G85">
            <v>0.32306067532572547</v>
          </cell>
          <cell r="H85">
            <v>0</v>
          </cell>
          <cell r="I85">
            <v>0</v>
          </cell>
          <cell r="J85">
            <v>0</v>
          </cell>
          <cell r="K85">
            <v>0</v>
          </cell>
          <cell r="L85">
            <v>0</v>
          </cell>
          <cell r="M85">
            <v>0.32306067532572547</v>
          </cell>
          <cell r="N85" t="str">
            <v>Noncancer</v>
          </cell>
          <cell r="O85">
            <v>0.32306067532572547</v>
          </cell>
          <cell r="P85">
            <v>0.32306067532572547</v>
          </cell>
          <cell r="Q85">
            <v>0.32306067532572547</v>
          </cell>
          <cell r="R85">
            <v>0.3</v>
          </cell>
          <cell r="S85" t="str">
            <v>Noncancer</v>
          </cell>
        </row>
        <row r="86">
          <cell r="A86" t="str">
            <v>METHYL TERT BUTYL ETHER</v>
          </cell>
          <cell r="B86">
            <v>70</v>
          </cell>
          <cell r="C86" t="str">
            <v>ORSGL</v>
          </cell>
          <cell r="D86">
            <v>324.38873626373635</v>
          </cell>
          <cell r="E86">
            <v>19029.537056965826</v>
          </cell>
          <cell r="F86">
            <v>1527.3119641409601</v>
          </cell>
          <cell r="G86">
            <v>263.85112441401054</v>
          </cell>
          <cell r="H86">
            <v>0</v>
          </cell>
          <cell r="I86">
            <v>0</v>
          </cell>
          <cell r="J86">
            <v>0</v>
          </cell>
          <cell r="K86">
            <v>0</v>
          </cell>
          <cell r="L86">
            <v>0</v>
          </cell>
          <cell r="M86">
            <v>70</v>
          </cell>
          <cell r="N86" t="str">
            <v>ORSGL</v>
          </cell>
          <cell r="O86">
            <v>263.85112441401054</v>
          </cell>
          <cell r="P86">
            <v>70</v>
          </cell>
          <cell r="Q86">
            <v>70</v>
          </cell>
          <cell r="R86">
            <v>70</v>
          </cell>
          <cell r="S86" t="str">
            <v>ORSGL</v>
          </cell>
        </row>
        <row r="87">
          <cell r="A87" t="str">
            <v>METHYLNAPHTHALENE, 2-</v>
          </cell>
          <cell r="B87"/>
          <cell r="C87"/>
          <cell r="D87">
            <v>12.975549450549453</v>
          </cell>
          <cell r="E87">
            <v>11.729406610173729</v>
          </cell>
          <cell r="F87">
            <v>31.961858830899427</v>
          </cell>
          <cell r="G87">
            <v>5.1649924877186386</v>
          </cell>
          <cell r="H87">
            <v>0</v>
          </cell>
          <cell r="I87">
            <v>0</v>
          </cell>
          <cell r="J87">
            <v>0</v>
          </cell>
          <cell r="K87">
            <v>0</v>
          </cell>
          <cell r="L87">
            <v>0</v>
          </cell>
          <cell r="M87">
            <v>5.1649924877186386</v>
          </cell>
          <cell r="N87" t="str">
            <v>Noncancer</v>
          </cell>
          <cell r="O87">
            <v>5.1649924877186386</v>
          </cell>
          <cell r="P87">
            <v>5.1649924877186386</v>
          </cell>
          <cell r="Q87">
            <v>10</v>
          </cell>
          <cell r="R87">
            <v>10</v>
          </cell>
          <cell r="S87" t="str">
            <v>PQL</v>
          </cell>
        </row>
        <row r="88">
          <cell r="A88" t="str">
            <v>NAPHTHALENE</v>
          </cell>
          <cell r="B88">
            <v>140</v>
          </cell>
          <cell r="C88" t="str">
            <v>ORSGL</v>
          </cell>
          <cell r="D88">
            <v>64.877747252747255</v>
          </cell>
          <cell r="E88">
            <v>125.50067049875945</v>
          </cell>
          <cell r="F88">
            <v>1.9246040882745323</v>
          </cell>
          <cell r="G88">
            <v>1.8417255244887865</v>
          </cell>
          <cell r="H88">
            <v>0</v>
          </cell>
          <cell r="I88">
            <v>0</v>
          </cell>
          <cell r="J88">
            <v>0</v>
          </cell>
          <cell r="K88">
            <v>0</v>
          </cell>
          <cell r="L88">
            <v>0</v>
          </cell>
          <cell r="M88">
            <v>140</v>
          </cell>
          <cell r="N88" t="str">
            <v>ORSGL</v>
          </cell>
          <cell r="O88">
            <v>1.8417255244887865</v>
          </cell>
          <cell r="P88">
            <v>140</v>
          </cell>
          <cell r="Q88">
            <v>140</v>
          </cell>
          <cell r="R88">
            <v>140</v>
          </cell>
          <cell r="S88" t="str">
            <v>ORSGL</v>
          </cell>
        </row>
        <row r="89">
          <cell r="A89" t="str">
            <v>NICKEL</v>
          </cell>
          <cell r="B89">
            <v>100</v>
          </cell>
          <cell r="C89" t="str">
            <v>ORSGL</v>
          </cell>
          <cell r="D89">
            <v>64.877747252747255</v>
          </cell>
          <cell r="E89">
            <v>8306.312269263226</v>
          </cell>
          <cell r="F89">
            <v>0</v>
          </cell>
          <cell r="G89">
            <v>64.374936770571253</v>
          </cell>
          <cell r="H89">
            <v>0</v>
          </cell>
          <cell r="I89">
            <v>0</v>
          </cell>
          <cell r="J89">
            <v>0</v>
          </cell>
          <cell r="K89">
            <v>0</v>
          </cell>
          <cell r="L89">
            <v>0</v>
          </cell>
          <cell r="M89">
            <v>100</v>
          </cell>
          <cell r="N89" t="str">
            <v>ORSGL</v>
          </cell>
          <cell r="O89">
            <v>64.374936770571253</v>
          </cell>
          <cell r="P89">
            <v>100</v>
          </cell>
          <cell r="Q89">
            <v>100</v>
          </cell>
          <cell r="R89">
            <v>100</v>
          </cell>
          <cell r="S89" t="str">
            <v>ORSGL</v>
          </cell>
        </row>
        <row r="90">
          <cell r="A90" t="str">
            <v>PENTACHLOROPHENOL</v>
          </cell>
          <cell r="B90">
            <v>1</v>
          </cell>
          <cell r="C90" t="str">
            <v>MMCL</v>
          </cell>
          <cell r="D90">
            <v>16.219436813186814</v>
          </cell>
          <cell r="E90">
            <v>72.987465659340671</v>
          </cell>
          <cell r="F90">
            <v>358.1256287116114</v>
          </cell>
          <cell r="G90">
            <v>12.796278516319187</v>
          </cell>
          <cell r="H90">
            <v>0.13815555111372821</v>
          </cell>
          <cell r="I90">
            <v>0.13815555111372821</v>
          </cell>
          <cell r="J90">
            <v>0.62169998001177684</v>
          </cell>
          <cell r="K90">
            <v>348.16952110985687</v>
          </cell>
          <cell r="L90">
            <v>0.11299967364387126</v>
          </cell>
          <cell r="M90">
            <v>1</v>
          </cell>
          <cell r="N90" t="str">
            <v>MMCL</v>
          </cell>
          <cell r="O90">
            <v>0.11299967364387126</v>
          </cell>
          <cell r="P90">
            <v>1</v>
          </cell>
          <cell r="Q90">
            <v>1</v>
          </cell>
          <cell r="R90">
            <v>1</v>
          </cell>
          <cell r="S90" t="str">
            <v>MMCL</v>
          </cell>
        </row>
        <row r="91">
          <cell r="A91" t="str">
            <v>PER- AND POLYFLUORALKYL SUBSTANCES (PFAS)</v>
          </cell>
          <cell r="B91">
            <v>0.02</v>
          </cell>
          <cell r="C91" t="str">
            <v>ORSGL</v>
          </cell>
          <cell r="D91">
            <v>1.6219436813186817E-2</v>
          </cell>
          <cell r="E91">
            <v>0</v>
          </cell>
          <cell r="F91"/>
          <cell r="G91">
            <v>1.6219436813186817E-2</v>
          </cell>
          <cell r="H91"/>
          <cell r="I91"/>
          <cell r="J91"/>
          <cell r="K91"/>
          <cell r="L91"/>
          <cell r="M91">
            <v>0.02</v>
          </cell>
          <cell r="N91" t="str">
            <v>ORSGL</v>
          </cell>
          <cell r="O91">
            <v>1.6219436813186817E-2</v>
          </cell>
          <cell r="P91">
            <v>0.02</v>
          </cell>
          <cell r="Q91">
            <v>0.02</v>
          </cell>
          <cell r="R91">
            <v>0.02</v>
          </cell>
          <cell r="S91" t="str">
            <v>ORSGL</v>
          </cell>
        </row>
        <row r="92">
          <cell r="A92" t="str">
            <v>PERFLUORODECANOIC ACID (PFDA)</v>
          </cell>
          <cell r="B92">
            <v>0.02</v>
          </cell>
          <cell r="C92" t="str">
            <v>ORSGL</v>
          </cell>
          <cell r="D92">
            <v>1.6219436813186817E-2</v>
          </cell>
          <cell r="E92">
            <v>0</v>
          </cell>
          <cell r="F92"/>
          <cell r="G92">
            <v>1.6219436813186817E-2</v>
          </cell>
          <cell r="H92"/>
          <cell r="I92"/>
          <cell r="J92"/>
          <cell r="K92"/>
          <cell r="L92"/>
          <cell r="M92">
            <v>0.02</v>
          </cell>
          <cell r="N92" t="str">
            <v>ORSGL</v>
          </cell>
          <cell r="O92">
            <v>1.6219436813186817E-2</v>
          </cell>
          <cell r="P92">
            <v>0.02</v>
          </cell>
          <cell r="Q92">
            <v>0.02</v>
          </cell>
          <cell r="R92">
            <v>0.02</v>
          </cell>
          <cell r="S92" t="str">
            <v>ORSGL</v>
          </cell>
        </row>
        <row r="93">
          <cell r="A93" t="str">
            <v>PERFLUOROHEPTANOIC ACID (PFHpA)</v>
          </cell>
          <cell r="B93">
            <v>0.02</v>
          </cell>
          <cell r="C93" t="str">
            <v>ORSGL</v>
          </cell>
          <cell r="D93">
            <v>1.6219436813186817E-2</v>
          </cell>
          <cell r="E93">
            <v>0</v>
          </cell>
          <cell r="F93">
            <v>0</v>
          </cell>
          <cell r="G93">
            <v>1.6219436813186817E-2</v>
          </cell>
          <cell r="H93">
            <v>0</v>
          </cell>
          <cell r="I93">
            <v>0</v>
          </cell>
          <cell r="J93">
            <v>0</v>
          </cell>
          <cell r="K93">
            <v>0</v>
          </cell>
          <cell r="L93"/>
          <cell r="M93">
            <v>0.02</v>
          </cell>
          <cell r="N93" t="str">
            <v>ORSGL</v>
          </cell>
          <cell r="O93">
            <v>1.6219436813186817E-2</v>
          </cell>
          <cell r="P93">
            <v>0.02</v>
          </cell>
          <cell r="Q93">
            <v>0.02</v>
          </cell>
          <cell r="R93">
            <v>0.02</v>
          </cell>
          <cell r="S93" t="str">
            <v>ORSGL</v>
          </cell>
        </row>
        <row r="94">
          <cell r="A94" t="str">
            <v>PERFLUOROHEXANESULFONIC ACID (PFHxS)</v>
          </cell>
          <cell r="B94">
            <v>0.02</v>
          </cell>
          <cell r="C94" t="str">
            <v>ORSGL</v>
          </cell>
          <cell r="D94">
            <v>1.6219436813186817E-2</v>
          </cell>
          <cell r="E94">
            <v>0</v>
          </cell>
          <cell r="F94">
            <v>0</v>
          </cell>
          <cell r="G94">
            <v>1.6219436813186817E-2</v>
          </cell>
          <cell r="H94">
            <v>0</v>
          </cell>
          <cell r="I94">
            <v>0</v>
          </cell>
          <cell r="J94">
            <v>0</v>
          </cell>
          <cell r="K94">
            <v>0</v>
          </cell>
          <cell r="L94"/>
          <cell r="M94">
            <v>0.02</v>
          </cell>
          <cell r="N94" t="str">
            <v>ORSGL</v>
          </cell>
          <cell r="O94">
            <v>1.6219436813186817E-2</v>
          </cell>
          <cell r="P94">
            <v>0.02</v>
          </cell>
          <cell r="Q94">
            <v>0.02</v>
          </cell>
          <cell r="R94">
            <v>0.02</v>
          </cell>
          <cell r="S94" t="str">
            <v>ORSGL</v>
          </cell>
        </row>
        <row r="95">
          <cell r="A95" t="str">
            <v>PERFLUOROOCTANOIC ACID (PFOA)</v>
          </cell>
          <cell r="B95">
            <v>0.02</v>
          </cell>
          <cell r="C95" t="str">
            <v>ORSGL</v>
          </cell>
          <cell r="D95">
            <v>1.6219436813186817E-2</v>
          </cell>
          <cell r="E95">
            <v>0</v>
          </cell>
          <cell r="F95">
            <v>0</v>
          </cell>
          <cell r="G95">
            <v>1.6219436813186817E-2</v>
          </cell>
          <cell r="H95">
            <v>0</v>
          </cell>
          <cell r="I95">
            <v>0</v>
          </cell>
          <cell r="J95">
            <v>0</v>
          </cell>
          <cell r="K95">
            <v>0</v>
          </cell>
          <cell r="L95"/>
          <cell r="M95">
            <v>0.02</v>
          </cell>
          <cell r="N95" t="str">
            <v>ORSGL</v>
          </cell>
          <cell r="O95">
            <v>1.6219436813186817E-2</v>
          </cell>
          <cell r="P95">
            <v>0.02</v>
          </cell>
          <cell r="Q95">
            <v>0.02</v>
          </cell>
          <cell r="R95">
            <v>0.02</v>
          </cell>
          <cell r="S95" t="str">
            <v>ORSGL</v>
          </cell>
        </row>
        <row r="96">
          <cell r="A96" t="str">
            <v>PERFLUOROOCTANESULFONIC ACID (PFOS)</v>
          </cell>
          <cell r="B96">
            <v>0.02</v>
          </cell>
          <cell r="C96" t="str">
            <v>ORSGL</v>
          </cell>
          <cell r="D96">
            <v>1.6219436813186817E-2</v>
          </cell>
          <cell r="E96">
            <v>0</v>
          </cell>
          <cell r="F96">
            <v>0</v>
          </cell>
          <cell r="G96">
            <v>1.6219436813186817E-2</v>
          </cell>
          <cell r="H96">
            <v>0</v>
          </cell>
          <cell r="I96">
            <v>0</v>
          </cell>
          <cell r="J96">
            <v>0</v>
          </cell>
          <cell r="K96">
            <v>0</v>
          </cell>
          <cell r="L96"/>
          <cell r="M96">
            <v>0.02</v>
          </cell>
          <cell r="N96" t="str">
            <v>ORSGL</v>
          </cell>
          <cell r="O96">
            <v>1.6219436813186817E-2</v>
          </cell>
          <cell r="P96">
            <v>0.02</v>
          </cell>
          <cell r="Q96">
            <v>0.02</v>
          </cell>
          <cell r="R96">
            <v>0.02</v>
          </cell>
          <cell r="S96" t="str">
            <v>ORSGL</v>
          </cell>
        </row>
        <row r="97">
          <cell r="A97" t="str">
            <v>PERFLUORONONANOIC ACID (PFNA)</v>
          </cell>
          <cell r="B97">
            <v>0.02</v>
          </cell>
          <cell r="C97" t="str">
            <v>ORSGL</v>
          </cell>
          <cell r="D97">
            <v>1.6219436813186817E-2</v>
          </cell>
          <cell r="E97">
            <v>0</v>
          </cell>
          <cell r="F97">
            <v>0</v>
          </cell>
          <cell r="G97">
            <v>1.6219436813186817E-2</v>
          </cell>
          <cell r="H97">
            <v>0</v>
          </cell>
          <cell r="I97">
            <v>0</v>
          </cell>
          <cell r="J97">
            <v>0</v>
          </cell>
          <cell r="K97">
            <v>0</v>
          </cell>
          <cell r="L97"/>
          <cell r="M97">
            <v>0.02</v>
          </cell>
          <cell r="N97" t="str">
            <v>ORSGL</v>
          </cell>
          <cell r="O97">
            <v>1.6219436813186817E-2</v>
          </cell>
          <cell r="P97">
            <v>0.02</v>
          </cell>
          <cell r="Q97">
            <v>0.02</v>
          </cell>
          <cell r="R97">
            <v>0.02</v>
          </cell>
          <cell r="S97" t="str">
            <v>ORSGL</v>
          </cell>
        </row>
        <row r="98">
          <cell r="A98" t="str">
            <v>PERCHLORATE</v>
          </cell>
          <cell r="B98">
            <v>2</v>
          </cell>
          <cell r="C98" t="str">
            <v>MMCL</v>
          </cell>
          <cell r="D98">
            <v>0.22707211538461541</v>
          </cell>
          <cell r="E98">
            <v>0</v>
          </cell>
          <cell r="F98">
            <v>0</v>
          </cell>
          <cell r="G98">
            <v>0.22707211538461541</v>
          </cell>
          <cell r="H98">
            <v>0</v>
          </cell>
          <cell r="I98">
            <v>0</v>
          </cell>
          <cell r="J98">
            <v>0</v>
          </cell>
          <cell r="K98">
            <v>0</v>
          </cell>
          <cell r="L98">
            <v>0</v>
          </cell>
          <cell r="M98">
            <v>2</v>
          </cell>
          <cell r="N98" t="str">
            <v>MMCL</v>
          </cell>
          <cell r="O98">
            <v>0.22707211538461541</v>
          </cell>
          <cell r="P98">
            <v>2</v>
          </cell>
          <cell r="Q98">
            <v>2</v>
          </cell>
          <cell r="R98">
            <v>2</v>
          </cell>
          <cell r="S98" t="str">
            <v>MMCL</v>
          </cell>
        </row>
        <row r="99">
          <cell r="A99" t="str">
            <v>PETROLEUM HYDROCARBONS</v>
          </cell>
          <cell r="B99">
            <v>200</v>
          </cell>
          <cell r="C99" t="str">
            <v>ORSGL</v>
          </cell>
          <cell r="D99">
            <v>0</v>
          </cell>
          <cell r="E99">
            <v>0</v>
          </cell>
          <cell r="F99">
            <v>0</v>
          </cell>
          <cell r="G99">
            <v>0</v>
          </cell>
          <cell r="H99">
            <v>0</v>
          </cell>
          <cell r="I99">
            <v>0</v>
          </cell>
          <cell r="J99">
            <v>0</v>
          </cell>
          <cell r="K99">
            <v>0</v>
          </cell>
          <cell r="L99">
            <v>0</v>
          </cell>
          <cell r="M99">
            <v>200</v>
          </cell>
          <cell r="N99" t="str">
            <v>ORSGL</v>
          </cell>
          <cell r="O99">
            <v>0</v>
          </cell>
          <cell r="P99">
            <v>200</v>
          </cell>
          <cell r="Q99">
            <v>200</v>
          </cell>
          <cell r="R99">
            <v>200</v>
          </cell>
          <cell r="S99" t="str">
            <v>ORSGL</v>
          </cell>
        </row>
        <row r="100">
          <cell r="A100" t="str">
            <v>PETROLEUM HYDROCARBONS Aliphatics C5 to C8</v>
          </cell>
          <cell r="B100">
            <v>300</v>
          </cell>
          <cell r="C100" t="str">
            <v>ORSGL</v>
          </cell>
          <cell r="D100">
            <v>129.75549450549451</v>
          </cell>
          <cell r="E100">
            <v>94.381791019786874</v>
          </cell>
          <cell r="F100">
            <v>79.405077403181707</v>
          </cell>
          <cell r="G100">
            <v>32.366942815211218</v>
          </cell>
          <cell r="H100">
            <v>0</v>
          </cell>
          <cell r="I100">
            <v>0</v>
          </cell>
          <cell r="J100">
            <v>0</v>
          </cell>
          <cell r="K100">
            <v>0</v>
          </cell>
          <cell r="L100">
            <v>0</v>
          </cell>
          <cell r="M100">
            <v>300</v>
          </cell>
          <cell r="N100" t="str">
            <v>ORSGL</v>
          </cell>
          <cell r="O100">
            <v>32.366942815211218</v>
          </cell>
          <cell r="P100">
            <v>300</v>
          </cell>
          <cell r="Q100">
            <v>300</v>
          </cell>
          <cell r="R100">
            <v>300</v>
          </cell>
          <cell r="S100" t="str">
            <v>ORSGL</v>
          </cell>
        </row>
        <row r="101">
          <cell r="A101" t="str">
            <v>PETROLEUM HYDROCARBONS Aliphatics C9 to C12</v>
          </cell>
          <cell r="B101">
            <v>700</v>
          </cell>
          <cell r="C101" t="str">
            <v>ORSGL</v>
          </cell>
          <cell r="D101">
            <v>324.38873626373635</v>
          </cell>
          <cell r="E101">
            <v>324.38873626373635</v>
          </cell>
          <cell r="F101">
            <v>94.743298287776042</v>
          </cell>
          <cell r="G101">
            <v>59.807616433384361</v>
          </cell>
          <cell r="H101">
            <v>0</v>
          </cell>
          <cell r="I101">
            <v>0</v>
          </cell>
          <cell r="J101">
            <v>0</v>
          </cell>
          <cell r="K101">
            <v>0</v>
          </cell>
          <cell r="L101">
            <v>0</v>
          </cell>
          <cell r="M101">
            <v>700</v>
          </cell>
          <cell r="N101" t="str">
            <v>ORSGL</v>
          </cell>
          <cell r="O101">
            <v>59.807616433384361</v>
          </cell>
          <cell r="P101">
            <v>700</v>
          </cell>
          <cell r="Q101">
            <v>700</v>
          </cell>
          <cell r="R101">
            <v>700</v>
          </cell>
          <cell r="S101" t="str">
            <v>ORSGL</v>
          </cell>
        </row>
        <row r="102">
          <cell r="A102" t="str">
            <v>PETROLEUM HYDROCARBONS Aliphatics C9 to C18</v>
          </cell>
          <cell r="B102">
            <v>700</v>
          </cell>
          <cell r="C102" t="str">
            <v>ORSGL</v>
          </cell>
          <cell r="D102">
            <v>324.38873626373635</v>
          </cell>
          <cell r="E102">
            <v>324.38873626373635</v>
          </cell>
          <cell r="F102">
            <v>99.754210038144237</v>
          </cell>
          <cell r="G102">
            <v>61.766210676392532</v>
          </cell>
          <cell r="H102">
            <v>0</v>
          </cell>
          <cell r="I102">
            <v>0</v>
          </cell>
          <cell r="J102">
            <v>0</v>
          </cell>
          <cell r="K102">
            <v>0</v>
          </cell>
          <cell r="L102">
            <v>0</v>
          </cell>
          <cell r="M102">
            <v>700</v>
          </cell>
          <cell r="N102" t="str">
            <v>ORSGL</v>
          </cell>
          <cell r="O102">
            <v>61.766210676392532</v>
          </cell>
          <cell r="P102">
            <v>700</v>
          </cell>
          <cell r="Q102">
            <v>700</v>
          </cell>
          <cell r="R102">
            <v>700</v>
          </cell>
          <cell r="S102" t="str">
            <v>ORSGL</v>
          </cell>
        </row>
        <row r="103">
          <cell r="A103" t="str">
            <v>PETROLEUM HYDROCARBONS Aliphatics C19 to C36</v>
          </cell>
          <cell r="B103">
            <v>14000</v>
          </cell>
          <cell r="C103" t="str">
            <v>ORSGL</v>
          </cell>
          <cell r="D103">
            <v>6487.7747252747267</v>
          </cell>
          <cell r="E103">
            <v>0</v>
          </cell>
          <cell r="F103">
            <v>0</v>
          </cell>
          <cell r="G103">
            <v>6487.7747252747267</v>
          </cell>
          <cell r="H103">
            <v>0</v>
          </cell>
          <cell r="I103">
            <v>0</v>
          </cell>
          <cell r="J103">
            <v>0</v>
          </cell>
          <cell r="K103">
            <v>0</v>
          </cell>
          <cell r="L103">
            <v>0</v>
          </cell>
          <cell r="M103">
            <v>14000</v>
          </cell>
          <cell r="N103" t="str">
            <v>ORSGL</v>
          </cell>
          <cell r="O103">
            <v>6487.7747252747267</v>
          </cell>
          <cell r="P103">
            <v>14000</v>
          </cell>
          <cell r="Q103">
            <v>14000</v>
          </cell>
          <cell r="R103">
            <v>14000</v>
          </cell>
          <cell r="S103" t="str">
            <v>ORSGL</v>
          </cell>
        </row>
        <row r="104">
          <cell r="A104" t="str">
            <v>PETROLEUM HYDROCARBONS Aromatics C9 to C10</v>
          </cell>
          <cell r="B104">
            <v>200</v>
          </cell>
          <cell r="C104" t="str">
            <v>ORSGL</v>
          </cell>
          <cell r="D104">
            <v>97.31662087912089</v>
          </cell>
          <cell r="E104">
            <v>74.601829457976649</v>
          </cell>
          <cell r="F104">
            <v>22.322812665568822</v>
          </cell>
          <cell r="G104">
            <v>14.60334619637354</v>
          </cell>
          <cell r="H104">
            <v>0</v>
          </cell>
          <cell r="I104">
            <v>0</v>
          </cell>
          <cell r="J104">
            <v>0</v>
          </cell>
          <cell r="K104">
            <v>0</v>
          </cell>
          <cell r="L104">
            <v>0</v>
          </cell>
          <cell r="M104">
            <v>200</v>
          </cell>
          <cell r="N104" t="str">
            <v>ORSGL</v>
          </cell>
          <cell r="O104">
            <v>14.60334619637354</v>
          </cell>
          <cell r="P104">
            <v>200</v>
          </cell>
          <cell r="Q104">
            <v>200</v>
          </cell>
          <cell r="R104">
            <v>200</v>
          </cell>
          <cell r="S104" t="str">
            <v>ORSGL</v>
          </cell>
        </row>
        <row r="105">
          <cell r="A105" t="str">
            <v>PETROLEUM HYDROCARBONS Aromatics C11 to C22</v>
          </cell>
          <cell r="B105">
            <v>200</v>
          </cell>
          <cell r="C105" t="str">
            <v>ORSGL</v>
          </cell>
          <cell r="D105">
            <v>97.31662087912089</v>
          </cell>
          <cell r="E105">
            <v>89.531291208791231</v>
          </cell>
          <cell r="F105">
            <v>30.184876913328146</v>
          </cell>
          <cell r="G105">
            <v>18.323680448621531</v>
          </cell>
          <cell r="H105">
            <v>0</v>
          </cell>
          <cell r="I105">
            <v>0</v>
          </cell>
          <cell r="J105">
            <v>0</v>
          </cell>
          <cell r="K105">
            <v>0</v>
          </cell>
          <cell r="L105">
            <v>0</v>
          </cell>
          <cell r="M105">
            <v>200</v>
          </cell>
          <cell r="N105" t="str">
            <v>ORSGL</v>
          </cell>
          <cell r="O105">
            <v>18.323680448621531</v>
          </cell>
          <cell r="P105">
            <v>200</v>
          </cell>
          <cell r="Q105">
            <v>200</v>
          </cell>
          <cell r="R105">
            <v>200</v>
          </cell>
          <cell r="S105" t="str">
            <v>ORSGL</v>
          </cell>
        </row>
        <row r="106">
          <cell r="A106" t="str">
            <v>PHENANTHRENE</v>
          </cell>
          <cell r="B106"/>
          <cell r="C106"/>
          <cell r="D106">
            <v>97.31662087912089</v>
          </cell>
          <cell r="E106">
            <v>447.6564560439561</v>
          </cell>
          <cell r="F106">
            <v>146.28746020153974</v>
          </cell>
          <cell r="G106">
            <v>51.691744781527895</v>
          </cell>
          <cell r="H106">
            <v>0</v>
          </cell>
          <cell r="I106">
            <v>0</v>
          </cell>
          <cell r="J106">
            <v>0</v>
          </cell>
          <cell r="K106">
            <v>0</v>
          </cell>
          <cell r="L106">
            <v>0</v>
          </cell>
          <cell r="M106">
            <v>51.691744781527895</v>
          </cell>
          <cell r="N106" t="str">
            <v>Noncancer</v>
          </cell>
          <cell r="O106">
            <v>51.691744781527895</v>
          </cell>
          <cell r="P106">
            <v>51.691744781527895</v>
          </cell>
          <cell r="Q106">
            <v>51.691744781527895</v>
          </cell>
          <cell r="R106">
            <v>50</v>
          </cell>
          <cell r="S106" t="str">
            <v>Noncancer</v>
          </cell>
        </row>
        <row r="107">
          <cell r="A107" t="str">
            <v>PHENOL</v>
          </cell>
          <cell r="B107"/>
          <cell r="C107"/>
          <cell r="D107">
            <v>973.16620879120887</v>
          </cell>
          <cell r="E107">
            <v>26924.613501743468</v>
          </cell>
          <cell r="F107">
            <v>58272.032640271769</v>
          </cell>
          <cell r="G107">
            <v>924.32092269190844</v>
          </cell>
          <cell r="H107">
            <v>0</v>
          </cell>
          <cell r="I107">
            <v>0</v>
          </cell>
          <cell r="J107">
            <v>0</v>
          </cell>
          <cell r="K107">
            <v>0</v>
          </cell>
          <cell r="L107">
            <v>0</v>
          </cell>
          <cell r="M107">
            <v>924.32092269190844</v>
          </cell>
          <cell r="N107" t="str">
            <v>Noncancer</v>
          </cell>
          <cell r="O107">
            <v>924.32092269190844</v>
          </cell>
          <cell r="P107">
            <v>924.32092269190844</v>
          </cell>
          <cell r="Q107">
            <v>924.32092269190844</v>
          </cell>
          <cell r="R107">
            <v>900</v>
          </cell>
          <cell r="S107" t="str">
            <v>Noncancer</v>
          </cell>
        </row>
        <row r="108">
          <cell r="A108" t="str">
            <v>POLYCHLORINATED BIPHENYLS (PCBs)</v>
          </cell>
          <cell r="B108">
            <v>0.5</v>
          </cell>
          <cell r="C108" t="str">
            <v>MMCL</v>
          </cell>
          <cell r="D108">
            <v>6.4877747252747267E-2</v>
          </cell>
          <cell r="E108">
            <v>5.7741195054945071E-2</v>
          </cell>
          <cell r="F108">
            <v>1.971755228660424E-2</v>
          </cell>
          <cell r="G108">
            <v>1.1983439243174132E-2</v>
          </cell>
          <cell r="H108">
            <v>2.7631110222745642E-2</v>
          </cell>
          <cell r="I108">
            <v>2.7631110222745642E-2</v>
          </cell>
          <cell r="J108">
            <v>2.4591688098243622E-2</v>
          </cell>
          <cell r="K108">
            <v>6.7092873710940928E-2</v>
          </cell>
          <cell r="L108">
            <v>1.089800083728871E-2</v>
          </cell>
          <cell r="M108">
            <v>0.5</v>
          </cell>
          <cell r="N108" t="str">
            <v>MMCL</v>
          </cell>
          <cell r="O108">
            <v>1.089800083728871E-2</v>
          </cell>
          <cell r="P108">
            <v>0.5</v>
          </cell>
          <cell r="Q108">
            <v>0.5</v>
          </cell>
          <cell r="R108">
            <v>0.5</v>
          </cell>
          <cell r="S108" t="str">
            <v>MMCL</v>
          </cell>
        </row>
        <row r="109">
          <cell r="A109" t="str">
            <v>PYRENE</v>
          </cell>
          <cell r="B109"/>
          <cell r="C109"/>
          <cell r="D109">
            <v>97.31662087912089</v>
          </cell>
          <cell r="E109">
            <v>447.6564560439561</v>
          </cell>
          <cell r="F109">
            <v>485.2957343522296</v>
          </cell>
          <cell r="G109">
            <v>68.63327519090889</v>
          </cell>
          <cell r="H109">
            <v>0</v>
          </cell>
          <cell r="I109">
            <v>0</v>
          </cell>
          <cell r="J109">
            <v>0</v>
          </cell>
          <cell r="K109">
            <v>0</v>
          </cell>
          <cell r="L109">
            <v>0</v>
          </cell>
          <cell r="M109">
            <v>68.63327519090889</v>
          </cell>
          <cell r="N109" t="str">
            <v>Noncancer</v>
          </cell>
          <cell r="O109">
            <v>68.63327519090889</v>
          </cell>
          <cell r="P109">
            <v>68.63327519090889</v>
          </cell>
          <cell r="Q109">
            <v>68.63327519090889</v>
          </cell>
          <cell r="R109">
            <v>70</v>
          </cell>
          <cell r="S109" t="str">
            <v>Noncancer</v>
          </cell>
        </row>
        <row r="110">
          <cell r="A110" t="str">
            <v>RDX</v>
          </cell>
          <cell r="B110"/>
          <cell r="C110"/>
          <cell r="D110">
            <v>9.7316620879120901</v>
          </cell>
          <cell r="E110">
            <v>1508.9591323517839</v>
          </cell>
          <cell r="F110">
            <v>106.76506155749051</v>
          </cell>
          <cell r="G110">
            <v>8.8663142079119304</v>
          </cell>
          <cell r="H110">
            <v>0.50238382223173894</v>
          </cell>
          <cell r="I110">
            <v>0.50238382223173894</v>
          </cell>
          <cell r="J110">
            <v>61.101456626455416</v>
          </cell>
          <cell r="K110">
            <v>392.63248304481368</v>
          </cell>
          <cell r="L110">
            <v>0.49765527497825512</v>
          </cell>
          <cell r="M110">
            <v>0.49765527497825512</v>
          </cell>
          <cell r="N110" t="str">
            <v>Cancer</v>
          </cell>
          <cell r="O110">
            <v>0.49765527497825512</v>
          </cell>
          <cell r="P110">
            <v>0.49765527497825512</v>
          </cell>
          <cell r="Q110">
            <v>0.84</v>
          </cell>
          <cell r="R110">
            <v>1</v>
          </cell>
          <cell r="S110" t="str">
            <v>PQL</v>
          </cell>
        </row>
        <row r="111">
          <cell r="A111" t="str">
            <v>SELENIUM</v>
          </cell>
          <cell r="B111">
            <v>50</v>
          </cell>
          <cell r="C111" t="str">
            <v>MMCL</v>
          </cell>
          <cell r="D111">
            <v>16.219436813186814</v>
          </cell>
          <cell r="E111">
            <v>2491.8936807789673</v>
          </cell>
          <cell r="F111">
            <v>0</v>
          </cell>
          <cell r="G111">
            <v>16.114549147358762</v>
          </cell>
          <cell r="H111">
            <v>0</v>
          </cell>
          <cell r="I111">
            <v>0</v>
          </cell>
          <cell r="J111">
            <v>0</v>
          </cell>
          <cell r="K111">
            <v>0</v>
          </cell>
          <cell r="L111">
            <v>0</v>
          </cell>
          <cell r="M111">
            <v>50</v>
          </cell>
          <cell r="N111" t="str">
            <v>MMCL</v>
          </cell>
          <cell r="O111">
            <v>16.114549147358762</v>
          </cell>
          <cell r="P111">
            <v>50</v>
          </cell>
          <cell r="Q111">
            <v>50</v>
          </cell>
          <cell r="R111">
            <v>50</v>
          </cell>
          <cell r="S111" t="str">
            <v>MMCL</v>
          </cell>
        </row>
        <row r="112">
          <cell r="A112" t="str">
            <v>SILVER</v>
          </cell>
          <cell r="B112">
            <v>100</v>
          </cell>
          <cell r="C112" t="str">
            <v>SMCL</v>
          </cell>
          <cell r="D112">
            <v>16.219436813186814</v>
          </cell>
          <cell r="E112">
            <v>276.87707564210757</v>
          </cell>
          <cell r="F112">
            <v>0</v>
          </cell>
          <cell r="G112">
            <v>15.321882187465755</v>
          </cell>
          <cell r="H112">
            <v>0</v>
          </cell>
          <cell r="I112">
            <v>0</v>
          </cell>
          <cell r="J112">
            <v>0</v>
          </cell>
          <cell r="K112">
            <v>0</v>
          </cell>
          <cell r="L112">
            <v>0</v>
          </cell>
          <cell r="M112">
            <v>100</v>
          </cell>
          <cell r="N112" t="str">
            <v>SMCL</v>
          </cell>
          <cell r="O112">
            <v>15.321882187465755</v>
          </cell>
          <cell r="P112">
            <v>100</v>
          </cell>
          <cell r="Q112">
            <v>100</v>
          </cell>
          <cell r="R112">
            <v>100</v>
          </cell>
          <cell r="S112" t="str">
            <v>SMCL</v>
          </cell>
        </row>
        <row r="113">
          <cell r="A113" t="str">
            <v>STYRENE</v>
          </cell>
          <cell r="B113">
            <v>100</v>
          </cell>
          <cell r="C113" t="str">
            <v>MMCL</v>
          </cell>
          <cell r="D113">
            <v>648.7774725274727</v>
          </cell>
          <cell r="E113">
            <v>1989.1073342860386</v>
          </cell>
          <cell r="F113">
            <v>441.23817321223061</v>
          </cell>
          <cell r="G113">
            <v>231.99442961578902</v>
          </cell>
          <cell r="H113">
            <v>1.8420740148497095</v>
          </cell>
          <cell r="I113">
            <v>1.8420740148497095</v>
          </cell>
          <cell r="J113">
            <v>4.4299109298607426</v>
          </cell>
          <cell r="K113">
            <v>5.2680708923467101</v>
          </cell>
          <cell r="L113">
            <v>1.0433759219267491</v>
          </cell>
          <cell r="M113">
            <v>100</v>
          </cell>
          <cell r="N113" t="str">
            <v>MMCL</v>
          </cell>
          <cell r="O113">
            <v>1.0433759219267491</v>
          </cell>
          <cell r="P113">
            <v>100</v>
          </cell>
          <cell r="Q113">
            <v>100</v>
          </cell>
          <cell r="R113">
            <v>100</v>
          </cell>
          <cell r="S113" t="str">
            <v>MMCL</v>
          </cell>
        </row>
        <row r="114">
          <cell r="A114" t="str">
            <v>TCDD, 2,3,7,8-  (equivalents)</v>
          </cell>
          <cell r="B114">
            <v>3.0000000000000001E-5</v>
          </cell>
          <cell r="C114" t="str">
            <v>MMCL</v>
          </cell>
          <cell r="D114">
            <v>2.2707211538461543E-6</v>
          </cell>
          <cell r="E114">
            <v>2.2707211538461543E-6</v>
          </cell>
          <cell r="F114">
            <v>6.8019463012516031E-7</v>
          </cell>
          <cell r="G114">
            <v>4.2536088392180888E-7</v>
          </cell>
          <cell r="H114">
            <v>3.6841480296994188E-7</v>
          </cell>
          <cell r="I114">
            <v>3.6841480296994188E-7</v>
          </cell>
          <cell r="J114">
            <v>3.6841480296994188E-7</v>
          </cell>
          <cell r="K114">
            <v>7.0136267814189655E-7</v>
          </cell>
          <cell r="L114">
            <v>1.4589042630425731E-7</v>
          </cell>
          <cell r="M114">
            <v>3.0000000000000001E-5</v>
          </cell>
          <cell r="N114" t="str">
            <v>MMCL</v>
          </cell>
          <cell r="O114">
            <v>1.4589042630425731E-7</v>
          </cell>
          <cell r="P114">
            <v>3.0000000000000001E-5</v>
          </cell>
          <cell r="Q114">
            <v>3.0000000000000001E-5</v>
          </cell>
          <cell r="R114">
            <v>3.0000000000000001E-5</v>
          </cell>
          <cell r="S114" t="str">
            <v>MMCL</v>
          </cell>
        </row>
        <row r="115">
          <cell r="A115" t="str">
            <v>TETRACHLOROETHANE, 1,1,1,2-</v>
          </cell>
          <cell r="B115"/>
          <cell r="C115"/>
          <cell r="D115">
            <v>97.31662087912089</v>
          </cell>
          <cell r="E115">
            <v>325.27262745949895</v>
          </cell>
          <cell r="F115">
            <v>59.00394298199781</v>
          </cell>
          <cell r="G115">
            <v>33.005368845884249</v>
          </cell>
          <cell r="H115">
            <v>2.1254700171342802</v>
          </cell>
          <cell r="I115">
            <v>2.1254700171342802</v>
          </cell>
          <cell r="J115">
            <v>5.5723827728000819</v>
          </cell>
          <cell r="K115">
            <v>0.49329875364482034</v>
          </cell>
          <cell r="L115">
            <v>0.37353717212054582</v>
          </cell>
          <cell r="M115">
            <v>0.37353717212054582</v>
          </cell>
          <cell r="N115" t="str">
            <v>Cancer</v>
          </cell>
          <cell r="O115">
            <v>0.37353717212054582</v>
          </cell>
          <cell r="P115">
            <v>0.37353717212054582</v>
          </cell>
          <cell r="Q115">
            <v>5</v>
          </cell>
          <cell r="R115">
            <v>5</v>
          </cell>
          <cell r="S115" t="str">
            <v>PQL</v>
          </cell>
        </row>
        <row r="116">
          <cell r="A116" t="str">
            <v>TETRACHLOROETHANE, 1,1,2,2-</v>
          </cell>
          <cell r="B116"/>
          <cell r="C116"/>
          <cell r="D116">
            <v>64.877747252747255</v>
          </cell>
          <cell r="E116">
            <v>0</v>
          </cell>
          <cell r="F116">
            <v>71.140445898099443</v>
          </cell>
          <cell r="G116">
            <v>33.93245977989163</v>
          </cell>
          <cell r="H116">
            <v>0.27631110222745642</v>
          </cell>
          <cell r="I116">
            <v>0.27631110222745642</v>
          </cell>
          <cell r="J116">
            <v>1.6458274188444724</v>
          </cell>
          <cell r="K116">
            <v>8.9755078120120929E-2</v>
          </cell>
          <cell r="L116">
            <v>6.506969573018459E-2</v>
          </cell>
          <cell r="M116">
            <v>6.506969573018459E-2</v>
          </cell>
          <cell r="N116" t="str">
            <v>Cancer</v>
          </cell>
          <cell r="O116">
            <v>6.506969573018459E-2</v>
          </cell>
          <cell r="P116">
            <v>6.506969573018459E-2</v>
          </cell>
          <cell r="Q116">
            <v>2</v>
          </cell>
          <cell r="R116">
            <v>2</v>
          </cell>
          <cell r="S116" t="str">
            <v>PQL</v>
          </cell>
        </row>
        <row r="117">
          <cell r="A117" t="str">
            <v>TETRACHLOROETHYLENE</v>
          </cell>
          <cell r="B117">
            <v>5</v>
          </cell>
          <cell r="C117" t="str">
            <v>MMCL</v>
          </cell>
          <cell r="D117">
            <v>19.46332417582418</v>
          </cell>
          <cell r="E117">
            <v>44.913766150967199</v>
          </cell>
          <cell r="F117">
            <v>19.982217531842576</v>
          </cell>
          <cell r="G117">
            <v>8.0848541510130261</v>
          </cell>
          <cell r="H117">
            <v>2.7631110222745638</v>
          </cell>
          <cell r="I117">
            <v>2.7631110222745638</v>
          </cell>
          <cell r="J117">
            <v>5.0013385437743176</v>
          </cell>
          <cell r="K117">
            <v>1.1332241597412407</v>
          </cell>
          <cell r="L117">
            <v>0.69237917362114842</v>
          </cell>
          <cell r="M117">
            <v>5</v>
          </cell>
          <cell r="N117" t="str">
            <v>MMCL</v>
          </cell>
          <cell r="O117">
            <v>0.69237917362114842</v>
          </cell>
          <cell r="P117">
            <v>5</v>
          </cell>
          <cell r="Q117">
            <v>5</v>
          </cell>
          <cell r="R117">
            <v>5</v>
          </cell>
          <cell r="S117" t="str">
            <v>MMCL</v>
          </cell>
        </row>
        <row r="118">
          <cell r="A118" t="str">
            <v>THALLIUM</v>
          </cell>
          <cell r="B118">
            <v>2</v>
          </cell>
          <cell r="C118" t="str">
            <v>MMCL</v>
          </cell>
          <cell r="D118">
            <v>0.25951098901098907</v>
          </cell>
          <cell r="E118">
            <v>66.450498154105802</v>
          </cell>
          <cell r="F118">
            <v>0</v>
          </cell>
          <cell r="G118">
            <v>0.25850145604460945</v>
          </cell>
          <cell r="H118">
            <v>0</v>
          </cell>
          <cell r="I118">
            <v>0</v>
          </cell>
          <cell r="J118">
            <v>0</v>
          </cell>
          <cell r="K118">
            <v>0</v>
          </cell>
          <cell r="L118">
            <v>0</v>
          </cell>
          <cell r="M118">
            <v>2</v>
          </cell>
          <cell r="N118" t="str">
            <v>MMCL</v>
          </cell>
          <cell r="O118">
            <v>0.25850145604460945</v>
          </cell>
          <cell r="P118">
            <v>2</v>
          </cell>
          <cell r="Q118">
            <v>2</v>
          </cell>
          <cell r="R118">
            <v>2</v>
          </cell>
          <cell r="S118" t="str">
            <v>MMCL</v>
          </cell>
        </row>
        <row r="119">
          <cell r="A119" t="str">
            <v>TOLUENE</v>
          </cell>
          <cell r="B119">
            <v>1000</v>
          </cell>
          <cell r="C119" t="str">
            <v>MMCL</v>
          </cell>
          <cell r="D119">
            <v>259.51098901098902</v>
          </cell>
          <cell r="E119">
            <v>1028.7698075944149</v>
          </cell>
          <cell r="F119">
            <v>2030.9303353048385</v>
          </cell>
          <cell r="G119">
            <v>188.04693583903412</v>
          </cell>
          <cell r="H119">
            <v>0</v>
          </cell>
          <cell r="I119">
            <v>0</v>
          </cell>
          <cell r="J119">
            <v>0</v>
          </cell>
          <cell r="K119">
            <v>0</v>
          </cell>
          <cell r="L119">
            <v>0</v>
          </cell>
          <cell r="M119">
            <v>1000</v>
          </cell>
          <cell r="N119" t="str">
            <v>MMCL</v>
          </cell>
          <cell r="O119">
            <v>188.04693583903412</v>
          </cell>
          <cell r="P119">
            <v>1000</v>
          </cell>
          <cell r="Q119">
            <v>1000</v>
          </cell>
          <cell r="R119">
            <v>1000</v>
          </cell>
          <cell r="S119" t="str">
            <v>MMCL</v>
          </cell>
        </row>
        <row r="120">
          <cell r="A120" t="str">
            <v>TRICHLOROBENZENE, 1,2,4-</v>
          </cell>
          <cell r="B120">
            <v>70</v>
          </cell>
          <cell r="C120" t="str">
            <v>MMCL</v>
          </cell>
          <cell r="D120">
            <v>32.438873626373628</v>
          </cell>
          <cell r="E120">
            <v>32.13869388446615</v>
          </cell>
          <cell r="F120">
            <v>1.1660722096973319</v>
          </cell>
          <cell r="G120">
            <v>1.0875213520937397</v>
          </cell>
          <cell r="H120">
            <v>0</v>
          </cell>
          <cell r="I120">
            <v>0</v>
          </cell>
          <cell r="J120">
            <v>0</v>
          </cell>
          <cell r="K120">
            <v>0</v>
          </cell>
          <cell r="L120">
            <v>0</v>
          </cell>
          <cell r="M120">
            <v>70</v>
          </cell>
          <cell r="N120" t="str">
            <v>MMCL</v>
          </cell>
          <cell r="O120">
            <v>1.0875213520937397</v>
          </cell>
          <cell r="P120">
            <v>70</v>
          </cell>
          <cell r="Q120">
            <v>70</v>
          </cell>
          <cell r="R120">
            <v>70</v>
          </cell>
          <cell r="S120" t="str">
            <v>MMCL</v>
          </cell>
        </row>
        <row r="121">
          <cell r="A121" t="str">
            <v>TRICHLOROETHANE, 1,1,1-</v>
          </cell>
          <cell r="B121">
            <v>200</v>
          </cell>
          <cell r="C121" t="str">
            <v>MMCL</v>
          </cell>
          <cell r="D121">
            <v>6487.7747252747267</v>
          </cell>
          <cell r="E121">
            <v>48245.656313347441</v>
          </cell>
          <cell r="F121">
            <v>2292.2375306491995</v>
          </cell>
          <cell r="G121">
            <v>1636.3444602170348</v>
          </cell>
          <cell r="H121">
            <v>0</v>
          </cell>
          <cell r="I121">
            <v>0</v>
          </cell>
          <cell r="J121">
            <v>0</v>
          </cell>
          <cell r="K121">
            <v>0</v>
          </cell>
          <cell r="L121">
            <v>0</v>
          </cell>
          <cell r="M121">
            <v>200</v>
          </cell>
          <cell r="N121" t="str">
            <v>MMCL</v>
          </cell>
          <cell r="O121">
            <v>1636.3444602170348</v>
          </cell>
          <cell r="P121">
            <v>200</v>
          </cell>
          <cell r="Q121">
            <v>200</v>
          </cell>
          <cell r="R121">
            <v>200</v>
          </cell>
          <cell r="S121" t="str">
            <v>MMCL</v>
          </cell>
        </row>
        <row r="122">
          <cell r="A122" t="str">
            <v>TRICHLOROETHANE, 1,1,2-</v>
          </cell>
          <cell r="B122">
            <v>5</v>
          </cell>
          <cell r="C122" t="str">
            <v>MMCL</v>
          </cell>
          <cell r="D122">
            <v>12.975549450549453</v>
          </cell>
          <cell r="E122">
            <v>240.15310958162348</v>
          </cell>
          <cell r="F122">
            <v>41.375802876203252</v>
          </cell>
          <cell r="G122">
            <v>9.4875982650467581</v>
          </cell>
          <cell r="H122">
            <v>0.96951263939458387</v>
          </cell>
          <cell r="I122">
            <v>0.96951263939458387</v>
          </cell>
          <cell r="J122">
            <v>14.074772805157989</v>
          </cell>
          <cell r="K122">
            <v>0.23781986056977764</v>
          </cell>
          <cell r="L122">
            <v>0.18841764846641201</v>
          </cell>
          <cell r="M122">
            <v>5</v>
          </cell>
          <cell r="N122" t="str">
            <v>MMCL</v>
          </cell>
          <cell r="O122">
            <v>0.18841764846641201</v>
          </cell>
          <cell r="P122">
            <v>5</v>
          </cell>
          <cell r="Q122">
            <v>5</v>
          </cell>
          <cell r="R122">
            <v>5</v>
          </cell>
          <cell r="S122" t="str">
            <v>MMCL</v>
          </cell>
        </row>
        <row r="123">
          <cell r="A123" t="str">
            <v>TRICHLOROETHYLENE</v>
          </cell>
          <cell r="B123">
            <v>5</v>
          </cell>
          <cell r="C123" t="str">
            <v>MMCL</v>
          </cell>
          <cell r="D123">
            <v>1.6219436813186816</v>
          </cell>
          <cell r="E123">
            <v>13.243361298461933</v>
          </cell>
          <cell r="F123">
            <v>0.91905961349366694</v>
          </cell>
          <cell r="G123">
            <v>0.56175910787779137</v>
          </cell>
          <cell r="H123"/>
          <cell r="I123">
            <v>0.78216992713927302</v>
          </cell>
          <cell r="J123">
            <v>5.7492323518961985</v>
          </cell>
          <cell r="K123">
            <v>0.60063959823133839</v>
          </cell>
          <cell r="L123">
            <v>0.32078808902732225</v>
          </cell>
          <cell r="M123">
            <v>5</v>
          </cell>
          <cell r="N123" t="str">
            <v>MMCL</v>
          </cell>
          <cell r="O123">
            <v>0.32078808902732225</v>
          </cell>
          <cell r="P123">
            <v>5</v>
          </cell>
          <cell r="Q123">
            <v>5</v>
          </cell>
          <cell r="R123">
            <v>5</v>
          </cell>
          <cell r="S123" t="str">
            <v>MMCL</v>
          </cell>
        </row>
        <row r="124">
          <cell r="A124" t="str">
            <v>TRICHLOROPHENOL, 2,4,5-</v>
          </cell>
          <cell r="B124"/>
          <cell r="C124"/>
          <cell r="D124">
            <v>324.38873626373635</v>
          </cell>
          <cell r="E124">
            <v>562.11894574845417</v>
          </cell>
          <cell r="F124">
            <v>23485.118117808841</v>
          </cell>
          <cell r="G124">
            <v>203.90335602597224</v>
          </cell>
          <cell r="H124">
            <v>0</v>
          </cell>
          <cell r="I124">
            <v>0</v>
          </cell>
          <cell r="J124">
            <v>0</v>
          </cell>
          <cell r="K124">
            <v>0</v>
          </cell>
          <cell r="L124">
            <v>0</v>
          </cell>
          <cell r="M124">
            <v>200</v>
          </cell>
          <cell r="N124" t="str">
            <v>Odor</v>
          </cell>
          <cell r="O124">
            <v>203.90335602597224</v>
          </cell>
          <cell r="P124">
            <v>200</v>
          </cell>
          <cell r="Q124">
            <v>200</v>
          </cell>
          <cell r="R124">
            <v>200</v>
          </cell>
          <cell r="S124" t="str">
            <v>Odor</v>
          </cell>
        </row>
        <row r="125">
          <cell r="A125" t="str">
            <v>TRICHLOROPHENOL 2,4,6-</v>
          </cell>
          <cell r="B125"/>
          <cell r="C125"/>
          <cell r="D125">
            <v>3.2438873626373632</v>
          </cell>
          <cell r="E125">
            <v>5.8833979261033473</v>
          </cell>
          <cell r="F125">
            <v>168.02237735698739</v>
          </cell>
          <cell r="G125">
            <v>2.0652900006946235</v>
          </cell>
          <cell r="H125">
            <v>5.0238382223173899</v>
          </cell>
          <cell r="I125">
            <v>5.0238382223173899</v>
          </cell>
          <cell r="J125">
            <v>7.1469964061460391</v>
          </cell>
          <cell r="K125">
            <v>92.214417770656198</v>
          </cell>
          <cell r="L125">
            <v>2.8586603626320635</v>
          </cell>
          <cell r="M125">
            <v>2.0652900006946235</v>
          </cell>
          <cell r="N125" t="str">
            <v>Noncancer</v>
          </cell>
          <cell r="O125">
            <v>2.0652900006946235</v>
          </cell>
          <cell r="P125">
            <v>2.0652900006946235</v>
          </cell>
          <cell r="Q125">
            <v>10</v>
          </cell>
          <cell r="R125">
            <v>10</v>
          </cell>
          <cell r="S125" t="str">
            <v>PQL</v>
          </cell>
        </row>
        <row r="126">
          <cell r="A126" t="str">
            <v>VANADIUM</v>
          </cell>
          <cell r="B126"/>
          <cell r="C126"/>
          <cell r="D126">
            <v>29.194986263736265</v>
          </cell>
          <cell r="E126">
            <v>373.78405211684515</v>
          </cell>
          <cell r="F126">
            <v>0</v>
          </cell>
          <cell r="G126">
            <v>27.079870732256001</v>
          </cell>
          <cell r="H126">
            <v>0</v>
          </cell>
          <cell r="I126">
            <v>0</v>
          </cell>
          <cell r="J126">
            <v>0</v>
          </cell>
          <cell r="K126">
            <v>0</v>
          </cell>
          <cell r="L126">
            <v>0</v>
          </cell>
          <cell r="M126">
            <v>27.079870732256001</v>
          </cell>
          <cell r="N126" t="str">
            <v>Noncancer</v>
          </cell>
          <cell r="O126">
            <v>27.079870732256001</v>
          </cell>
          <cell r="P126">
            <v>27.079870732256001</v>
          </cell>
          <cell r="Q126">
            <v>27.079870732256001</v>
          </cell>
          <cell r="R126">
            <v>30</v>
          </cell>
          <cell r="S126" t="str">
            <v>Noncancer</v>
          </cell>
        </row>
        <row r="127">
          <cell r="A127" t="str">
            <v>VINYL CHLORIDE</v>
          </cell>
          <cell r="B127">
            <v>2</v>
          </cell>
          <cell r="C127" t="str">
            <v>MMCL</v>
          </cell>
          <cell r="D127">
            <v>9.7316620879120901</v>
          </cell>
          <cell r="E127">
            <v>164.93705847096865</v>
          </cell>
          <cell r="F127">
            <v>34.868966528635319</v>
          </cell>
          <cell r="G127">
            <v>7.2727756545205633</v>
          </cell>
          <cell r="H127">
            <v>7.6753083952071227E-2</v>
          </cell>
          <cell r="I127">
            <v>1.154641175901608E-2</v>
          </cell>
          <cell r="J127">
            <v>8.2302142691839067E-2</v>
          </cell>
          <cell r="K127">
            <v>0.25405926619734076</v>
          </cell>
          <cell r="L127">
            <v>9.7377208947078912E-3</v>
          </cell>
          <cell r="M127">
            <v>2</v>
          </cell>
          <cell r="N127" t="str">
            <v>MMCL</v>
          </cell>
          <cell r="O127">
            <v>9.7377208947078912E-3</v>
          </cell>
          <cell r="P127">
            <v>2</v>
          </cell>
          <cell r="Q127">
            <v>2</v>
          </cell>
          <cell r="R127">
            <v>2</v>
          </cell>
          <cell r="S127" t="str">
            <v>MMCL</v>
          </cell>
        </row>
        <row r="128">
          <cell r="A128" t="str">
            <v>XYLENES (Mixed Isomers)</v>
          </cell>
          <cell r="B128">
            <v>10000</v>
          </cell>
          <cell r="C128" t="str">
            <v>MMCL</v>
          </cell>
          <cell r="D128">
            <v>648.7774725274727</v>
          </cell>
          <cell r="E128">
            <v>1464.394937180215</v>
          </cell>
          <cell r="F128">
            <v>42.800339488748165</v>
          </cell>
          <cell r="G128">
            <v>39.079998838952832</v>
          </cell>
          <cell r="H128">
            <v>0</v>
          </cell>
          <cell r="I128">
            <v>0</v>
          </cell>
          <cell r="J128">
            <v>0</v>
          </cell>
          <cell r="K128">
            <v>0</v>
          </cell>
          <cell r="L128">
            <v>0</v>
          </cell>
          <cell r="M128">
            <v>10000</v>
          </cell>
          <cell r="N128" t="str">
            <v>MMCL</v>
          </cell>
          <cell r="O128">
            <v>39.079998838952832</v>
          </cell>
          <cell r="P128">
            <v>10000</v>
          </cell>
          <cell r="Q128">
            <v>10000</v>
          </cell>
          <cell r="R128">
            <v>10000</v>
          </cell>
          <cell r="S128" t="str">
            <v>MMCL</v>
          </cell>
        </row>
        <row r="129">
          <cell r="A129" t="str">
            <v>ZINC</v>
          </cell>
          <cell r="B129">
            <v>5000</v>
          </cell>
          <cell r="C129" t="str">
            <v>SMCL</v>
          </cell>
          <cell r="D129">
            <v>973.16620879120887</v>
          </cell>
          <cell r="E129">
            <v>191045.18219305421</v>
          </cell>
          <cell r="F129">
            <v>0</v>
          </cell>
          <cell r="G129">
            <v>968.23411517715965</v>
          </cell>
          <cell r="H129">
            <v>0</v>
          </cell>
          <cell r="I129">
            <v>0</v>
          </cell>
          <cell r="J129">
            <v>0</v>
          </cell>
          <cell r="K129">
            <v>0</v>
          </cell>
          <cell r="L129">
            <v>0</v>
          </cell>
          <cell r="M129">
            <v>5000</v>
          </cell>
          <cell r="N129" t="str">
            <v>SMCL</v>
          </cell>
          <cell r="O129">
            <v>968.23411517715965</v>
          </cell>
          <cell r="P129">
            <v>5000</v>
          </cell>
          <cell r="Q129">
            <v>5000</v>
          </cell>
          <cell r="R129">
            <v>5000</v>
          </cell>
          <cell r="S129" t="str">
            <v>SMCL</v>
          </cell>
        </row>
      </sheetData>
      <sheetData sheetId="2"/>
      <sheetData sheetId="3"/>
      <sheetData sheetId="4"/>
      <sheetData sheetId="5"/>
      <sheetData sheetId="6">
        <row r="1">
          <cell r="A1"/>
          <cell r="B1"/>
          <cell r="C1"/>
          <cell r="D1"/>
          <cell r="E1"/>
          <cell r="F1"/>
          <cell r="G1"/>
          <cell r="H1"/>
          <cell r="I1"/>
          <cell r="J1"/>
          <cell r="K1"/>
          <cell r="L1"/>
          <cell r="M1"/>
          <cell r="N1"/>
          <cell r="O1" t="str">
            <v>Henry's law</v>
          </cell>
          <cell r="P1"/>
          <cell r="Q1" t="str">
            <v>DEP</v>
          </cell>
          <cell r="R1"/>
          <cell r="S1"/>
          <cell r="T1"/>
          <cell r="U1"/>
          <cell r="V1"/>
          <cell r="W1"/>
        </row>
        <row r="2">
          <cell r="A2" t="str">
            <v>Vapor Infiltration</v>
          </cell>
          <cell r="B2" t="str">
            <v>Indoor Air Levels Risk-Based</v>
          </cell>
          <cell r="C2"/>
          <cell r="D2"/>
          <cell r="E2"/>
          <cell r="F2"/>
          <cell r="G2"/>
          <cell r="H2"/>
          <cell r="I2"/>
          <cell r="J2"/>
          <cell r="K2"/>
          <cell r="L2" t="str">
            <v>Target</v>
          </cell>
          <cell r="M2"/>
          <cell r="N2" t="str">
            <v>Alpha</v>
          </cell>
          <cell r="O2" t="str">
            <v>constant at</v>
          </cell>
          <cell r="P2" t="str">
            <v>Units</v>
          </cell>
          <cell r="Q2" t="str">
            <v>Dilution,</v>
          </cell>
          <cell r="R2" t="str">
            <v>Target</v>
          </cell>
          <cell r="S2" t="str">
            <v>Lowest</v>
          </cell>
          <cell r="T2"/>
          <cell r="U2" t="str">
            <v>Highest,</v>
          </cell>
          <cell r="V2"/>
          <cell r="W2"/>
        </row>
        <row r="3">
          <cell r="A3" t="str">
            <v>GW-2</v>
          </cell>
          <cell r="B3" t="str">
            <v>Non-cancer</v>
          </cell>
          <cell r="C3" t="str">
            <v>Nonmutagenic Cancer</v>
          </cell>
          <cell r="D3" t="str">
            <v>Mutagenic Cancer</v>
          </cell>
          <cell r="E3" t="str">
            <v>TOTAL Cancer (Mutagenic &amp;/or Nonmutagenic)</v>
          </cell>
          <cell r="F3" t="str">
            <v>Lowest of</v>
          </cell>
          <cell r="G3"/>
          <cell r="H3" t="str">
            <v>50%</v>
          </cell>
          <cell r="I3" t="str">
            <v>Lowest</v>
          </cell>
          <cell r="J3"/>
          <cell r="K3" t="str">
            <v>Background</v>
          </cell>
          <cell r="L3" t="str">
            <v>Indoor</v>
          </cell>
          <cell r="M3"/>
          <cell r="N3" t="str">
            <v>Attenuation</v>
          </cell>
          <cell r="O3" t="str">
            <v>ave. groundwater</v>
          </cell>
          <cell r="P3" t="str">
            <v>Conversion</v>
          </cell>
          <cell r="Q3" t="str">
            <v>Degradation</v>
          </cell>
          <cell r="R3" t="str">
            <v>Groundwater</v>
          </cell>
          <cell r="S3" t="str">
            <v>Column R, Ceiling Value, Solubility</v>
          </cell>
          <cell r="T3"/>
          <cell r="U3" t="str">
            <v>Column S,</v>
          </cell>
          <cell r="V3" t="str">
            <v>GW-2</v>
          </cell>
          <cell r="W3"/>
        </row>
        <row r="4">
          <cell r="A4"/>
          <cell r="B4" t="str">
            <v>HI =</v>
          </cell>
          <cell r="C4" t="str">
            <v>ELCR=</v>
          </cell>
          <cell r="D4" t="str">
            <v>ELCR=</v>
          </cell>
          <cell r="E4" t="str">
            <v>ELCR =</v>
          </cell>
          <cell r="F4" t="str">
            <v>Columns</v>
          </cell>
          <cell r="G4"/>
          <cell r="H4" t="str">
            <v>Odor</v>
          </cell>
          <cell r="I4" t="str">
            <v>Risk-Based</v>
          </cell>
          <cell r="J4"/>
          <cell r="K4" t="str">
            <v>Indoor</v>
          </cell>
          <cell r="L4" t="str">
            <v>Air Level</v>
          </cell>
          <cell r="M4"/>
          <cell r="N4" t="str">
            <v>Factor</v>
          </cell>
          <cell r="O4" t="str">
            <v>temperature,</v>
          </cell>
          <cell r="P4" t="str">
            <v>Factor</v>
          </cell>
          <cell r="Q4" t="str">
            <v>Factor</v>
          </cell>
          <cell r="R4" t="str">
            <v>Value</v>
          </cell>
          <cell r="S4"/>
          <cell r="T4"/>
          <cell r="U4" t="str">
            <v>Background,</v>
          </cell>
          <cell r="V4" t="str">
            <v>CALCULATED LEVELS</v>
          </cell>
          <cell r="W4"/>
        </row>
        <row r="5">
          <cell r="A5"/>
          <cell r="B5">
            <v>0.2</v>
          </cell>
          <cell r="C5">
            <v>9.9999999999999995E-7</v>
          </cell>
          <cell r="D5">
            <v>9.9999999999999995E-7</v>
          </cell>
          <cell r="E5">
            <v>9.9999999999999995E-7</v>
          </cell>
          <cell r="F5" t="str">
            <v>B and E</v>
          </cell>
          <cell r="G5"/>
          <cell r="H5" t="str">
            <v>Threshold</v>
          </cell>
          <cell r="I5" t="str">
            <v>Level</v>
          </cell>
          <cell r="J5"/>
          <cell r="K5" t="str">
            <v>Air Level</v>
          </cell>
          <cell r="L5"/>
          <cell r="M5"/>
          <cell r="N5" t="str">
            <v>α</v>
          </cell>
          <cell r="O5" t="str">
            <v>H'TS</v>
          </cell>
          <cell r="P5"/>
          <cell r="Q5" t="str">
            <v>(d)</v>
          </cell>
          <cell r="R5"/>
          <cell r="S5"/>
          <cell r="T5"/>
          <cell r="U5" t="str">
            <v>PQL</v>
          </cell>
          <cell r="V5" t="str">
            <v xml:space="preserve"> (rounded)</v>
          </cell>
          <cell r="W5"/>
        </row>
        <row r="6">
          <cell r="A6" t="str">
            <v>OIL OR HAZARDOUS MATERIAL (OHM)</v>
          </cell>
          <cell r="B6" t="str">
            <v>µg/m3</v>
          </cell>
          <cell r="C6" t="str">
            <v>µg/m3</v>
          </cell>
          <cell r="D6" t="str">
            <v>µg/m3</v>
          </cell>
          <cell r="E6" t="str">
            <v>µg/m3</v>
          </cell>
          <cell r="F6" t="str">
            <v>µg/m3</v>
          </cell>
          <cell r="G6" t="str">
            <v>basis</v>
          </cell>
          <cell r="H6" t="str">
            <v>µg/m3</v>
          </cell>
          <cell r="I6" t="str">
            <v>µg/m3</v>
          </cell>
          <cell r="J6" t="str">
            <v>basis</v>
          </cell>
          <cell r="K6" t="str">
            <v>µg/m3</v>
          </cell>
          <cell r="L6" t="str">
            <v>µg/m3</v>
          </cell>
          <cell r="M6" t="str">
            <v>basis</v>
          </cell>
          <cell r="N6" t="str">
            <v>dimensionless</v>
          </cell>
          <cell r="O6" t="str">
            <v>dimensionless</v>
          </cell>
          <cell r="P6" t="str">
            <v>L/m3</v>
          </cell>
          <cell r="Q6" t="str">
            <v>dimensionless</v>
          </cell>
          <cell r="R6" t="str">
            <v>µg/L</v>
          </cell>
          <cell r="S6" t="str">
            <v>µg/L</v>
          </cell>
          <cell r="T6" t="str">
            <v>basis</v>
          </cell>
          <cell r="U6" t="str">
            <v>µg/L</v>
          </cell>
          <cell r="V6" t="str">
            <v>µg/L</v>
          </cell>
          <cell r="W6" t="str">
            <v>Basis</v>
          </cell>
        </row>
        <row r="7">
          <cell r="A7" t="str">
            <v>ACENAPHTHENE</v>
          </cell>
          <cell r="B7">
            <v>10.000000000000002</v>
          </cell>
          <cell r="C7">
            <v>0</v>
          </cell>
          <cell r="D7">
            <v>0</v>
          </cell>
          <cell r="E7">
            <v>0</v>
          </cell>
          <cell r="F7">
            <v>10.000000000000002</v>
          </cell>
          <cell r="G7" t="str">
            <v>Noncancer</v>
          </cell>
          <cell r="H7">
            <v>0</v>
          </cell>
          <cell r="I7">
            <v>10.000000000000002</v>
          </cell>
          <cell r="J7" t="str">
            <v>Noncancer</v>
          </cell>
          <cell r="K7">
            <v>0</v>
          </cell>
          <cell r="L7">
            <v>10.000000000000002</v>
          </cell>
          <cell r="M7" t="str">
            <v>Noncancer</v>
          </cell>
          <cell r="N7">
            <v>6.4942366439506858E-4</v>
          </cell>
          <cell r="O7">
            <v>1.8733113867546694E-3</v>
          </cell>
          <cell r="P7">
            <v>1000</v>
          </cell>
          <cell r="Q7">
            <v>1</v>
          </cell>
          <cell r="R7">
            <v>8219.812615653851</v>
          </cell>
          <cell r="S7">
            <v>3900</v>
          </cell>
          <cell r="T7" t="str">
            <v>Greater than Solubility</v>
          </cell>
          <cell r="U7">
            <v>0</v>
          </cell>
          <cell r="V7"/>
          <cell r="W7" t="str">
            <v>NA, &gt; Solubility</v>
          </cell>
        </row>
        <row r="8">
          <cell r="A8" t="str">
            <v>ACENAPHTHYLENE</v>
          </cell>
          <cell r="B8">
            <v>10.000000000000002</v>
          </cell>
          <cell r="C8">
            <v>0</v>
          </cell>
          <cell r="D8">
            <v>0</v>
          </cell>
          <cell r="E8">
            <v>0</v>
          </cell>
          <cell r="F8">
            <v>10.000000000000002</v>
          </cell>
          <cell r="G8" t="str">
            <v>Noncancer</v>
          </cell>
          <cell r="H8">
            <v>0</v>
          </cell>
          <cell r="I8">
            <v>10.000000000000002</v>
          </cell>
          <cell r="J8" t="str">
            <v>Noncancer</v>
          </cell>
          <cell r="K8">
            <v>0</v>
          </cell>
          <cell r="L8">
            <v>10.000000000000002</v>
          </cell>
          <cell r="M8" t="str">
            <v>Noncancer</v>
          </cell>
          <cell r="N8">
            <v>6.8736180106105684E-4</v>
          </cell>
          <cell r="O8">
            <v>1.1569860897677968E-3</v>
          </cell>
          <cell r="P8">
            <v>1000</v>
          </cell>
          <cell r="Q8">
            <v>1</v>
          </cell>
          <cell r="R8">
            <v>12574.3767711316</v>
          </cell>
          <cell r="S8">
            <v>12574.3767711316</v>
          </cell>
          <cell r="T8" t="str">
            <v>Noncancer</v>
          </cell>
          <cell r="U8">
            <v>12574.3767711316</v>
          </cell>
          <cell r="V8">
            <v>10000</v>
          </cell>
          <cell r="W8" t="str">
            <v>Noncancer</v>
          </cell>
        </row>
        <row r="9">
          <cell r="A9" t="str">
            <v>ACETONE</v>
          </cell>
          <cell r="B9">
            <v>160.00000000000003</v>
          </cell>
          <cell r="C9">
            <v>0</v>
          </cell>
          <cell r="D9">
            <v>0</v>
          </cell>
          <cell r="E9">
            <v>0</v>
          </cell>
          <cell r="F9">
            <v>160.00000000000003</v>
          </cell>
          <cell r="G9" t="str">
            <v>Noncancer</v>
          </cell>
          <cell r="H9">
            <v>15431</v>
          </cell>
          <cell r="I9">
            <v>160.00000000000003</v>
          </cell>
          <cell r="J9" t="str">
            <v>Noncancer</v>
          </cell>
          <cell r="K9">
            <v>91</v>
          </cell>
          <cell r="L9">
            <v>160.00000000000003</v>
          </cell>
          <cell r="M9" t="str">
            <v>Noncancer</v>
          </cell>
          <cell r="N9">
            <v>9.2200199054822101E-4</v>
          </cell>
          <cell r="O9">
            <v>8.6921033693670437E-4</v>
          </cell>
          <cell r="P9">
            <v>1000</v>
          </cell>
          <cell r="Q9">
            <v>1</v>
          </cell>
          <cell r="R9">
            <v>199647.208194776</v>
          </cell>
          <cell r="S9">
            <v>50000</v>
          </cell>
          <cell r="T9" t="str">
            <v>Ceiling Value</v>
          </cell>
          <cell r="U9">
            <v>50000</v>
          </cell>
          <cell r="V9">
            <v>50000</v>
          </cell>
          <cell r="W9" t="str">
            <v>Ceiling Value</v>
          </cell>
        </row>
        <row r="10">
          <cell r="A10" t="str">
            <v>ALDRIN</v>
          </cell>
          <cell r="B10">
            <v>2.2000000000000002E-2</v>
          </cell>
          <cell r="C10">
            <v>4.7619047619047624E-4</v>
          </cell>
          <cell r="D10">
            <v>0</v>
          </cell>
          <cell r="E10">
            <v>4.7619047619047624E-4</v>
          </cell>
          <cell r="F10">
            <v>4.7619047619047624E-4</v>
          </cell>
          <cell r="G10" t="str">
            <v>Cancer</v>
          </cell>
          <cell r="H10">
            <v>131.5</v>
          </cell>
          <cell r="I10">
            <v>4.7619047619047624E-4</v>
          </cell>
          <cell r="J10" t="str">
            <v>Cancer</v>
          </cell>
          <cell r="K10">
            <v>0</v>
          </cell>
          <cell r="L10">
            <v>4.7619047619047624E-4</v>
          </cell>
          <cell r="M10" t="str">
            <v>Cancer</v>
          </cell>
          <cell r="N10">
            <v>6.1056856333372616E-4</v>
          </cell>
          <cell r="O10">
            <v>3.6334303808158267E-4</v>
          </cell>
          <cell r="P10">
            <v>1000</v>
          </cell>
          <cell r="Q10">
            <v>1</v>
          </cell>
          <cell r="R10">
            <v>2.1464927318345226</v>
          </cell>
          <cell r="S10">
            <v>2.1464927318345226</v>
          </cell>
          <cell r="T10" t="str">
            <v>Cancer</v>
          </cell>
          <cell r="U10">
            <v>2.1464927318345226</v>
          </cell>
          <cell r="V10">
            <v>2</v>
          </cell>
          <cell r="W10" t="str">
            <v>Cancer</v>
          </cell>
        </row>
        <row r="11">
          <cell r="A11" t="str">
            <v>ANTHRACENE</v>
          </cell>
          <cell r="B11">
            <v>10.000000000000002</v>
          </cell>
          <cell r="C11">
            <v>0</v>
          </cell>
          <cell r="D11">
            <v>0</v>
          </cell>
          <cell r="E11">
            <v>0</v>
          </cell>
          <cell r="F11">
            <v>10.000000000000002</v>
          </cell>
          <cell r="G11" t="str">
            <v>Noncancer</v>
          </cell>
          <cell r="H11">
            <v>0</v>
          </cell>
          <cell r="I11">
            <v>10.000000000000002</v>
          </cell>
          <cell r="J11" t="str">
            <v>Noncancer</v>
          </cell>
          <cell r="K11">
            <v>0</v>
          </cell>
          <cell r="L11">
            <v>10.000000000000002</v>
          </cell>
          <cell r="M11" t="str">
            <v>Noncancer</v>
          </cell>
          <cell r="N11">
            <v>7.5384352440639984E-4</v>
          </cell>
          <cell r="O11">
            <v>4.6373329106930671E-4</v>
          </cell>
          <cell r="P11">
            <v>1000</v>
          </cell>
          <cell r="Q11">
            <v>1</v>
          </cell>
          <cell r="R11">
            <v>28605.564120356401</v>
          </cell>
          <cell r="S11">
            <v>43.4</v>
          </cell>
          <cell r="T11" t="str">
            <v>Greater than Solubility</v>
          </cell>
          <cell r="U11">
            <v>0</v>
          </cell>
          <cell r="V11"/>
          <cell r="W11" t="str">
            <v>NA, &gt; Solubility</v>
          </cell>
        </row>
        <row r="12">
          <cell r="A12" t="str">
            <v>ANTIMONY</v>
          </cell>
          <cell r="B12">
            <v>0.04</v>
          </cell>
          <cell r="C12">
            <v>0</v>
          </cell>
          <cell r="D12">
            <v>0</v>
          </cell>
          <cell r="E12">
            <v>0</v>
          </cell>
          <cell r="F12">
            <v>0.04</v>
          </cell>
          <cell r="G12" t="str">
            <v>Noncancer</v>
          </cell>
          <cell r="H12">
            <v>0</v>
          </cell>
          <cell r="I12">
            <v>0.04</v>
          </cell>
          <cell r="J12" t="str">
            <v>Noncancer</v>
          </cell>
          <cell r="K12">
            <v>0</v>
          </cell>
          <cell r="L12">
            <v>0.04</v>
          </cell>
          <cell r="M12" t="str">
            <v>Noncancer</v>
          </cell>
          <cell r="N12">
            <v>0</v>
          </cell>
          <cell r="O12">
            <v>0</v>
          </cell>
          <cell r="P12">
            <v>1000</v>
          </cell>
          <cell r="Q12">
            <v>1</v>
          </cell>
          <cell r="R12">
            <v>0</v>
          </cell>
          <cell r="S12">
            <v>0</v>
          </cell>
          <cell r="T12">
            <v>0</v>
          </cell>
          <cell r="U12">
            <v>0</v>
          </cell>
          <cell r="V12">
            <v>0</v>
          </cell>
          <cell r="W12" t="str">
            <v>NA</v>
          </cell>
        </row>
        <row r="13">
          <cell r="A13" t="str">
            <v>ARSENIC</v>
          </cell>
          <cell r="B13">
            <v>4.000000000000001E-3</v>
          </cell>
          <cell r="C13">
            <v>7.7777777777777784E-4</v>
          </cell>
          <cell r="D13">
            <v>0</v>
          </cell>
          <cell r="E13">
            <v>7.7777777777777784E-4</v>
          </cell>
          <cell r="F13">
            <v>7.7777777777777784E-4</v>
          </cell>
          <cell r="G13" t="str">
            <v>Cancer</v>
          </cell>
          <cell r="H13">
            <v>0</v>
          </cell>
          <cell r="I13">
            <v>7.7777777777777784E-4</v>
          </cell>
          <cell r="J13" t="str">
            <v>Cancer</v>
          </cell>
          <cell r="K13">
            <v>0</v>
          </cell>
          <cell r="L13">
            <v>7.7777777777777784E-4</v>
          </cell>
          <cell r="M13" t="str">
            <v>Cancer</v>
          </cell>
          <cell r="N13">
            <v>0</v>
          </cell>
          <cell r="O13">
            <v>0</v>
          </cell>
          <cell r="P13">
            <v>1000</v>
          </cell>
          <cell r="Q13">
            <v>1</v>
          </cell>
          <cell r="R13">
            <v>0</v>
          </cell>
          <cell r="S13">
            <v>0</v>
          </cell>
          <cell r="T13">
            <v>0</v>
          </cell>
          <cell r="U13">
            <v>0</v>
          </cell>
          <cell r="V13">
            <v>0</v>
          </cell>
          <cell r="W13" t="str">
            <v>NA</v>
          </cell>
        </row>
        <row r="14">
          <cell r="A14" t="str">
            <v>BARIUM</v>
          </cell>
          <cell r="B14">
            <v>0.1</v>
          </cell>
          <cell r="C14">
            <v>0</v>
          </cell>
          <cell r="D14">
            <v>0</v>
          </cell>
          <cell r="E14">
            <v>0</v>
          </cell>
          <cell r="F14">
            <v>0.1</v>
          </cell>
          <cell r="G14" t="str">
            <v>Noncancer</v>
          </cell>
          <cell r="H14">
            <v>0</v>
          </cell>
          <cell r="I14">
            <v>0.1</v>
          </cell>
          <cell r="J14" t="str">
            <v>Noncancer</v>
          </cell>
          <cell r="K14">
            <v>0</v>
          </cell>
          <cell r="L14">
            <v>0.1</v>
          </cell>
          <cell r="M14" t="str">
            <v>Noncancer</v>
          </cell>
          <cell r="N14">
            <v>0</v>
          </cell>
          <cell r="O14">
            <v>0</v>
          </cell>
          <cell r="P14">
            <v>1000</v>
          </cell>
          <cell r="Q14">
            <v>1</v>
          </cell>
          <cell r="R14">
            <v>0</v>
          </cell>
          <cell r="S14">
            <v>0</v>
          </cell>
          <cell r="T14">
            <v>0</v>
          </cell>
          <cell r="U14">
            <v>0</v>
          </cell>
          <cell r="V14">
            <v>0</v>
          </cell>
          <cell r="W14" t="str">
            <v>NA</v>
          </cell>
        </row>
        <row r="15">
          <cell r="A15" t="str">
            <v>BENZENE</v>
          </cell>
          <cell r="B15">
            <v>0.60000000000000009</v>
          </cell>
          <cell r="C15">
            <v>0.29914529914529914</v>
          </cell>
          <cell r="D15">
            <v>0</v>
          </cell>
          <cell r="E15">
            <v>0.29914529914529914</v>
          </cell>
          <cell r="F15">
            <v>0.29914529914529914</v>
          </cell>
          <cell r="G15" t="str">
            <v>Cancer</v>
          </cell>
          <cell r="H15">
            <v>2445</v>
          </cell>
          <cell r="I15">
            <v>0.29914529914529914</v>
          </cell>
          <cell r="J15" t="str">
            <v>Cancer</v>
          </cell>
          <cell r="K15">
            <v>11</v>
          </cell>
          <cell r="L15">
            <v>11</v>
          </cell>
          <cell r="M15" t="str">
            <v>Background Indoor Air</v>
          </cell>
          <cell r="N15">
            <v>7.8146559607602053E-4</v>
          </cell>
          <cell r="O15">
            <v>0.11554680335432464</v>
          </cell>
          <cell r="P15">
            <v>1000</v>
          </cell>
          <cell r="Q15">
            <v>10</v>
          </cell>
          <cell r="R15">
            <v>1218.2176490066629</v>
          </cell>
          <cell r="S15">
            <v>1218.2176490066629</v>
          </cell>
          <cell r="T15" t="str">
            <v>Background Indoor Air</v>
          </cell>
          <cell r="U15">
            <v>1218.2176490066629</v>
          </cell>
          <cell r="V15">
            <v>1000</v>
          </cell>
          <cell r="W15" t="str">
            <v>Background Indoor Air</v>
          </cell>
        </row>
        <row r="16">
          <cell r="A16" t="str">
            <v>BENZO(a)ANTHRACENE</v>
          </cell>
          <cell r="B16">
            <v>10.000000000000002</v>
          </cell>
          <cell r="C16">
            <v>3.888888888888889E-2</v>
          </cell>
          <cell r="D16">
            <v>1.5350877192982457E-2</v>
          </cell>
          <cell r="E16">
            <v>1.5350877192982457E-2</v>
          </cell>
          <cell r="F16">
            <v>1.5350877192982457E-2</v>
          </cell>
          <cell r="G16" t="str">
            <v>Cancer</v>
          </cell>
          <cell r="H16">
            <v>0</v>
          </cell>
          <cell r="I16">
            <v>1.5350877192982457E-2</v>
          </cell>
          <cell r="J16" t="str">
            <v>Cancer</v>
          </cell>
          <cell r="K16">
            <v>0</v>
          </cell>
          <cell r="L16">
            <v>1.5350877192982457E-2</v>
          </cell>
          <cell r="M16" t="str">
            <v>Cancer</v>
          </cell>
          <cell r="N16">
            <v>1.0204442971658836E-3</v>
          </cell>
          <cell r="O16">
            <v>7.5461530426650046E-5</v>
          </cell>
          <cell r="P16">
            <v>1000</v>
          </cell>
          <cell r="Q16">
            <v>1</v>
          </cell>
          <cell r="R16">
            <v>199.35093896812171</v>
          </cell>
          <cell r="S16">
            <v>9.4</v>
          </cell>
          <cell r="T16" t="str">
            <v>Greater than Solubility</v>
          </cell>
          <cell r="U16">
            <v>0</v>
          </cell>
          <cell r="V16"/>
          <cell r="W16" t="str">
            <v>NA, &gt; Solubility</v>
          </cell>
        </row>
        <row r="17">
          <cell r="A17" t="str">
            <v>BENZO(a)PYRENE</v>
          </cell>
          <cell r="B17">
            <v>3.9999999999999996E-4</v>
          </cell>
          <cell r="C17">
            <v>3.8888888888888892E-3</v>
          </cell>
          <cell r="D17">
            <v>1.5350877192982456E-3</v>
          </cell>
          <cell r="E17">
            <v>1.5350877192982456E-3</v>
          </cell>
          <cell r="F17">
            <v>3.9999999999999996E-4</v>
          </cell>
          <cell r="G17" t="str">
            <v>Noncancer</v>
          </cell>
          <cell r="H17">
            <v>0</v>
          </cell>
          <cell r="I17">
            <v>3.9999999999999996E-4</v>
          </cell>
          <cell r="J17" t="str">
            <v>Noncancer</v>
          </cell>
          <cell r="K17">
            <v>0</v>
          </cell>
          <cell r="L17">
            <v>3.9999999999999996E-4</v>
          </cell>
          <cell r="M17" t="str">
            <v>Noncancer</v>
          </cell>
          <cell r="N17">
            <v>1.1053051524887098E-3</v>
          </cell>
          <cell r="O17">
            <v>2.614912116834571E-6</v>
          </cell>
          <cell r="P17">
            <v>1000</v>
          </cell>
          <cell r="Q17">
            <v>1</v>
          </cell>
          <cell r="R17">
            <v>138.39509537875492</v>
          </cell>
          <cell r="S17">
            <v>1.62</v>
          </cell>
          <cell r="T17" t="str">
            <v>Greater than Solubility</v>
          </cell>
          <cell r="U17">
            <v>0</v>
          </cell>
          <cell r="V17"/>
          <cell r="W17" t="str">
            <v>NA, &gt; Solubility</v>
          </cell>
        </row>
        <row r="18">
          <cell r="A18" t="str">
            <v>BENZO(b)FLUORANTHENE</v>
          </cell>
          <cell r="B18">
            <v>10.000000000000002</v>
          </cell>
          <cell r="C18">
            <v>3.888888888888889E-2</v>
          </cell>
          <cell r="D18">
            <v>1.5350877192982457E-2</v>
          </cell>
          <cell r="E18">
            <v>1.5350877192982457E-2</v>
          </cell>
          <cell r="F18">
            <v>1.5350877192982457E-2</v>
          </cell>
          <cell r="G18" t="str">
            <v>Cancer</v>
          </cell>
          <cell r="H18">
            <v>0</v>
          </cell>
          <cell r="I18">
            <v>1.5350877192982457E-2</v>
          </cell>
          <cell r="J18" t="str">
            <v>Cancer</v>
          </cell>
          <cell r="K18">
            <v>0</v>
          </cell>
          <cell r="L18">
            <v>1.5350877192982457E-2</v>
          </cell>
          <cell r="M18" t="str">
            <v>Cancer</v>
          </cell>
          <cell r="N18">
            <v>1.0509893943233179E-3</v>
          </cell>
          <cell r="O18">
            <v>3.7592937872216924E-6</v>
          </cell>
          <cell r="P18">
            <v>1000</v>
          </cell>
          <cell r="Q18">
            <v>1</v>
          </cell>
          <cell r="R18">
            <v>3885.3361318420484</v>
          </cell>
          <cell r="S18">
            <v>1.5</v>
          </cell>
          <cell r="T18" t="str">
            <v>Greater than Solubility</v>
          </cell>
          <cell r="U18">
            <v>0</v>
          </cell>
          <cell r="V18"/>
          <cell r="W18" t="str">
            <v>NA, &gt; Solubility</v>
          </cell>
        </row>
        <row r="19">
          <cell r="A19" t="str">
            <v>BENZO(g,h,i)PERYLENE</v>
          </cell>
          <cell r="B19">
            <v>10.000000000000002</v>
          </cell>
          <cell r="C19">
            <v>0</v>
          </cell>
          <cell r="D19">
            <v>0</v>
          </cell>
          <cell r="E19">
            <v>0</v>
          </cell>
          <cell r="F19">
            <v>10.000000000000002</v>
          </cell>
          <cell r="G19" t="str">
            <v>Noncancer</v>
          </cell>
          <cell r="H19">
            <v>0</v>
          </cell>
          <cell r="I19">
            <v>10.000000000000002</v>
          </cell>
          <cell r="J19" t="str">
            <v>Noncancer</v>
          </cell>
          <cell r="K19">
            <v>0</v>
          </cell>
          <cell r="L19">
            <v>10.000000000000002</v>
          </cell>
          <cell r="M19" t="str">
            <v>Noncancer</v>
          </cell>
          <cell r="N19">
            <v>1.1489140586834496E-3</v>
          </cell>
          <cell r="O19">
            <v>1.0557488490892554E-6</v>
          </cell>
          <cell r="P19">
            <v>1000</v>
          </cell>
          <cell r="Q19">
            <v>1</v>
          </cell>
          <cell r="R19">
            <v>8244263.0357855456</v>
          </cell>
          <cell r="S19">
            <v>0.26</v>
          </cell>
          <cell r="T19" t="str">
            <v>Greater than Solubility</v>
          </cell>
          <cell r="U19">
            <v>0</v>
          </cell>
          <cell r="V19"/>
          <cell r="W19" t="str">
            <v>NA, &gt; Solubility</v>
          </cell>
        </row>
        <row r="20">
          <cell r="A20" t="str">
            <v>BENZO(k)FLUORANTHENE</v>
          </cell>
          <cell r="B20">
            <v>10.000000000000002</v>
          </cell>
          <cell r="C20">
            <v>0.3888888888888889</v>
          </cell>
          <cell r="D20">
            <v>0.15350877192982457</v>
          </cell>
          <cell r="E20">
            <v>0.15350877192982457</v>
          </cell>
          <cell r="F20">
            <v>0.15350877192982457</v>
          </cell>
          <cell r="G20" t="str">
            <v>Cancer</v>
          </cell>
          <cell r="H20">
            <v>0</v>
          </cell>
          <cell r="I20">
            <v>0.15350877192982457</v>
          </cell>
          <cell r="J20" t="str">
            <v>Cancer</v>
          </cell>
          <cell r="K20">
            <v>0</v>
          </cell>
          <cell r="L20">
            <v>0.15350877192982457</v>
          </cell>
          <cell r="M20" t="str">
            <v>Cancer</v>
          </cell>
          <cell r="N20">
            <v>1.0566862330013945E-3</v>
          </cell>
          <cell r="O20">
            <v>2.8691559577397725E-6</v>
          </cell>
          <cell r="P20">
            <v>1000</v>
          </cell>
          <cell r="Q20">
            <v>1</v>
          </cell>
          <cell r="R20">
            <v>50632.92215990663</v>
          </cell>
          <cell r="S20">
            <v>0.8</v>
          </cell>
          <cell r="T20" t="str">
            <v>Greater than Solubility</v>
          </cell>
          <cell r="U20">
            <v>0</v>
          </cell>
          <cell r="V20"/>
          <cell r="W20" t="str">
            <v>NA, &gt; Solubility</v>
          </cell>
        </row>
        <row r="21">
          <cell r="A21" t="str">
            <v>BERYLLIUM</v>
          </cell>
          <cell r="B21">
            <v>4.000000000000001E-3</v>
          </cell>
          <cell r="C21">
            <v>9.722222222222223E-4</v>
          </cell>
          <cell r="D21">
            <v>0</v>
          </cell>
          <cell r="E21">
            <v>9.722222222222223E-4</v>
          </cell>
          <cell r="F21">
            <v>9.722222222222223E-4</v>
          </cell>
          <cell r="G21" t="str">
            <v>Cancer</v>
          </cell>
          <cell r="H21">
            <v>0</v>
          </cell>
          <cell r="I21">
            <v>9.722222222222223E-4</v>
          </cell>
          <cell r="J21" t="str">
            <v>Cancer</v>
          </cell>
          <cell r="K21">
            <v>0</v>
          </cell>
          <cell r="L21">
            <v>9.722222222222223E-4</v>
          </cell>
          <cell r="M21" t="str">
            <v>Cancer</v>
          </cell>
          <cell r="N21">
            <v>0</v>
          </cell>
          <cell r="O21">
            <v>0</v>
          </cell>
          <cell r="P21">
            <v>1000</v>
          </cell>
          <cell r="Q21">
            <v>1</v>
          </cell>
          <cell r="R21">
            <v>0</v>
          </cell>
          <cell r="S21">
            <v>0</v>
          </cell>
          <cell r="T21">
            <v>0</v>
          </cell>
          <cell r="U21">
            <v>0</v>
          </cell>
          <cell r="V21">
            <v>0</v>
          </cell>
          <cell r="W21" t="str">
            <v>NA</v>
          </cell>
        </row>
        <row r="22">
          <cell r="A22" t="str">
            <v>BIPHENYL, 1,1-</v>
          </cell>
          <cell r="B22">
            <v>0.4</v>
          </cell>
          <cell r="C22">
            <v>0</v>
          </cell>
          <cell r="D22">
            <v>0</v>
          </cell>
          <cell r="E22">
            <v>0</v>
          </cell>
          <cell r="F22">
            <v>0.4</v>
          </cell>
          <cell r="G22" t="str">
            <v>Noncancer</v>
          </cell>
          <cell r="H22">
            <v>30</v>
          </cell>
          <cell r="I22">
            <v>0.4</v>
          </cell>
          <cell r="J22" t="str">
            <v>Noncancer</v>
          </cell>
          <cell r="K22">
            <v>0</v>
          </cell>
          <cell r="L22">
            <v>0.4</v>
          </cell>
          <cell r="M22" t="str">
            <v>Noncancer</v>
          </cell>
          <cell r="N22">
            <v>6.907654383094614E-4</v>
          </cell>
          <cell r="O22">
            <v>3.5448505356782557E-3</v>
          </cell>
          <cell r="P22">
            <v>1000</v>
          </cell>
          <cell r="Q22">
            <v>1</v>
          </cell>
          <cell r="R22">
            <v>163.35463550344244</v>
          </cell>
          <cell r="S22">
            <v>163.35463550344244</v>
          </cell>
          <cell r="T22" t="str">
            <v>Noncancer</v>
          </cell>
          <cell r="U22">
            <v>163.35463550344244</v>
          </cell>
          <cell r="V22">
            <v>200</v>
          </cell>
          <cell r="W22" t="str">
            <v>Noncancer</v>
          </cell>
        </row>
        <row r="23">
          <cell r="A23" t="str">
            <v>BIS(2-CHLOROETHYL)ETHER</v>
          </cell>
          <cell r="B23">
            <v>0</v>
          </cell>
          <cell r="C23">
            <v>7.0707070707070711E-3</v>
          </cell>
          <cell r="D23">
            <v>0</v>
          </cell>
          <cell r="E23">
            <v>7.0707070707070711E-3</v>
          </cell>
          <cell r="F23">
            <v>7.0707070707070711E-3</v>
          </cell>
          <cell r="G23" t="str">
            <v>Cancer</v>
          </cell>
          <cell r="H23">
            <v>143.5</v>
          </cell>
          <cell r="I23">
            <v>7.0707070707070711E-3</v>
          </cell>
          <cell r="J23" t="str">
            <v>Cancer</v>
          </cell>
          <cell r="K23">
            <v>0</v>
          </cell>
          <cell r="L23">
            <v>7.0707070707070711E-3</v>
          </cell>
          <cell r="M23" t="str">
            <v>Cancer</v>
          </cell>
          <cell r="N23">
            <v>9.0526719668757006E-4</v>
          </cell>
          <cell r="O23">
            <v>2.6563357834451083E-4</v>
          </cell>
          <cell r="P23">
            <v>1000</v>
          </cell>
          <cell r="Q23">
            <v>1</v>
          </cell>
          <cell r="R23">
            <v>29.403774889061179</v>
          </cell>
          <cell r="S23">
            <v>29.403774889061179</v>
          </cell>
          <cell r="T23" t="str">
            <v>Cancer</v>
          </cell>
          <cell r="U23">
            <v>29.403774889061179</v>
          </cell>
          <cell r="V23">
            <v>30</v>
          </cell>
          <cell r="W23" t="str">
            <v>Cancer</v>
          </cell>
        </row>
        <row r="24">
          <cell r="A24" t="str">
            <v>BIS(2-CHLOROISOPROPYL)ETHER</v>
          </cell>
          <cell r="B24">
            <v>28.000000000000004</v>
          </cell>
          <cell r="C24">
            <v>0.23333333333333334</v>
          </cell>
          <cell r="D24">
            <v>0</v>
          </cell>
          <cell r="E24">
            <v>0.23333333333333334</v>
          </cell>
          <cell r="F24">
            <v>0.23333333333333334</v>
          </cell>
          <cell r="G24" t="str">
            <v>Cancer</v>
          </cell>
          <cell r="H24">
            <v>1120</v>
          </cell>
          <cell r="I24">
            <v>0.23333333333333334</v>
          </cell>
          <cell r="J24" t="str">
            <v>Cancer</v>
          </cell>
          <cell r="K24">
            <v>0</v>
          </cell>
          <cell r="L24">
            <v>0.23333333333333334</v>
          </cell>
          <cell r="M24" t="str">
            <v>Cancer</v>
          </cell>
          <cell r="N24">
            <v>7.1578233960829156E-4</v>
          </cell>
          <cell r="O24">
            <v>2.1743296372509651E-3</v>
          </cell>
          <cell r="P24">
            <v>1000</v>
          </cell>
          <cell r="Q24">
            <v>1</v>
          </cell>
          <cell r="R24">
            <v>149.92374456979474</v>
          </cell>
          <cell r="S24">
            <v>149.92374456979474</v>
          </cell>
          <cell r="T24" t="str">
            <v>Cancer</v>
          </cell>
          <cell r="U24">
            <v>149.92374456979474</v>
          </cell>
          <cell r="V24">
            <v>100</v>
          </cell>
          <cell r="W24" t="str">
            <v>Cancer</v>
          </cell>
        </row>
        <row r="25">
          <cell r="A25" t="str">
            <v>BIS(2-ETHYLHEXYL)PHTHALATE</v>
          </cell>
          <cell r="B25">
            <v>1.4000000000000001</v>
          </cell>
          <cell r="C25">
            <v>1.7948717948717949</v>
          </cell>
          <cell r="D25">
            <v>0</v>
          </cell>
          <cell r="E25">
            <v>1.7948717948717949</v>
          </cell>
          <cell r="F25">
            <v>1.4000000000000001</v>
          </cell>
          <cell r="G25" t="str">
            <v>Noncancer</v>
          </cell>
          <cell r="H25">
            <v>0</v>
          </cell>
          <cell r="I25">
            <v>1.4000000000000001</v>
          </cell>
          <cell r="J25" t="str">
            <v>Noncancer</v>
          </cell>
          <cell r="K25">
            <v>0</v>
          </cell>
          <cell r="L25">
            <v>1.4000000000000001</v>
          </cell>
          <cell r="M25" t="str">
            <v>Noncancer</v>
          </cell>
          <cell r="N25">
            <v>1.0954809379585798E-3</v>
          </cell>
          <cell r="O25">
            <v>1.0600738545184056E-6</v>
          </cell>
          <cell r="P25">
            <v>1000</v>
          </cell>
          <cell r="Q25">
            <v>1</v>
          </cell>
          <cell r="R25">
            <v>1205555.1632796635</v>
          </cell>
          <cell r="S25">
            <v>270</v>
          </cell>
          <cell r="T25" t="str">
            <v>Greater than Solubility</v>
          </cell>
          <cell r="U25">
            <v>0</v>
          </cell>
          <cell r="V25"/>
          <cell r="W25" t="str">
            <v>NA, &gt; Solubility</v>
          </cell>
        </row>
        <row r="26">
          <cell r="A26" t="str">
            <v>BROMODICHLOROMETHANE</v>
          </cell>
          <cell r="B26">
            <v>2</v>
          </cell>
          <cell r="C26">
            <v>0.13172043010752688</v>
          </cell>
          <cell r="D26">
            <v>0</v>
          </cell>
          <cell r="E26">
            <v>0.13172043010752688</v>
          </cell>
          <cell r="F26">
            <v>0.13172043010752688</v>
          </cell>
          <cell r="G26" t="str">
            <v>Cancer</v>
          </cell>
          <cell r="H26">
            <v>0</v>
          </cell>
          <cell r="I26">
            <v>0.13172043010752688</v>
          </cell>
          <cell r="J26" t="str">
            <v>Cancer</v>
          </cell>
          <cell r="K26">
            <v>0</v>
          </cell>
          <cell r="L26">
            <v>0.13172043010752688</v>
          </cell>
          <cell r="M26" t="str">
            <v>Cancer</v>
          </cell>
          <cell r="N26">
            <v>4.8102460373814545E-4</v>
          </cell>
          <cell r="O26">
            <v>4.5521885913022857E-2</v>
          </cell>
          <cell r="P26">
            <v>1000</v>
          </cell>
          <cell r="Q26">
            <v>1</v>
          </cell>
          <cell r="R26">
            <v>6.0154151273283043</v>
          </cell>
          <cell r="S26">
            <v>6.0154151273283043</v>
          </cell>
          <cell r="T26" t="str">
            <v>Cancer</v>
          </cell>
          <cell r="U26">
            <v>6.0154151273283043</v>
          </cell>
          <cell r="V26">
            <v>6</v>
          </cell>
          <cell r="W26" t="str">
            <v>Cancer</v>
          </cell>
        </row>
        <row r="27">
          <cell r="A27" t="str">
            <v>BROMOFORM</v>
          </cell>
          <cell r="B27">
            <v>14.000000000000002</v>
          </cell>
          <cell r="C27">
            <v>2.1212121212121211</v>
          </cell>
          <cell r="D27">
            <v>0</v>
          </cell>
          <cell r="E27">
            <v>2.1212121212121211</v>
          </cell>
          <cell r="F27">
            <v>2.1212121212121211</v>
          </cell>
          <cell r="G27" t="str">
            <v>Cancer</v>
          </cell>
          <cell r="H27">
            <v>6725</v>
          </cell>
          <cell r="I27">
            <v>2.1212121212121211</v>
          </cell>
          <cell r="J27" t="str">
            <v>Cancer</v>
          </cell>
          <cell r="K27">
            <v>0</v>
          </cell>
          <cell r="L27">
            <v>2.1212121212121211</v>
          </cell>
          <cell r="M27" t="str">
            <v>Cancer</v>
          </cell>
          <cell r="N27">
            <v>3.4834900580917434E-4</v>
          </cell>
          <cell r="O27">
            <v>8.711531583040371E-3</v>
          </cell>
          <cell r="P27">
            <v>1000</v>
          </cell>
          <cell r="Q27">
            <v>1</v>
          </cell>
          <cell r="R27">
            <v>698.9965130643568</v>
          </cell>
          <cell r="S27">
            <v>698.9965130643568</v>
          </cell>
          <cell r="T27" t="str">
            <v>Cancer</v>
          </cell>
          <cell r="U27">
            <v>698.9965130643568</v>
          </cell>
          <cell r="V27">
            <v>700</v>
          </cell>
          <cell r="W27" t="str">
            <v>Cancer</v>
          </cell>
        </row>
        <row r="28">
          <cell r="A28" t="str">
            <v>BROMOMETHANE</v>
          </cell>
          <cell r="B28">
            <v>1</v>
          </cell>
          <cell r="C28">
            <v>0</v>
          </cell>
          <cell r="D28">
            <v>0</v>
          </cell>
          <cell r="E28">
            <v>0</v>
          </cell>
          <cell r="F28">
            <v>1</v>
          </cell>
          <cell r="G28" t="str">
            <v>Noncancer</v>
          </cell>
          <cell r="H28">
            <v>40000</v>
          </cell>
          <cell r="I28">
            <v>1</v>
          </cell>
          <cell r="J28" t="str">
            <v>Noncancer</v>
          </cell>
          <cell r="K28">
            <v>0.6</v>
          </cell>
          <cell r="L28">
            <v>1</v>
          </cell>
          <cell r="M28" t="str">
            <v>Noncancer</v>
          </cell>
          <cell r="N28">
            <v>7.3098996653657195E-4</v>
          </cell>
          <cell r="O28">
            <v>0.19059669665618936</v>
          </cell>
          <cell r="P28">
            <v>1000</v>
          </cell>
          <cell r="Q28">
            <v>1</v>
          </cell>
          <cell r="R28">
            <v>7.1775002238197905</v>
          </cell>
          <cell r="S28">
            <v>7.1775002238197905</v>
          </cell>
          <cell r="T28" t="str">
            <v>Noncancer</v>
          </cell>
          <cell r="U28">
            <v>7.1775002238197905</v>
          </cell>
          <cell r="V28">
            <v>7</v>
          </cell>
          <cell r="W28" t="str">
            <v>Noncancer</v>
          </cell>
        </row>
        <row r="29">
          <cell r="A29" t="str">
            <v>CADMIUM</v>
          </cell>
          <cell r="B29">
            <v>2.0000000000000005E-3</v>
          </cell>
          <cell r="C29">
            <v>5.5555555555555556E-4</v>
          </cell>
          <cell r="D29">
            <v>0</v>
          </cell>
          <cell r="E29">
            <v>5.5555555555555556E-4</v>
          </cell>
          <cell r="F29">
            <v>5.5555555555555556E-4</v>
          </cell>
          <cell r="G29" t="str">
            <v>Cancer</v>
          </cell>
          <cell r="H29">
            <v>0</v>
          </cell>
          <cell r="I29">
            <v>5.5555555555555556E-4</v>
          </cell>
          <cell r="J29" t="str">
            <v>Cancer</v>
          </cell>
          <cell r="K29">
            <v>0</v>
          </cell>
          <cell r="L29">
            <v>5.5555555555555556E-4</v>
          </cell>
          <cell r="M29" t="str">
            <v>Cancer</v>
          </cell>
          <cell r="N29">
            <v>0</v>
          </cell>
          <cell r="O29">
            <v>0</v>
          </cell>
          <cell r="P29">
            <v>1000</v>
          </cell>
          <cell r="Q29">
            <v>1</v>
          </cell>
          <cell r="R29">
            <v>0</v>
          </cell>
          <cell r="S29">
            <v>0</v>
          </cell>
          <cell r="T29">
            <v>0</v>
          </cell>
          <cell r="U29">
            <v>0</v>
          </cell>
          <cell r="V29">
            <v>0</v>
          </cell>
          <cell r="W29" t="str">
            <v>NA</v>
          </cell>
        </row>
        <row r="30">
          <cell r="A30" t="str">
            <v>CARBON TETRACHLORIDE</v>
          </cell>
          <cell r="B30">
            <v>20.000000000000004</v>
          </cell>
          <cell r="C30">
            <v>0.3888888888888889</v>
          </cell>
          <cell r="D30">
            <v>0</v>
          </cell>
          <cell r="E30">
            <v>0.3888888888888889</v>
          </cell>
          <cell r="F30">
            <v>0.3888888888888889</v>
          </cell>
          <cell r="G30" t="str">
            <v>Cancer</v>
          </cell>
          <cell r="H30">
            <v>31500</v>
          </cell>
          <cell r="I30">
            <v>0.3888888888888889</v>
          </cell>
          <cell r="J30" t="str">
            <v>Cancer</v>
          </cell>
          <cell r="K30">
            <v>0.86</v>
          </cell>
          <cell r="L30">
            <v>0.86</v>
          </cell>
          <cell r="M30" t="str">
            <v>Background Indoor Air</v>
          </cell>
          <cell r="N30">
            <v>7.4908704427640986E-4</v>
          </cell>
          <cell r="O30">
            <v>0.58830130175942252</v>
          </cell>
          <cell r="P30">
            <v>1000</v>
          </cell>
          <cell r="Q30">
            <v>1</v>
          </cell>
          <cell r="R30">
            <v>1.9514901161136635</v>
          </cell>
          <cell r="S30">
            <v>1.9514901161136635</v>
          </cell>
          <cell r="T30" t="str">
            <v>Background Indoor Air</v>
          </cell>
          <cell r="U30">
            <v>1.9514901161136635</v>
          </cell>
          <cell r="V30">
            <v>2</v>
          </cell>
          <cell r="W30" t="str">
            <v>Background Indoor Air</v>
          </cell>
        </row>
        <row r="31">
          <cell r="A31" t="str">
            <v>CHLORDANE</v>
          </cell>
          <cell r="B31">
            <v>0.14000000000000001</v>
          </cell>
          <cell r="C31">
            <v>2.3333333333333331E-2</v>
          </cell>
          <cell r="D31">
            <v>0</v>
          </cell>
          <cell r="E31">
            <v>2.3333333333333331E-2</v>
          </cell>
          <cell r="F31">
            <v>2.3333333333333331E-2</v>
          </cell>
          <cell r="G31" t="str">
            <v>Cancer</v>
          </cell>
          <cell r="H31">
            <v>4.2</v>
          </cell>
          <cell r="I31">
            <v>2.3333333333333331E-2</v>
          </cell>
          <cell r="J31" t="str">
            <v>Cancer</v>
          </cell>
          <cell r="K31">
            <v>0</v>
          </cell>
          <cell r="L31">
            <v>2.3333333333333331E-2</v>
          </cell>
          <cell r="M31" t="str">
            <v>Cancer</v>
          </cell>
          <cell r="N31">
            <v>4.960783799783352E-4</v>
          </cell>
          <cell r="O31">
            <v>5.9238933862757338E-4</v>
          </cell>
          <cell r="P31">
            <v>1000</v>
          </cell>
          <cell r="Q31">
            <v>1</v>
          </cell>
          <cell r="R31">
            <v>79.399771279530768</v>
          </cell>
          <cell r="S31">
            <v>13</v>
          </cell>
          <cell r="T31" t="str">
            <v>Greater than Solubility</v>
          </cell>
          <cell r="U31">
            <v>0</v>
          </cell>
          <cell r="V31"/>
          <cell r="W31" t="str">
            <v>NA, &gt; Solubility</v>
          </cell>
        </row>
        <row r="32">
          <cell r="A32" t="str">
            <v>CHLOROANILINE, p-</v>
          </cell>
          <cell r="B32">
            <v>0.4</v>
          </cell>
          <cell r="C32">
            <v>0</v>
          </cell>
          <cell r="D32">
            <v>0</v>
          </cell>
          <cell r="E32">
            <v>0</v>
          </cell>
          <cell r="F32">
            <v>0.4</v>
          </cell>
          <cell r="G32" t="str">
            <v>Noncancer</v>
          </cell>
          <cell r="H32">
            <v>0</v>
          </cell>
          <cell r="I32">
            <v>0.4</v>
          </cell>
          <cell r="J32" t="str">
            <v>Noncancer</v>
          </cell>
          <cell r="K32">
            <v>0</v>
          </cell>
          <cell r="L32">
            <v>0.4</v>
          </cell>
          <cell r="M32" t="str">
            <v>Noncancer</v>
          </cell>
          <cell r="N32">
            <v>1.0915547053442299E-3</v>
          </cell>
          <cell r="O32">
            <v>1.3240001417739026E-5</v>
          </cell>
          <cell r="P32">
            <v>1000</v>
          </cell>
          <cell r="Q32">
            <v>1</v>
          </cell>
          <cell r="R32">
            <v>27677.474138106325</v>
          </cell>
          <cell r="S32">
            <v>27677.474138106325</v>
          </cell>
          <cell r="T32" t="str">
            <v>Noncancer</v>
          </cell>
          <cell r="U32">
            <v>27677.474138106325</v>
          </cell>
          <cell r="V32">
            <v>30000</v>
          </cell>
          <cell r="W32" t="str">
            <v>Noncancer</v>
          </cell>
        </row>
        <row r="33">
          <cell r="A33" t="str">
            <v>CHLOROBENZENE</v>
          </cell>
          <cell r="B33">
            <v>10.000000000000002</v>
          </cell>
          <cell r="C33">
            <v>0</v>
          </cell>
          <cell r="D33">
            <v>0</v>
          </cell>
          <cell r="E33">
            <v>0</v>
          </cell>
          <cell r="F33">
            <v>10.000000000000002</v>
          </cell>
          <cell r="G33" t="str">
            <v>Noncancer</v>
          </cell>
          <cell r="H33">
            <v>500</v>
          </cell>
          <cell r="I33">
            <v>10.000000000000002</v>
          </cell>
          <cell r="J33" t="str">
            <v>Noncancer</v>
          </cell>
          <cell r="K33">
            <v>10</v>
          </cell>
          <cell r="L33">
            <v>10.000000000000002</v>
          </cell>
          <cell r="M33" t="str">
            <v>Background Indoor Air</v>
          </cell>
          <cell r="N33">
            <v>7.3280791427857215E-4</v>
          </cell>
          <cell r="O33">
            <v>5.5710309263413339E-2</v>
          </cell>
          <cell r="P33">
            <v>1000</v>
          </cell>
          <cell r="Q33">
            <v>1</v>
          </cell>
          <cell r="R33">
            <v>244.94821534817021</v>
          </cell>
          <cell r="S33">
            <v>244.94821534817021</v>
          </cell>
          <cell r="T33" t="str">
            <v>Background Indoor Air</v>
          </cell>
          <cell r="U33">
            <v>244.94821534817021</v>
          </cell>
          <cell r="V33">
            <v>200</v>
          </cell>
          <cell r="W33" t="str">
            <v>Background Indoor Air</v>
          </cell>
        </row>
        <row r="34">
          <cell r="A34" t="str">
            <v>CHLOROFORM</v>
          </cell>
          <cell r="B34">
            <v>132</v>
          </cell>
          <cell r="C34">
            <v>0.10144927536231885</v>
          </cell>
          <cell r="D34">
            <v>0</v>
          </cell>
          <cell r="E34">
            <v>0.10144927536231885</v>
          </cell>
          <cell r="F34">
            <v>0.10144927536231885</v>
          </cell>
          <cell r="G34" t="str">
            <v>Cancer</v>
          </cell>
          <cell r="H34">
            <v>210800</v>
          </cell>
          <cell r="I34">
            <v>0.10144927536231885</v>
          </cell>
          <cell r="J34" t="str">
            <v>Cancer</v>
          </cell>
          <cell r="K34">
            <v>3</v>
          </cell>
          <cell r="L34">
            <v>3</v>
          </cell>
          <cell r="M34" t="str">
            <v>Background Indoor Air</v>
          </cell>
          <cell r="N34">
            <v>8.2345971616553336E-4</v>
          </cell>
          <cell r="O34">
            <v>8.038498649868879E-2</v>
          </cell>
          <cell r="P34">
            <v>1000</v>
          </cell>
          <cell r="Q34">
            <v>1</v>
          </cell>
          <cell r="R34">
            <v>45.321466407902086</v>
          </cell>
          <cell r="S34">
            <v>45.321466407902086</v>
          </cell>
          <cell r="T34" t="str">
            <v>Background Indoor Air</v>
          </cell>
          <cell r="U34">
            <v>45.321466407902086</v>
          </cell>
          <cell r="V34">
            <v>50</v>
          </cell>
          <cell r="W34" t="str">
            <v>Background Indoor Air</v>
          </cell>
        </row>
        <row r="35">
          <cell r="A35" t="str">
            <v>CHLOROPHENOL, 2-</v>
          </cell>
          <cell r="B35">
            <v>3.6</v>
          </cell>
          <cell r="C35">
            <v>0</v>
          </cell>
          <cell r="D35">
            <v>0</v>
          </cell>
          <cell r="E35">
            <v>0</v>
          </cell>
          <cell r="F35">
            <v>3.6</v>
          </cell>
          <cell r="G35" t="str">
            <v>Noncancer</v>
          </cell>
          <cell r="H35">
            <v>9.5</v>
          </cell>
          <cell r="I35">
            <v>3.6</v>
          </cell>
          <cell r="J35" t="str">
            <v>Noncancer</v>
          </cell>
          <cell r="K35">
            <v>0</v>
          </cell>
          <cell r="L35">
            <v>3.6</v>
          </cell>
          <cell r="M35" t="str">
            <v>Noncancer</v>
          </cell>
          <cell r="N35">
            <v>9.5154129270147447E-4</v>
          </cell>
          <cell r="O35">
            <v>1.688026137579253E-4</v>
          </cell>
          <cell r="P35">
            <v>1000</v>
          </cell>
          <cell r="Q35">
            <v>1</v>
          </cell>
          <cell r="R35">
            <v>22412.778249136758</v>
          </cell>
          <cell r="S35">
            <v>22412.778249136758</v>
          </cell>
          <cell r="T35" t="str">
            <v>Noncancer</v>
          </cell>
          <cell r="U35">
            <v>22412.778249136758</v>
          </cell>
          <cell r="V35">
            <v>20000</v>
          </cell>
          <cell r="W35" t="str">
            <v>Noncancer</v>
          </cell>
        </row>
        <row r="36">
          <cell r="A36" t="str">
            <v>CHROMIUM (TOTAL)</v>
          </cell>
          <cell r="B36">
            <v>0.02</v>
          </cell>
          <cell r="C36">
            <v>1.9444444444444446E-4</v>
          </cell>
          <cell r="D36">
            <v>0</v>
          </cell>
          <cell r="E36">
            <v>1.9444444444444446E-4</v>
          </cell>
          <cell r="F36">
            <v>1.9444444444444446E-4</v>
          </cell>
          <cell r="G36" t="str">
            <v>Cancer</v>
          </cell>
          <cell r="H36">
            <v>0</v>
          </cell>
          <cell r="I36"/>
          <cell r="J36">
            <v>0</v>
          </cell>
          <cell r="K36">
            <v>0</v>
          </cell>
          <cell r="L36"/>
          <cell r="M36">
            <v>0</v>
          </cell>
          <cell r="N36">
            <v>0</v>
          </cell>
          <cell r="O36">
            <v>0</v>
          </cell>
          <cell r="P36"/>
          <cell r="Q36"/>
          <cell r="R36">
            <v>0</v>
          </cell>
          <cell r="S36">
            <v>0</v>
          </cell>
          <cell r="T36">
            <v>0</v>
          </cell>
          <cell r="U36">
            <v>0</v>
          </cell>
          <cell r="V36">
            <v>0</v>
          </cell>
          <cell r="W36" t="str">
            <v>NA</v>
          </cell>
        </row>
        <row r="37">
          <cell r="A37" t="str">
            <v>CHROMIUM(III)</v>
          </cell>
          <cell r="B37">
            <v>0.02</v>
          </cell>
          <cell r="C37">
            <v>0</v>
          </cell>
          <cell r="D37">
            <v>0</v>
          </cell>
          <cell r="E37">
            <v>0</v>
          </cell>
          <cell r="F37">
            <v>0.02</v>
          </cell>
          <cell r="G37" t="str">
            <v>Noncancer</v>
          </cell>
          <cell r="H37">
            <v>0</v>
          </cell>
          <cell r="I37">
            <v>0.02</v>
          </cell>
          <cell r="J37" t="str">
            <v>Noncancer</v>
          </cell>
          <cell r="K37">
            <v>0</v>
          </cell>
          <cell r="L37">
            <v>0.02</v>
          </cell>
          <cell r="M37" t="str">
            <v>Noncancer</v>
          </cell>
          <cell r="N37">
            <v>0</v>
          </cell>
          <cell r="O37">
            <v>0</v>
          </cell>
          <cell r="P37">
            <v>1000</v>
          </cell>
          <cell r="Q37">
            <v>1</v>
          </cell>
          <cell r="R37">
            <v>0</v>
          </cell>
          <cell r="S37">
            <v>0</v>
          </cell>
          <cell r="T37">
            <v>0</v>
          </cell>
          <cell r="U37">
            <v>0</v>
          </cell>
          <cell r="V37">
            <v>0</v>
          </cell>
          <cell r="W37" t="str">
            <v>NA</v>
          </cell>
        </row>
        <row r="38">
          <cell r="A38" t="str">
            <v>CHROMIUM(VI)</v>
          </cell>
          <cell r="B38">
            <v>0.02</v>
          </cell>
          <cell r="C38">
            <v>1.9444444444444446E-4</v>
          </cell>
          <cell r="D38">
            <v>0</v>
          </cell>
          <cell r="E38">
            <v>1.9444444444444446E-4</v>
          </cell>
          <cell r="F38">
            <v>1.9444444444444446E-4</v>
          </cell>
          <cell r="G38" t="str">
            <v>Cancer</v>
          </cell>
          <cell r="H38">
            <v>0</v>
          </cell>
          <cell r="I38">
            <v>1.9444444444444446E-4</v>
          </cell>
          <cell r="J38" t="str">
            <v>Cancer</v>
          </cell>
          <cell r="K38">
            <v>0</v>
          </cell>
          <cell r="L38">
            <v>1.9444444444444446E-4</v>
          </cell>
          <cell r="M38" t="str">
            <v>Cancer</v>
          </cell>
          <cell r="N38">
            <v>0</v>
          </cell>
          <cell r="O38">
            <v>0</v>
          </cell>
          <cell r="P38">
            <v>1000</v>
          </cell>
          <cell r="Q38">
            <v>1</v>
          </cell>
          <cell r="R38">
            <v>0</v>
          </cell>
          <cell r="S38">
            <v>0</v>
          </cell>
          <cell r="T38">
            <v>0</v>
          </cell>
          <cell r="U38">
            <v>0</v>
          </cell>
          <cell r="V38">
            <v>0</v>
          </cell>
          <cell r="W38" t="str">
            <v>NA</v>
          </cell>
        </row>
        <row r="39">
          <cell r="A39" t="str">
            <v>CHRYSENE</v>
          </cell>
          <cell r="B39">
            <v>10.000000000000002</v>
          </cell>
          <cell r="C39">
            <v>3.8888888888888893</v>
          </cell>
          <cell r="D39">
            <v>1.5350877192982457</v>
          </cell>
          <cell r="E39">
            <v>1.5350877192982457</v>
          </cell>
          <cell r="F39">
            <v>1.5350877192982457</v>
          </cell>
          <cell r="G39" t="str">
            <v>Cancer</v>
          </cell>
          <cell r="H39">
            <v>0</v>
          </cell>
          <cell r="I39">
            <v>1.5350877192982457</v>
          </cell>
          <cell r="J39" t="str">
            <v>Cancer</v>
          </cell>
          <cell r="K39">
            <v>0</v>
          </cell>
          <cell r="L39">
            <v>1.5350877192982457</v>
          </cell>
          <cell r="M39" t="str">
            <v>Cancer</v>
          </cell>
          <cell r="N39">
            <v>1.0116401242322747E-3</v>
          </cell>
          <cell r="O39">
            <v>2.5286117134168198E-5</v>
          </cell>
          <cell r="P39">
            <v>1000</v>
          </cell>
          <cell r="Q39">
            <v>1</v>
          </cell>
          <cell r="R39">
            <v>60010.190538228257</v>
          </cell>
          <cell r="S39">
            <v>2</v>
          </cell>
          <cell r="T39" t="str">
            <v>Greater than Solubility</v>
          </cell>
          <cell r="U39">
            <v>0</v>
          </cell>
          <cell r="V39"/>
          <cell r="W39" t="str">
            <v>NA, &gt; Solubility</v>
          </cell>
        </row>
        <row r="40">
          <cell r="A40" t="str">
            <v>CYANIDE</v>
          </cell>
          <cell r="B40">
            <v>0.16</v>
          </cell>
          <cell r="C40">
            <v>0</v>
          </cell>
          <cell r="D40">
            <v>0</v>
          </cell>
          <cell r="E40">
            <v>0</v>
          </cell>
          <cell r="F40">
            <v>0.16</v>
          </cell>
          <cell r="G40" t="str">
            <v>Noncancer</v>
          </cell>
          <cell r="H40">
            <v>326</v>
          </cell>
          <cell r="I40">
            <v>0.16</v>
          </cell>
          <cell r="J40" t="str">
            <v>Noncancer</v>
          </cell>
          <cell r="K40">
            <v>0</v>
          </cell>
          <cell r="L40">
            <v>0.16</v>
          </cell>
          <cell r="M40" t="str">
            <v>Noncancer</v>
          </cell>
          <cell r="N40">
            <v>0</v>
          </cell>
          <cell r="O40">
            <v>0</v>
          </cell>
          <cell r="P40">
            <v>1000</v>
          </cell>
          <cell r="Q40">
            <v>1</v>
          </cell>
          <cell r="R40">
            <v>0</v>
          </cell>
          <cell r="S40">
            <v>0</v>
          </cell>
          <cell r="T40">
            <v>0</v>
          </cell>
          <cell r="U40">
            <v>0</v>
          </cell>
          <cell r="V40">
            <v>0</v>
          </cell>
          <cell r="W40" t="str">
            <v>NA</v>
          </cell>
        </row>
        <row r="41">
          <cell r="A41" t="str">
            <v>DIBENZO(a,h)ANTHRACENE</v>
          </cell>
          <cell r="B41">
            <v>10.000000000000002</v>
          </cell>
          <cell r="C41">
            <v>3.8888888888888892E-3</v>
          </cell>
          <cell r="D41">
            <v>1.5350877192982456E-3</v>
          </cell>
          <cell r="E41">
            <v>1.5350877192982456E-3</v>
          </cell>
          <cell r="F41">
            <v>1.5350877192982456E-3</v>
          </cell>
          <cell r="G41" t="str">
            <v>Cancer</v>
          </cell>
          <cell r="H41">
            <v>0</v>
          </cell>
          <cell r="I41">
            <v>1.5350877192982456E-3</v>
          </cell>
          <cell r="J41" t="str">
            <v>Cancer</v>
          </cell>
          <cell r="K41">
            <v>0</v>
          </cell>
          <cell r="L41">
            <v>1.5350877192982456E-3</v>
          </cell>
          <cell r="M41" t="str">
            <v>Cancer</v>
          </cell>
          <cell r="N41">
            <v>1.0941805946240637E-3</v>
          </cell>
          <cell r="O41">
            <v>5.8568008193185791E-7</v>
          </cell>
          <cell r="P41">
            <v>1000</v>
          </cell>
          <cell r="Q41">
            <v>1</v>
          </cell>
          <cell r="R41">
            <v>2395.4313799952333</v>
          </cell>
          <cell r="S41">
            <v>2.4900000000000002</v>
          </cell>
          <cell r="T41" t="str">
            <v>Greater than Solubility</v>
          </cell>
          <cell r="U41">
            <v>0</v>
          </cell>
          <cell r="V41"/>
          <cell r="W41" t="str">
            <v>NA, &gt; Solubility</v>
          </cell>
        </row>
        <row r="42">
          <cell r="A42" t="str">
            <v>DIBROMOCHLOROMETHANE</v>
          </cell>
          <cell r="B42">
            <v>14.000000000000002</v>
          </cell>
          <cell r="C42">
            <v>9.7222222222222224E-2</v>
          </cell>
          <cell r="D42">
            <v>0</v>
          </cell>
          <cell r="E42">
            <v>9.7222222222222224E-2</v>
          </cell>
          <cell r="F42">
            <v>9.7222222222222224E-2</v>
          </cell>
          <cell r="G42" t="str">
            <v>Cancer</v>
          </cell>
          <cell r="H42">
            <v>0</v>
          </cell>
          <cell r="I42">
            <v>9.7222222222222224E-2</v>
          </cell>
          <cell r="J42" t="str">
            <v>Cancer</v>
          </cell>
          <cell r="K42">
            <v>0</v>
          </cell>
          <cell r="L42">
            <v>9.7222222222222224E-2</v>
          </cell>
          <cell r="M42" t="str">
            <v>Cancer</v>
          </cell>
          <cell r="N42">
            <v>3.893095341318103E-4</v>
          </cell>
          <cell r="O42">
            <v>1.4815810518689737E-2</v>
          </cell>
          <cell r="P42">
            <v>1000</v>
          </cell>
          <cell r="Q42">
            <v>1</v>
          </cell>
          <cell r="R42">
            <v>16.855633855911289</v>
          </cell>
          <cell r="S42">
            <v>16.855633855911289</v>
          </cell>
          <cell r="T42" t="str">
            <v>Cancer</v>
          </cell>
          <cell r="U42">
            <v>16.855633855911289</v>
          </cell>
          <cell r="V42">
            <v>20</v>
          </cell>
          <cell r="W42" t="str">
            <v>Cancer</v>
          </cell>
        </row>
        <row r="43">
          <cell r="A43" t="str">
            <v>DICHLOROBENZENE, 1,2-  (o-DCB)</v>
          </cell>
          <cell r="B43">
            <v>160.00000000000003</v>
          </cell>
          <cell r="C43">
            <v>0</v>
          </cell>
          <cell r="D43">
            <v>0</v>
          </cell>
          <cell r="E43">
            <v>0</v>
          </cell>
          <cell r="F43">
            <v>160.00000000000003</v>
          </cell>
          <cell r="G43" t="str">
            <v>Noncancer</v>
          </cell>
          <cell r="H43">
            <v>152500</v>
          </cell>
          <cell r="I43">
            <v>160.00000000000003</v>
          </cell>
          <cell r="J43" t="str">
            <v>Noncancer</v>
          </cell>
          <cell r="K43">
            <v>0.72</v>
          </cell>
          <cell r="L43">
            <v>160.00000000000003</v>
          </cell>
          <cell r="M43" t="str">
            <v>Noncancer</v>
          </cell>
          <cell r="N43">
            <v>7.1887329263312625E-4</v>
          </cell>
          <cell r="O43">
            <v>2.9062710588765327E-2</v>
          </cell>
          <cell r="P43">
            <v>1000</v>
          </cell>
          <cell r="Q43">
            <v>1</v>
          </cell>
          <cell r="R43">
            <v>7658.2848583715968</v>
          </cell>
          <cell r="S43">
            <v>7658.2848583715968</v>
          </cell>
          <cell r="T43" t="str">
            <v>Noncancer</v>
          </cell>
          <cell r="U43">
            <v>7658.2848583715968</v>
          </cell>
          <cell r="V43">
            <v>8000</v>
          </cell>
          <cell r="W43" t="str">
            <v>Noncancer</v>
          </cell>
        </row>
        <row r="44">
          <cell r="A44" t="str">
            <v>DICHLOROBENZENE, 1,3-  (m-DCB)</v>
          </cell>
          <cell r="B44">
            <v>160.00000000000003</v>
          </cell>
          <cell r="C44">
            <v>0</v>
          </cell>
          <cell r="D44">
            <v>0</v>
          </cell>
          <cell r="E44">
            <v>0</v>
          </cell>
          <cell r="F44">
            <v>160.00000000000003</v>
          </cell>
          <cell r="G44" t="str">
            <v>Noncancer</v>
          </cell>
          <cell r="H44">
            <v>0</v>
          </cell>
          <cell r="I44">
            <v>160.00000000000003</v>
          </cell>
          <cell r="J44" t="str">
            <v>Noncancer</v>
          </cell>
          <cell r="K44">
            <v>0.6</v>
          </cell>
          <cell r="L44">
            <v>160.00000000000003</v>
          </cell>
          <cell r="M44" t="str">
            <v>Noncancer</v>
          </cell>
          <cell r="N44">
            <v>7.1425245683922277E-4</v>
          </cell>
          <cell r="O44">
            <v>3.6778426722618329E-2</v>
          </cell>
          <cell r="P44">
            <v>1000</v>
          </cell>
          <cell r="Q44">
            <v>1</v>
          </cell>
          <cell r="R44">
            <v>6090.8105643105728</v>
          </cell>
          <cell r="S44">
            <v>6090.8105643105728</v>
          </cell>
          <cell r="T44" t="str">
            <v>Noncancer</v>
          </cell>
          <cell r="U44">
            <v>6090.8105643105728</v>
          </cell>
          <cell r="V44">
            <v>6000</v>
          </cell>
          <cell r="W44" t="str">
            <v>Noncancer</v>
          </cell>
        </row>
        <row r="45">
          <cell r="A45" t="str">
            <v>DICHLOROBENZENE, 1,4-  (p-DCB)</v>
          </cell>
          <cell r="B45">
            <v>160.00000000000003</v>
          </cell>
          <cell r="C45">
            <v>0.34027777777777773</v>
          </cell>
          <cell r="D45">
            <v>0</v>
          </cell>
          <cell r="E45">
            <v>0.34027777777777773</v>
          </cell>
          <cell r="F45">
            <v>0.34027777777777773</v>
          </cell>
          <cell r="G45" t="str">
            <v>Cancer</v>
          </cell>
          <cell r="H45">
            <v>550</v>
          </cell>
          <cell r="I45">
            <v>0.34027777777777773</v>
          </cell>
          <cell r="J45" t="str">
            <v>Cancer</v>
          </cell>
          <cell r="K45">
            <v>1.5</v>
          </cell>
          <cell r="L45">
            <v>1.5</v>
          </cell>
          <cell r="M45" t="str">
            <v>Background Indoor Air</v>
          </cell>
          <cell r="N45">
            <v>7.1809022277821483E-4</v>
          </cell>
          <cell r="O45">
            <v>3.7955932336940716E-2</v>
          </cell>
          <cell r="P45">
            <v>1000</v>
          </cell>
          <cell r="Q45">
            <v>1</v>
          </cell>
          <cell r="R45">
            <v>55.034190360687703</v>
          </cell>
          <cell r="S45">
            <v>55.034190360687703</v>
          </cell>
          <cell r="T45" t="str">
            <v>Background Indoor Air</v>
          </cell>
          <cell r="U45">
            <v>55.034190360687703</v>
          </cell>
          <cell r="V45">
            <v>60</v>
          </cell>
          <cell r="W45" t="str">
            <v>Background Indoor Air</v>
          </cell>
        </row>
        <row r="46">
          <cell r="A46" t="str">
            <v>DICHLOROBENZIDINE, 3,3'-</v>
          </cell>
          <cell r="B46">
            <v>0</v>
          </cell>
          <cell r="C46">
            <v>1.8148148148148149E-2</v>
          </cell>
          <cell r="D46">
            <v>0</v>
          </cell>
          <cell r="E46">
            <v>1.8148148148148149E-2</v>
          </cell>
          <cell r="F46">
            <v>1.8148148148148149E-2</v>
          </cell>
          <cell r="G46" t="str">
            <v>Cancer</v>
          </cell>
          <cell r="H46">
            <v>0</v>
          </cell>
          <cell r="I46">
            <v>1.8148148148148149E-2</v>
          </cell>
          <cell r="J46" t="str">
            <v>Cancer</v>
          </cell>
          <cell r="K46">
            <v>0</v>
          </cell>
          <cell r="L46">
            <v>1.8148148148148149E-2</v>
          </cell>
          <cell r="M46" t="str">
            <v>Cancer</v>
          </cell>
          <cell r="N46">
            <v>6.733045551759396E-3</v>
          </cell>
          <cell r="O46">
            <v>2.2944407315239418E-10</v>
          </cell>
          <cell r="P46">
            <v>1000</v>
          </cell>
          <cell r="Q46">
            <v>1</v>
          </cell>
          <cell r="R46">
            <v>11747458.499258203</v>
          </cell>
          <cell r="S46">
            <v>3100</v>
          </cell>
          <cell r="T46" t="str">
            <v>Greater than Solubility</v>
          </cell>
          <cell r="U46">
            <v>0</v>
          </cell>
          <cell r="V46"/>
          <cell r="W46" t="str">
            <v>NA, &gt; Solubility</v>
          </cell>
        </row>
        <row r="47">
          <cell r="A47" t="str">
            <v>DICHLORODIPHENYL DICHLOROETHANE, P,P'- (DDD)</v>
          </cell>
          <cell r="B47">
            <v>0.36000000000000004</v>
          </cell>
          <cell r="C47">
            <v>3.4027777777777782E-2</v>
          </cell>
          <cell r="D47">
            <v>0</v>
          </cell>
          <cell r="E47">
            <v>3.4027777777777782E-2</v>
          </cell>
          <cell r="F47">
            <v>3.4027777777777782E-2</v>
          </cell>
          <cell r="G47" t="str">
            <v>Cancer</v>
          </cell>
          <cell r="H47">
            <v>0</v>
          </cell>
          <cell r="I47">
            <v>3.4027777777777782E-2</v>
          </cell>
          <cell r="J47" t="str">
            <v>Cancer</v>
          </cell>
          <cell r="K47">
            <v>0</v>
          </cell>
          <cell r="L47">
            <v>3.4027777777777782E-2</v>
          </cell>
          <cell r="M47" t="str">
            <v>Cancer</v>
          </cell>
          <cell r="N47">
            <v>9.2223369389128542E-4</v>
          </cell>
          <cell r="O47">
            <v>4.4653432496889723E-5</v>
          </cell>
          <cell r="P47">
            <v>1000</v>
          </cell>
          <cell r="Q47">
            <v>1</v>
          </cell>
          <cell r="R47">
            <v>826.30000268676918</v>
          </cell>
          <cell r="S47">
            <v>90</v>
          </cell>
          <cell r="T47" t="str">
            <v>Greater than Solubility</v>
          </cell>
          <cell r="U47">
            <v>0</v>
          </cell>
          <cell r="V47"/>
          <cell r="W47" t="str">
            <v>NA, &gt; Solubility</v>
          </cell>
        </row>
        <row r="48">
          <cell r="A48" t="str">
            <v>DICHLORODIPHENYLDICHLOROETHYLENE,P,P'- (DDE)</v>
          </cell>
          <cell r="B48">
            <v>0.36000000000000004</v>
          </cell>
          <cell r="C48">
            <v>2.4019607843137249E-2</v>
          </cell>
          <cell r="D48">
            <v>0</v>
          </cell>
          <cell r="E48">
            <v>2.4019607843137249E-2</v>
          </cell>
          <cell r="F48">
            <v>2.4019607843137249E-2</v>
          </cell>
          <cell r="G48" t="str">
            <v>Cancer</v>
          </cell>
          <cell r="H48">
            <v>0</v>
          </cell>
          <cell r="I48">
            <v>2.4019607843137249E-2</v>
          </cell>
          <cell r="J48" t="str">
            <v>Cancer</v>
          </cell>
          <cell r="K48">
            <v>0</v>
          </cell>
          <cell r="L48">
            <v>2.4019607843137249E-2</v>
          </cell>
          <cell r="M48" t="str">
            <v>Cancer</v>
          </cell>
          <cell r="N48">
            <v>6.7410359194544709E-4</v>
          </cell>
          <cell r="O48">
            <v>3.226150761555916E-4</v>
          </cell>
          <cell r="P48">
            <v>1000</v>
          </cell>
          <cell r="Q48">
            <v>1</v>
          </cell>
          <cell r="R48">
            <v>110.44717518068984</v>
          </cell>
          <cell r="S48">
            <v>40</v>
          </cell>
          <cell r="T48" t="str">
            <v>Greater than Solubility</v>
          </cell>
          <cell r="U48">
            <v>0</v>
          </cell>
          <cell r="V48"/>
          <cell r="W48" t="str">
            <v>NA, &gt; Solubility</v>
          </cell>
        </row>
        <row r="49">
          <cell r="A49" t="str">
            <v>DICHLORODIPHENYLTRICHLOROETHANE, P,P'- (DDT)</v>
          </cell>
          <cell r="B49">
            <v>0.36000000000000004</v>
          </cell>
          <cell r="C49">
            <v>2.4054982817869417E-2</v>
          </cell>
          <cell r="D49">
            <v>0</v>
          </cell>
          <cell r="E49">
            <v>2.4054982817869417E-2</v>
          </cell>
          <cell r="F49">
            <v>2.4054982817869417E-2</v>
          </cell>
          <cell r="G49" t="str">
            <v>Cancer</v>
          </cell>
          <cell r="H49">
            <v>0</v>
          </cell>
          <cell r="I49">
            <v>2.4054982817869417E-2</v>
          </cell>
          <cell r="J49" t="str">
            <v>Cancer</v>
          </cell>
          <cell r="K49">
            <v>0</v>
          </cell>
          <cell r="L49">
            <v>2.4054982817869417E-2</v>
          </cell>
          <cell r="M49" t="str">
            <v>Cancer</v>
          </cell>
          <cell r="N49">
            <v>8.3441914396735473E-4</v>
          </cell>
          <cell r="O49">
            <v>8.9018831432941057E-5</v>
          </cell>
          <cell r="P49">
            <v>1000</v>
          </cell>
          <cell r="Q49">
            <v>1</v>
          </cell>
          <cell r="R49">
            <v>323.84627247562258</v>
          </cell>
          <cell r="S49">
            <v>5.5</v>
          </cell>
          <cell r="T49" t="str">
            <v>Greater than Solubility</v>
          </cell>
          <cell r="U49">
            <v>0</v>
          </cell>
          <cell r="V49"/>
          <cell r="W49" t="str">
            <v>NA, &gt; Solubility</v>
          </cell>
        </row>
        <row r="50">
          <cell r="A50" t="str">
            <v>DICHLOROETHANE, 1,1-</v>
          </cell>
          <cell r="B50">
            <v>160.00000000000003</v>
          </cell>
          <cell r="C50">
            <v>0</v>
          </cell>
          <cell r="D50">
            <v>0</v>
          </cell>
          <cell r="E50">
            <v>0</v>
          </cell>
          <cell r="F50">
            <v>160.00000000000003</v>
          </cell>
          <cell r="G50" t="str">
            <v>Noncancer</v>
          </cell>
          <cell r="H50">
            <v>62500</v>
          </cell>
          <cell r="I50">
            <v>160.00000000000003</v>
          </cell>
          <cell r="J50" t="str">
            <v>Noncancer</v>
          </cell>
          <cell r="K50">
            <v>0</v>
          </cell>
          <cell r="L50">
            <v>160.00000000000003</v>
          </cell>
          <cell r="M50" t="str">
            <v>Noncancer</v>
          </cell>
          <cell r="N50">
            <v>7.364018194556788E-4</v>
          </cell>
          <cell r="O50">
            <v>0.12424792826318638</v>
          </cell>
          <cell r="P50">
            <v>1000</v>
          </cell>
          <cell r="Q50">
            <v>1</v>
          </cell>
          <cell r="R50">
            <v>1748.702672853801</v>
          </cell>
          <cell r="S50">
            <v>1748.702672853801</v>
          </cell>
          <cell r="T50" t="str">
            <v>Noncancer</v>
          </cell>
          <cell r="U50">
            <v>1748.702672853801</v>
          </cell>
          <cell r="V50">
            <v>2000</v>
          </cell>
          <cell r="W50" t="str">
            <v>Noncancer</v>
          </cell>
        </row>
        <row r="51">
          <cell r="A51" t="str">
            <v>DICHLOROETHANE, 1,2-</v>
          </cell>
          <cell r="B51">
            <v>1.4000000000000001</v>
          </cell>
          <cell r="C51">
            <v>8.9743589743589758E-2</v>
          </cell>
          <cell r="D51">
            <v>0</v>
          </cell>
          <cell r="E51">
            <v>8.9743589743589758E-2</v>
          </cell>
          <cell r="F51">
            <v>8.9743589743589758E-2</v>
          </cell>
          <cell r="G51" t="str">
            <v>Cancer</v>
          </cell>
          <cell r="H51">
            <v>1212</v>
          </cell>
          <cell r="I51">
            <v>8.9743589743589758E-2</v>
          </cell>
          <cell r="J51" t="str">
            <v>Cancer</v>
          </cell>
          <cell r="K51">
            <v>0</v>
          </cell>
          <cell r="L51">
            <v>8.9743589743589758E-2</v>
          </cell>
          <cell r="M51" t="str">
            <v>Cancer</v>
          </cell>
          <cell r="N51">
            <v>8.2556196420692984E-4</v>
          </cell>
          <cell r="O51">
            <v>2.3702771721406512E-2</v>
          </cell>
          <cell r="P51">
            <v>1000</v>
          </cell>
          <cell r="Q51">
            <v>1</v>
          </cell>
          <cell r="R51">
            <v>4.5862172950595212</v>
          </cell>
          <cell r="S51">
            <v>4.5862172950595212</v>
          </cell>
          <cell r="T51" t="str">
            <v>Cancer</v>
          </cell>
          <cell r="U51">
            <v>4.5862172950595212</v>
          </cell>
          <cell r="V51">
            <v>5</v>
          </cell>
          <cell r="W51" t="str">
            <v>Cancer</v>
          </cell>
        </row>
        <row r="52">
          <cell r="A52" t="str">
            <v>DICHLOROETHYLENE, 1,1-</v>
          </cell>
          <cell r="B52">
            <v>40.000000000000007</v>
          </cell>
          <cell r="C52">
            <v>0</v>
          </cell>
          <cell r="D52">
            <v>0</v>
          </cell>
          <cell r="E52">
            <v>0</v>
          </cell>
          <cell r="F52">
            <v>40.000000000000007</v>
          </cell>
          <cell r="G52" t="str">
            <v>Noncancer</v>
          </cell>
          <cell r="H52">
            <v>62500</v>
          </cell>
          <cell r="I52">
            <v>40.000000000000007</v>
          </cell>
          <cell r="J52" t="str">
            <v>Noncancer</v>
          </cell>
          <cell r="K52">
            <v>0</v>
          </cell>
          <cell r="L52">
            <v>40.000000000000007</v>
          </cell>
          <cell r="M52" t="str">
            <v>Noncancer</v>
          </cell>
          <cell r="N52">
            <v>7.8662013615010077E-4</v>
          </cell>
          <cell r="O52">
            <v>0.63426894194224459</v>
          </cell>
          <cell r="P52">
            <v>1000</v>
          </cell>
          <cell r="Q52">
            <v>1</v>
          </cell>
          <cell r="R52">
            <v>80.17177259797154</v>
          </cell>
          <cell r="S52">
            <v>80.17177259797154</v>
          </cell>
          <cell r="T52" t="str">
            <v>Noncancer</v>
          </cell>
          <cell r="U52">
            <v>80.17177259797154</v>
          </cell>
          <cell r="V52">
            <v>80</v>
          </cell>
          <cell r="W52" t="str">
            <v>Noncancer</v>
          </cell>
        </row>
        <row r="53">
          <cell r="A53" t="str">
            <v>DICHLOROETHYLENE, CIS-1,2-</v>
          </cell>
          <cell r="B53">
            <v>1.4000000000000001</v>
          </cell>
          <cell r="C53">
            <v>0</v>
          </cell>
          <cell r="D53">
            <v>0</v>
          </cell>
          <cell r="E53">
            <v>0</v>
          </cell>
          <cell r="F53">
            <v>1.4000000000000001</v>
          </cell>
          <cell r="G53" t="str">
            <v>Noncancer</v>
          </cell>
          <cell r="H53">
            <v>0</v>
          </cell>
          <cell r="I53">
            <v>1.4000000000000001</v>
          </cell>
          <cell r="J53" t="str">
            <v>Noncancer</v>
          </cell>
          <cell r="K53">
            <v>0</v>
          </cell>
          <cell r="L53">
            <v>1.4000000000000001</v>
          </cell>
          <cell r="M53" t="str">
            <v>Noncancer</v>
          </cell>
          <cell r="N53">
            <v>7.3470569486148421E-4</v>
          </cell>
          <cell r="O53">
            <v>8.7938242067465033E-2</v>
          </cell>
          <cell r="P53">
            <v>1000</v>
          </cell>
          <cell r="Q53">
            <v>1</v>
          </cell>
          <cell r="R53">
            <v>21.668899229864838</v>
          </cell>
          <cell r="S53">
            <v>21.668899229864838</v>
          </cell>
          <cell r="T53" t="str">
            <v>Noncancer</v>
          </cell>
          <cell r="U53">
            <v>21.668899229864838</v>
          </cell>
          <cell r="V53">
            <v>20</v>
          </cell>
          <cell r="W53" t="str">
            <v>Noncancer</v>
          </cell>
        </row>
        <row r="54">
          <cell r="A54" t="str">
            <v>DICHLOROETHYLENE, TRANS-1,2-</v>
          </cell>
          <cell r="B54">
            <v>14.000000000000002</v>
          </cell>
          <cell r="C54">
            <v>0</v>
          </cell>
          <cell r="D54">
            <v>0</v>
          </cell>
          <cell r="E54">
            <v>0</v>
          </cell>
          <cell r="F54">
            <v>14.000000000000002</v>
          </cell>
          <cell r="G54" t="str">
            <v>Noncancer</v>
          </cell>
          <cell r="H54">
            <v>33660</v>
          </cell>
          <cell r="I54">
            <v>14.000000000000002</v>
          </cell>
          <cell r="J54" t="str">
            <v>Noncancer</v>
          </cell>
          <cell r="K54">
            <v>0</v>
          </cell>
          <cell r="L54">
            <v>14.000000000000002</v>
          </cell>
          <cell r="M54" t="str">
            <v>Noncancer</v>
          </cell>
          <cell r="N54">
            <v>7.2289993527140854E-4</v>
          </cell>
          <cell r="O54">
            <v>0.21327500431610596</v>
          </cell>
          <cell r="P54">
            <v>1000</v>
          </cell>
          <cell r="Q54">
            <v>1</v>
          </cell>
          <cell r="R54">
            <v>90.805026688588498</v>
          </cell>
          <cell r="S54">
            <v>90.805026688588498</v>
          </cell>
          <cell r="T54" t="str">
            <v>Noncancer</v>
          </cell>
          <cell r="U54">
            <v>90.805026688588498</v>
          </cell>
          <cell r="V54">
            <v>90</v>
          </cell>
          <cell r="W54" t="str">
            <v>Noncancer</v>
          </cell>
        </row>
        <row r="55">
          <cell r="A55" t="str">
            <v>DICHLOROMETHANE</v>
          </cell>
          <cell r="B55">
            <v>120</v>
          </cell>
          <cell r="C55">
            <v>233.33333333333334</v>
          </cell>
          <cell r="D55">
            <v>92.10526315789474</v>
          </cell>
          <cell r="E55">
            <v>92.10526315789474</v>
          </cell>
          <cell r="F55">
            <v>92.10526315789474</v>
          </cell>
          <cell r="G55" t="str">
            <v>Cancer</v>
          </cell>
          <cell r="H55">
            <v>270000</v>
          </cell>
          <cell r="I55">
            <v>92.10526315789474</v>
          </cell>
          <cell r="J55" t="str">
            <v>Cancer</v>
          </cell>
          <cell r="K55">
            <v>11</v>
          </cell>
          <cell r="L55">
            <v>92.10526315789474</v>
          </cell>
          <cell r="M55" t="str">
            <v>Cancer</v>
          </cell>
          <cell r="N55">
            <v>8.1659766487342873E-4</v>
          </cell>
          <cell r="O55">
            <v>7.4577442912279163E-2</v>
          </cell>
          <cell r="P55">
            <v>1000</v>
          </cell>
          <cell r="Q55">
            <v>1</v>
          </cell>
          <cell r="R55">
            <v>1512.4075117068969</v>
          </cell>
          <cell r="S55">
            <v>1512.4075117068969</v>
          </cell>
          <cell r="T55" t="str">
            <v>Cancer</v>
          </cell>
          <cell r="U55">
            <v>1512.4075117068969</v>
          </cell>
          <cell r="V55">
            <v>2000</v>
          </cell>
          <cell r="W55" t="str">
            <v>Cancer</v>
          </cell>
        </row>
        <row r="56">
          <cell r="A56" t="str">
            <v>DICHLOROPHENOL, 2,4-</v>
          </cell>
          <cell r="B56">
            <v>2.2000000000000002</v>
          </cell>
          <cell r="C56">
            <v>0</v>
          </cell>
          <cell r="D56">
            <v>0</v>
          </cell>
          <cell r="E56">
            <v>0</v>
          </cell>
          <cell r="F56">
            <v>2.2000000000000002</v>
          </cell>
          <cell r="G56" t="str">
            <v>Noncancer</v>
          </cell>
          <cell r="H56">
            <v>700.35</v>
          </cell>
          <cell r="I56">
            <v>2.2000000000000002</v>
          </cell>
          <cell r="J56" t="str">
            <v>Noncancer</v>
          </cell>
          <cell r="K56">
            <v>0</v>
          </cell>
          <cell r="L56">
            <v>2.2000000000000002</v>
          </cell>
          <cell r="M56" t="str">
            <v>Noncancer</v>
          </cell>
          <cell r="N56">
            <v>1.0024331420827913E-3</v>
          </cell>
          <cell r="O56">
            <v>6.7502669264070939E-5</v>
          </cell>
          <cell r="P56">
            <v>1000</v>
          </cell>
          <cell r="Q56">
            <v>1</v>
          </cell>
          <cell r="R56">
            <v>32512.196986106035</v>
          </cell>
          <cell r="S56">
            <v>32512.196986106035</v>
          </cell>
          <cell r="T56" t="str">
            <v>Noncancer</v>
          </cell>
          <cell r="U56">
            <v>32512.196986106035</v>
          </cell>
          <cell r="V56">
            <v>30000</v>
          </cell>
          <cell r="W56" t="str">
            <v>Noncancer</v>
          </cell>
        </row>
        <row r="57">
          <cell r="A57" t="str">
            <v>DICHLOROPROPANE, 1,2-</v>
          </cell>
          <cell r="B57">
            <v>0.8</v>
          </cell>
          <cell r="C57">
            <v>0.12280701754385966</v>
          </cell>
          <cell r="D57">
            <v>0</v>
          </cell>
          <cell r="E57">
            <v>0.12280701754385966</v>
          </cell>
          <cell r="F57">
            <v>0.12280701754385966</v>
          </cell>
          <cell r="G57" t="str">
            <v>Cancer</v>
          </cell>
          <cell r="H57">
            <v>595.25</v>
          </cell>
          <cell r="I57">
            <v>0.12280701754385966</v>
          </cell>
          <cell r="J57" t="str">
            <v>Cancer</v>
          </cell>
          <cell r="K57">
            <v>0</v>
          </cell>
          <cell r="L57">
            <v>0.12280701754385966</v>
          </cell>
          <cell r="M57" t="str">
            <v>Cancer</v>
          </cell>
          <cell r="N57">
            <v>7.512655774963914E-4</v>
          </cell>
          <cell r="O57">
            <v>5.6093886241256372E-2</v>
          </cell>
          <cell r="P57">
            <v>1000</v>
          </cell>
          <cell r="Q57">
            <v>1</v>
          </cell>
          <cell r="R57">
            <v>2.9141651801331334</v>
          </cell>
          <cell r="S57">
            <v>2.9141651801331334</v>
          </cell>
          <cell r="T57" t="str">
            <v>Cancer</v>
          </cell>
          <cell r="U57">
            <v>2.9141651801331334</v>
          </cell>
          <cell r="V57">
            <v>3</v>
          </cell>
          <cell r="W57" t="str">
            <v>Cancer</v>
          </cell>
        </row>
        <row r="58">
          <cell r="A58" t="str">
            <v>DICHLOROPROPENE, 1,3-</v>
          </cell>
          <cell r="B58">
            <v>4</v>
          </cell>
          <cell r="C58">
            <v>0.58333333333333337</v>
          </cell>
          <cell r="D58">
            <v>0</v>
          </cell>
          <cell r="E58">
            <v>0.58333333333333337</v>
          </cell>
          <cell r="F58">
            <v>0.58333333333333337</v>
          </cell>
          <cell r="G58" t="str">
            <v>Cancer</v>
          </cell>
          <cell r="H58">
            <v>2305</v>
          </cell>
          <cell r="I58">
            <v>0.58333333333333337</v>
          </cell>
          <cell r="J58" t="str">
            <v>Cancer</v>
          </cell>
          <cell r="K58">
            <v>0</v>
          </cell>
          <cell r="L58">
            <v>0.58333333333333337</v>
          </cell>
          <cell r="M58" t="str">
            <v>Cancer</v>
          </cell>
          <cell r="N58">
            <v>6.901775657686208E-4</v>
          </cell>
          <cell r="O58">
            <v>7.428740456895791E-2</v>
          </cell>
          <cell r="P58">
            <v>1000</v>
          </cell>
          <cell r="Q58">
            <v>1</v>
          </cell>
          <cell r="R58">
            <v>11.377340876199545</v>
          </cell>
          <cell r="S58">
            <v>11.377340876199545</v>
          </cell>
          <cell r="T58" t="str">
            <v>Cancer</v>
          </cell>
          <cell r="U58">
            <v>11.377340876199545</v>
          </cell>
          <cell r="V58">
            <v>10</v>
          </cell>
          <cell r="W58" t="str">
            <v>Cancer</v>
          </cell>
        </row>
        <row r="59">
          <cell r="A59" t="str">
            <v>DIELDRIN</v>
          </cell>
          <cell r="B59">
            <v>3.6000000000000004E-2</v>
          </cell>
          <cell r="C59">
            <v>5.0724637681159423E-4</v>
          </cell>
          <cell r="D59">
            <v>0</v>
          </cell>
          <cell r="E59">
            <v>5.0724637681159423E-4</v>
          </cell>
          <cell r="F59">
            <v>5.0724637681159423E-4</v>
          </cell>
          <cell r="G59" t="str">
            <v>Cancer</v>
          </cell>
          <cell r="H59">
            <v>0</v>
          </cell>
          <cell r="I59">
            <v>5.0724637681159423E-4</v>
          </cell>
          <cell r="J59" t="str">
            <v>Cancer</v>
          </cell>
          <cell r="K59">
            <v>0</v>
          </cell>
          <cell r="L59">
            <v>5.0724637681159423E-4</v>
          </cell>
          <cell r="M59" t="str">
            <v>Cancer</v>
          </cell>
          <cell r="N59">
            <v>8.293611911206083E-4</v>
          </cell>
          <cell r="O59">
            <v>8.0514376368771566E-5</v>
          </cell>
          <cell r="P59">
            <v>1000</v>
          </cell>
          <cell r="Q59">
            <v>1</v>
          </cell>
          <cell r="R59">
            <v>7.5962948048749857</v>
          </cell>
          <cell r="S59">
            <v>7.5962948048749857</v>
          </cell>
          <cell r="T59" t="str">
            <v>Cancer</v>
          </cell>
          <cell r="U59">
            <v>7.5962948048749857</v>
          </cell>
          <cell r="V59">
            <v>8</v>
          </cell>
          <cell r="W59" t="str">
            <v>Cancer</v>
          </cell>
        </row>
        <row r="60">
          <cell r="A60" t="str">
            <v>DIETHYL PHTHALATE</v>
          </cell>
          <cell r="B60">
            <v>559.99999999999989</v>
          </cell>
          <cell r="C60">
            <v>0</v>
          </cell>
          <cell r="D60">
            <v>0</v>
          </cell>
          <cell r="E60">
            <v>0</v>
          </cell>
          <cell r="F60">
            <v>559.99999999999989</v>
          </cell>
          <cell r="G60" t="str">
            <v>Noncancer</v>
          </cell>
          <cell r="H60">
            <v>0</v>
          </cell>
          <cell r="I60">
            <v>559.99999999999989</v>
          </cell>
          <cell r="J60" t="str">
            <v>Noncancer</v>
          </cell>
          <cell r="K60">
            <v>0</v>
          </cell>
          <cell r="L60">
            <v>559.99999999999989</v>
          </cell>
          <cell r="M60" t="str">
            <v>Noncancer</v>
          </cell>
          <cell r="N60">
            <v>1.0605918247475019E-3</v>
          </cell>
          <cell r="O60">
            <v>4.3981475217248698E-6</v>
          </cell>
          <cell r="P60">
            <v>1000</v>
          </cell>
          <cell r="Q60">
            <v>1</v>
          </cell>
          <cell r="R60">
            <v>120052154.80020571</v>
          </cell>
          <cell r="S60">
            <v>50000</v>
          </cell>
          <cell r="T60" t="str">
            <v>Ceiling Value</v>
          </cell>
          <cell r="U60">
            <v>50000</v>
          </cell>
          <cell r="V60">
            <v>50000</v>
          </cell>
          <cell r="W60" t="str">
            <v>Ceiling Value</v>
          </cell>
        </row>
        <row r="61">
          <cell r="A61" t="str">
            <v>DIMETHYL PHTHALATE</v>
          </cell>
          <cell r="B61">
            <v>80.000000000000014</v>
          </cell>
          <cell r="C61">
            <v>0</v>
          </cell>
          <cell r="D61">
            <v>0</v>
          </cell>
          <cell r="E61">
            <v>0</v>
          </cell>
          <cell r="F61">
            <v>80.000000000000014</v>
          </cell>
          <cell r="G61" t="str">
            <v>Noncancer</v>
          </cell>
          <cell r="H61">
            <v>0</v>
          </cell>
          <cell r="I61">
            <v>80.000000000000014</v>
          </cell>
          <cell r="J61" t="str">
            <v>Noncancer</v>
          </cell>
          <cell r="K61">
            <v>0</v>
          </cell>
          <cell r="L61">
            <v>80.000000000000014</v>
          </cell>
          <cell r="M61" t="str">
            <v>Noncancer</v>
          </cell>
          <cell r="N61">
            <v>1.1078731378641568E-3</v>
          </cell>
          <cell r="O61">
            <v>4.5918350339419542E-6</v>
          </cell>
          <cell r="P61">
            <v>1000</v>
          </cell>
          <cell r="Q61">
            <v>1</v>
          </cell>
          <cell r="R61">
            <v>15725833.653444549</v>
          </cell>
          <cell r="S61">
            <v>50000</v>
          </cell>
          <cell r="T61" t="str">
            <v>Ceiling Value</v>
          </cell>
          <cell r="U61">
            <v>50000</v>
          </cell>
          <cell r="V61">
            <v>50000</v>
          </cell>
          <cell r="W61" t="str">
            <v>Ceiling Value</v>
          </cell>
        </row>
        <row r="62">
          <cell r="A62" t="str">
            <v>DIMETHYLPHENOL, 2,4-</v>
          </cell>
          <cell r="B62">
            <v>14.000000000000002</v>
          </cell>
          <cell r="C62">
            <v>0</v>
          </cell>
          <cell r="D62">
            <v>0</v>
          </cell>
          <cell r="E62">
            <v>0</v>
          </cell>
          <cell r="F62">
            <v>14.000000000000002</v>
          </cell>
          <cell r="G62" t="str">
            <v>Noncancer</v>
          </cell>
          <cell r="H62">
            <v>0.5</v>
          </cell>
          <cell r="I62">
            <v>0.5</v>
          </cell>
          <cell r="J62" t="str">
            <v>50% Odor Threshold</v>
          </cell>
          <cell r="K62">
            <v>0</v>
          </cell>
          <cell r="L62">
            <v>0.5</v>
          </cell>
          <cell r="M62" t="str">
            <v>50% Odor Threshold</v>
          </cell>
          <cell r="N62">
            <v>1.1025141846809912E-3</v>
          </cell>
          <cell r="O62">
            <v>1.0263364539663846E-5</v>
          </cell>
          <cell r="P62">
            <v>1000</v>
          </cell>
          <cell r="Q62">
            <v>1</v>
          </cell>
          <cell r="R62">
            <v>44187.157404902144</v>
          </cell>
          <cell r="S62">
            <v>44187.157404902144</v>
          </cell>
          <cell r="T62" t="str">
            <v>50% Odor Threshold</v>
          </cell>
          <cell r="U62">
            <v>44187.157404902144</v>
          </cell>
          <cell r="V62">
            <v>40000</v>
          </cell>
          <cell r="W62" t="str">
            <v>50% Odor Threshold</v>
          </cell>
        </row>
        <row r="63">
          <cell r="A63" t="str">
            <v>DINITROPHENOL, 2,4-</v>
          </cell>
          <cell r="B63">
            <v>1.4000000000000001</v>
          </cell>
          <cell r="C63">
            <v>0</v>
          </cell>
          <cell r="D63">
            <v>0</v>
          </cell>
          <cell r="E63">
            <v>0</v>
          </cell>
          <cell r="F63">
            <v>1.4000000000000001</v>
          </cell>
          <cell r="G63" t="str">
            <v>Noncancer</v>
          </cell>
          <cell r="H63">
            <v>0</v>
          </cell>
          <cell r="I63">
            <v>1.4000000000000001</v>
          </cell>
          <cell r="J63" t="str">
            <v>Noncancer</v>
          </cell>
          <cell r="K63">
            <v>0</v>
          </cell>
          <cell r="L63">
            <v>1.4000000000000001</v>
          </cell>
          <cell r="M63" t="str">
            <v>Noncancer</v>
          </cell>
          <cell r="N63">
            <v>1.1214523150545081E-3</v>
          </cell>
          <cell r="O63">
            <v>5.3414363239517675E-7</v>
          </cell>
          <cell r="P63">
            <v>1000</v>
          </cell>
          <cell r="Q63">
            <v>1</v>
          </cell>
          <cell r="R63">
            <v>2337163.893844706</v>
          </cell>
          <cell r="S63">
            <v>50000</v>
          </cell>
          <cell r="T63" t="str">
            <v>Ceiling Value</v>
          </cell>
          <cell r="U63">
            <v>50000</v>
          </cell>
          <cell r="V63">
            <v>50000</v>
          </cell>
          <cell r="W63" t="str">
            <v>Ceiling Value</v>
          </cell>
        </row>
        <row r="64">
          <cell r="A64" t="str">
            <v>DINITROTOLUENE, 2,4-</v>
          </cell>
          <cell r="B64">
            <v>1.4000000000000001</v>
          </cell>
          <cell r="C64">
            <v>1.2009803921568625E-2</v>
          </cell>
          <cell r="D64">
            <v>0</v>
          </cell>
          <cell r="E64">
            <v>1.2009803921568625E-2</v>
          </cell>
          <cell r="F64">
            <v>1.2009803921568625E-2</v>
          </cell>
          <cell r="G64" t="str">
            <v>Cancer</v>
          </cell>
          <cell r="H64">
            <v>0</v>
          </cell>
          <cell r="I64">
            <v>1.2009803921568625E-2</v>
          </cell>
          <cell r="J64" t="str">
            <v>Cancer</v>
          </cell>
          <cell r="K64">
            <v>0</v>
          </cell>
          <cell r="L64">
            <v>1.2009803921568625E-2</v>
          </cell>
          <cell r="M64" t="str">
            <v>Cancer</v>
          </cell>
          <cell r="N64">
            <v>1.1532183344443534E-3</v>
          </cell>
          <cell r="O64">
            <v>4.1817586230104226E-7</v>
          </cell>
          <cell r="P64">
            <v>1000</v>
          </cell>
          <cell r="Q64">
            <v>1</v>
          </cell>
          <cell r="R64">
            <v>24903.788388442903</v>
          </cell>
          <cell r="S64">
            <v>24903.788388442903</v>
          </cell>
          <cell r="T64" t="str">
            <v>Cancer</v>
          </cell>
          <cell r="U64">
            <v>24903.788388442903</v>
          </cell>
          <cell r="V64">
            <v>20000</v>
          </cell>
          <cell r="W64" t="str">
            <v>Cancer</v>
          </cell>
        </row>
        <row r="65">
          <cell r="A65" t="str">
            <v>DIOXANE, 1,4-</v>
          </cell>
          <cell r="B65">
            <v>6</v>
          </cell>
          <cell r="C65">
            <v>0.46666666666666667</v>
          </cell>
          <cell r="D65">
            <v>0</v>
          </cell>
          <cell r="E65">
            <v>0.46666666666666667</v>
          </cell>
          <cell r="F65">
            <v>0.46666666666666667</v>
          </cell>
          <cell r="G65" t="str">
            <v>Cancer</v>
          </cell>
          <cell r="H65">
            <v>0</v>
          </cell>
          <cell r="I65">
            <v>0.46666666666666667</v>
          </cell>
          <cell r="J65" t="str">
            <v>Cancer</v>
          </cell>
          <cell r="K65">
            <v>0.33</v>
          </cell>
          <cell r="L65">
            <v>0.46666666666666667</v>
          </cell>
          <cell r="M65" t="str">
            <v>Cancer</v>
          </cell>
          <cell r="N65">
            <v>1.0784051650153535E-3</v>
          </cell>
          <cell r="O65">
            <v>9.4410414183430919E-5</v>
          </cell>
          <cell r="P65">
            <v>1000</v>
          </cell>
          <cell r="Q65">
            <v>1</v>
          </cell>
          <cell r="R65">
            <v>4583.5810875417692</v>
          </cell>
          <cell r="S65">
            <v>4583.5810875417692</v>
          </cell>
          <cell r="T65" t="str">
            <v>Cancer</v>
          </cell>
          <cell r="U65">
            <v>4583.5810875417692</v>
          </cell>
          <cell r="V65">
            <v>5000</v>
          </cell>
          <cell r="W65" t="str">
            <v>Cancer</v>
          </cell>
        </row>
        <row r="66">
          <cell r="A66" t="str">
            <v>ENDOSULFAN</v>
          </cell>
          <cell r="B66">
            <v>4.2</v>
          </cell>
          <cell r="C66">
            <v>0</v>
          </cell>
          <cell r="D66">
            <v>0</v>
          </cell>
          <cell r="E66">
            <v>0</v>
          </cell>
          <cell r="F66">
            <v>4.2</v>
          </cell>
          <cell r="G66" t="str">
            <v>Noncancer</v>
          </cell>
          <cell r="H66">
            <v>0</v>
          </cell>
          <cell r="I66">
            <v>4.2</v>
          </cell>
          <cell r="J66" t="str">
            <v>Noncancer</v>
          </cell>
          <cell r="K66">
            <v>0</v>
          </cell>
          <cell r="L66">
            <v>4.2</v>
          </cell>
          <cell r="M66" t="str">
            <v>Noncancer</v>
          </cell>
          <cell r="N66">
            <v>5.426447855095579E-4</v>
          </cell>
          <cell r="O66">
            <v>4.5795032996849252E-4</v>
          </cell>
          <cell r="P66">
            <v>1000</v>
          </cell>
          <cell r="Q66">
            <v>1</v>
          </cell>
          <cell r="R66">
            <v>16901.112012695598</v>
          </cell>
          <cell r="S66">
            <v>325</v>
          </cell>
          <cell r="T66" t="str">
            <v>Greater than Solubility</v>
          </cell>
          <cell r="U66">
            <v>0</v>
          </cell>
          <cell r="V66"/>
          <cell r="W66" t="str">
            <v>NA, &gt; Solubility</v>
          </cell>
        </row>
        <row r="67">
          <cell r="A67" t="str">
            <v>ENDRIN</v>
          </cell>
          <cell r="B67">
            <v>0.22000000000000003</v>
          </cell>
          <cell r="C67">
            <v>0</v>
          </cell>
          <cell r="D67">
            <v>0</v>
          </cell>
          <cell r="E67">
            <v>0</v>
          </cell>
          <cell r="F67">
            <v>0.22000000000000003</v>
          </cell>
          <cell r="G67" t="str">
            <v>Noncancer</v>
          </cell>
          <cell r="H67">
            <v>0</v>
          </cell>
          <cell r="I67">
            <v>0.22000000000000003</v>
          </cell>
          <cell r="J67" t="str">
            <v>Noncancer</v>
          </cell>
          <cell r="K67">
            <v>0</v>
          </cell>
          <cell r="L67">
            <v>0.22000000000000003</v>
          </cell>
          <cell r="M67" t="str">
            <v>Noncancer</v>
          </cell>
          <cell r="N67">
            <v>8.6583334982876967E-4</v>
          </cell>
          <cell r="O67">
            <v>5.5639461924499086E-5</v>
          </cell>
          <cell r="P67">
            <v>1000</v>
          </cell>
          <cell r="Q67">
            <v>1</v>
          </cell>
          <cell r="R67">
            <v>4566.7312008031085</v>
          </cell>
          <cell r="S67">
            <v>250</v>
          </cell>
          <cell r="T67" t="str">
            <v>Greater than Solubility</v>
          </cell>
          <cell r="U67">
            <v>0</v>
          </cell>
          <cell r="V67"/>
          <cell r="W67" t="str">
            <v>NA, &gt; Solubility</v>
          </cell>
        </row>
        <row r="68">
          <cell r="A68" t="str">
            <v>ETHYLBENZENE</v>
          </cell>
          <cell r="B68">
            <v>200</v>
          </cell>
          <cell r="C68">
            <v>0</v>
          </cell>
          <cell r="D68">
            <v>0</v>
          </cell>
          <cell r="E68">
            <v>0</v>
          </cell>
          <cell r="F68">
            <v>200</v>
          </cell>
          <cell r="G68" t="str">
            <v>Noncancer</v>
          </cell>
          <cell r="H68">
            <v>1000</v>
          </cell>
          <cell r="I68">
            <v>200</v>
          </cell>
          <cell r="J68" t="str">
            <v>Noncancer</v>
          </cell>
          <cell r="K68">
            <v>7.4</v>
          </cell>
          <cell r="L68">
            <v>200</v>
          </cell>
          <cell r="M68" t="str">
            <v>Noncancer</v>
          </cell>
          <cell r="N68">
            <v>7.3899218013847093E-4</v>
          </cell>
          <cell r="O68">
            <v>0.13678420674534716</v>
          </cell>
          <cell r="P68">
            <v>1000</v>
          </cell>
          <cell r="Q68">
            <v>10</v>
          </cell>
          <cell r="R68">
            <v>19785.826510287861</v>
          </cell>
          <cell r="S68">
            <v>19785.826510287861</v>
          </cell>
          <cell r="T68" t="str">
            <v>Noncancer</v>
          </cell>
          <cell r="U68">
            <v>19785.826510287861</v>
          </cell>
          <cell r="V68">
            <v>20000</v>
          </cell>
          <cell r="W68" t="str">
            <v>Noncancer</v>
          </cell>
        </row>
        <row r="69">
          <cell r="A69" t="str">
            <v>ETHYLENE DIBROMIDE</v>
          </cell>
          <cell r="B69">
            <v>1.8</v>
          </cell>
          <cell r="C69">
            <v>7.7777777777777784E-3</v>
          </cell>
          <cell r="D69">
            <v>0</v>
          </cell>
          <cell r="E69">
            <v>7.7777777777777784E-3</v>
          </cell>
          <cell r="F69">
            <v>7.7777777777777784E-3</v>
          </cell>
          <cell r="G69" t="str">
            <v>Cancer</v>
          </cell>
          <cell r="H69">
            <v>100000</v>
          </cell>
          <cell r="I69">
            <v>7.7777777777777784E-3</v>
          </cell>
          <cell r="J69" t="str">
            <v>Cancer</v>
          </cell>
          <cell r="K69">
            <v>0</v>
          </cell>
          <cell r="L69">
            <v>7.7777777777777784E-3</v>
          </cell>
          <cell r="M69" t="str">
            <v>Cancer</v>
          </cell>
          <cell r="N69">
            <v>4.4709683863520806E-4</v>
          </cell>
          <cell r="O69">
            <v>1.0908333167038166E-2</v>
          </cell>
          <cell r="P69">
            <v>1000</v>
          </cell>
          <cell r="Q69">
            <v>1</v>
          </cell>
          <cell r="R69">
            <v>1.594760747502928</v>
          </cell>
          <cell r="S69">
            <v>1.594760747502928</v>
          </cell>
          <cell r="T69" t="str">
            <v>Cancer</v>
          </cell>
          <cell r="U69">
            <v>1.594760747502928</v>
          </cell>
          <cell r="V69">
            <v>2</v>
          </cell>
          <cell r="W69" t="str">
            <v>Cancer</v>
          </cell>
        </row>
        <row r="70">
          <cell r="A70" t="str">
            <v>FLUORANTHENE</v>
          </cell>
          <cell r="B70">
            <v>10.000000000000002</v>
          </cell>
          <cell r="C70">
            <v>0</v>
          </cell>
          <cell r="D70">
            <v>0</v>
          </cell>
          <cell r="E70">
            <v>0</v>
          </cell>
          <cell r="F70">
            <v>10.000000000000002</v>
          </cell>
          <cell r="G70" t="str">
            <v>Noncancer</v>
          </cell>
          <cell r="H70">
            <v>0</v>
          </cell>
          <cell r="I70">
            <v>10.000000000000002</v>
          </cell>
          <cell r="J70" t="str">
            <v>Noncancer</v>
          </cell>
          <cell r="K70">
            <v>0</v>
          </cell>
          <cell r="L70">
            <v>10.000000000000002</v>
          </cell>
          <cell r="M70" t="str">
            <v>Noncancer</v>
          </cell>
          <cell r="N70">
            <v>9.7251536849307131E-4</v>
          </cell>
          <cell r="O70">
            <v>6.3185334960530544E-5</v>
          </cell>
          <cell r="P70">
            <v>1000</v>
          </cell>
          <cell r="Q70">
            <v>1</v>
          </cell>
          <cell r="R70">
            <v>162737.3481376936</v>
          </cell>
          <cell r="S70">
            <v>260</v>
          </cell>
          <cell r="T70" t="str">
            <v>Greater than Solubility</v>
          </cell>
          <cell r="U70">
            <v>0</v>
          </cell>
          <cell r="V70"/>
          <cell r="W70" t="str">
            <v>NA, &gt; Solubility</v>
          </cell>
        </row>
        <row r="71">
          <cell r="A71" t="str">
            <v>FLUORENE</v>
          </cell>
          <cell r="B71">
            <v>10.000000000000002</v>
          </cell>
          <cell r="C71">
            <v>0</v>
          </cell>
          <cell r="D71">
            <v>0</v>
          </cell>
          <cell r="E71">
            <v>0</v>
          </cell>
          <cell r="F71">
            <v>10.000000000000002</v>
          </cell>
          <cell r="G71" t="str">
            <v>Noncancer</v>
          </cell>
          <cell r="H71">
            <v>0</v>
          </cell>
          <cell r="I71">
            <v>10.000000000000002</v>
          </cell>
          <cell r="J71" t="str">
            <v>Noncancer</v>
          </cell>
          <cell r="K71">
            <v>0</v>
          </cell>
          <cell r="L71">
            <v>10.000000000000002</v>
          </cell>
          <cell r="M71" t="str">
            <v>Noncancer</v>
          </cell>
          <cell r="N71">
            <v>6.7860971152405814E-4</v>
          </cell>
          <cell r="O71">
            <v>9.6958340304077186E-4</v>
          </cell>
          <cell r="P71">
            <v>1000</v>
          </cell>
          <cell r="Q71">
            <v>1</v>
          </cell>
          <cell r="R71">
            <v>15198.29103693773</v>
          </cell>
          <cell r="S71">
            <v>1890</v>
          </cell>
          <cell r="T71" t="str">
            <v>Greater than Solubility</v>
          </cell>
          <cell r="U71">
            <v>0</v>
          </cell>
          <cell r="V71"/>
          <cell r="W71" t="str">
            <v>NA, &gt; Solubility</v>
          </cell>
        </row>
        <row r="72">
          <cell r="A72" t="str">
            <v>HEPTACHLOR</v>
          </cell>
          <cell r="B72">
            <v>0.2</v>
          </cell>
          <cell r="C72">
            <v>1.7948717948717951E-3</v>
          </cell>
          <cell r="D72">
            <v>0</v>
          </cell>
          <cell r="E72">
            <v>1.7948717948717951E-3</v>
          </cell>
          <cell r="F72">
            <v>1.7948717948717951E-3</v>
          </cell>
          <cell r="G72" t="str">
            <v>Cancer</v>
          </cell>
          <cell r="H72">
            <v>150</v>
          </cell>
          <cell r="I72">
            <v>1.7948717948717951E-3</v>
          </cell>
          <cell r="J72" t="str">
            <v>Cancer</v>
          </cell>
          <cell r="K72">
            <v>0</v>
          </cell>
          <cell r="L72">
            <v>1.7948717948717951E-3</v>
          </cell>
          <cell r="M72" t="str">
            <v>Cancer</v>
          </cell>
          <cell r="N72">
            <v>3.4322536975062509E-4</v>
          </cell>
          <cell r="O72">
            <v>2.4504134223203118E-3</v>
          </cell>
          <cell r="P72">
            <v>1000</v>
          </cell>
          <cell r="Q72">
            <v>1</v>
          </cell>
          <cell r="R72">
            <v>2.1340996213515262</v>
          </cell>
          <cell r="S72">
            <v>2.1340996213515262</v>
          </cell>
          <cell r="T72" t="str">
            <v>Cancer</v>
          </cell>
          <cell r="U72">
            <v>2.1340996213515262</v>
          </cell>
          <cell r="V72">
            <v>2</v>
          </cell>
          <cell r="W72" t="str">
            <v>Cancer</v>
          </cell>
        </row>
        <row r="73">
          <cell r="A73" t="str">
            <v>HEPTACHLOR EPOXIDE</v>
          </cell>
          <cell r="B73">
            <v>9.1999999999999998E-3</v>
          </cell>
          <cell r="C73">
            <v>8.9743589743589754E-4</v>
          </cell>
          <cell r="D73">
            <v>0</v>
          </cell>
          <cell r="E73">
            <v>8.9743589743589754E-4</v>
          </cell>
          <cell r="F73">
            <v>8.9743589743589754E-4</v>
          </cell>
          <cell r="G73" t="str">
            <v>Cancer</v>
          </cell>
          <cell r="H73">
            <v>150</v>
          </cell>
          <cell r="I73">
            <v>8.9743589743589754E-4</v>
          </cell>
          <cell r="J73" t="str">
            <v>Cancer</v>
          </cell>
          <cell r="K73">
            <v>0</v>
          </cell>
          <cell r="L73">
            <v>8.9743589743589754E-4</v>
          </cell>
          <cell r="M73" t="str">
            <v>Cancer</v>
          </cell>
          <cell r="N73">
            <v>7.1631642127834624E-4</v>
          </cell>
          <cell r="O73">
            <v>1.7067998521392186E-4</v>
          </cell>
          <cell r="P73">
            <v>1000</v>
          </cell>
          <cell r="Q73">
            <v>1</v>
          </cell>
          <cell r="R73">
            <v>7.3403358898272231</v>
          </cell>
          <cell r="S73">
            <v>7.3403358898272231</v>
          </cell>
          <cell r="T73" t="str">
            <v>Cancer</v>
          </cell>
          <cell r="U73">
            <v>7.3403358898272231</v>
          </cell>
          <cell r="V73">
            <v>7</v>
          </cell>
          <cell r="W73" t="str">
            <v>Cancer</v>
          </cell>
        </row>
        <row r="74">
          <cell r="A74" t="str">
            <v>HEXACHLOROBENZENE</v>
          </cell>
          <cell r="B74">
            <v>8.0000000000000019E-3</v>
          </cell>
          <cell r="C74">
            <v>5.0724637681159425E-3</v>
          </cell>
          <cell r="D74">
            <v>0</v>
          </cell>
          <cell r="E74">
            <v>5.0724637681159425E-3</v>
          </cell>
          <cell r="F74">
            <v>5.0724637681159425E-3</v>
          </cell>
          <cell r="G74" t="str">
            <v>Cancer</v>
          </cell>
          <cell r="H74">
            <v>0</v>
          </cell>
          <cell r="I74">
            <v>5.0724637681159425E-3</v>
          </cell>
          <cell r="J74" t="str">
            <v>Cancer</v>
          </cell>
          <cell r="K74">
            <v>0</v>
          </cell>
          <cell r="L74">
            <v>5.0724637681159425E-3</v>
          </cell>
          <cell r="M74" t="str">
            <v>Cancer</v>
          </cell>
          <cell r="N74">
            <v>6.5504911336640177E-4</v>
          </cell>
          <cell r="O74">
            <v>1.2200155247613823E-2</v>
          </cell>
          <cell r="P74">
            <v>1000</v>
          </cell>
          <cell r="Q74">
            <v>1</v>
          </cell>
          <cell r="R74">
            <v>0.63471641964912251</v>
          </cell>
          <cell r="S74">
            <v>0.63471641964912251</v>
          </cell>
          <cell r="T74" t="str">
            <v>Cancer</v>
          </cell>
          <cell r="U74">
            <v>1</v>
          </cell>
          <cell r="V74">
            <v>1</v>
          </cell>
          <cell r="W74" t="str">
            <v>Water PQL</v>
          </cell>
        </row>
        <row r="75">
          <cell r="A75" t="str">
            <v>HEXACHLOROBUTADIENE</v>
          </cell>
          <cell r="B75">
            <v>0.8</v>
          </cell>
          <cell r="C75">
            <v>0.10606060606060606</v>
          </cell>
          <cell r="D75">
            <v>0</v>
          </cell>
          <cell r="E75">
            <v>0.10606060606060606</v>
          </cell>
          <cell r="F75">
            <v>0.10606060606060606</v>
          </cell>
          <cell r="G75" t="str">
            <v>Cancer</v>
          </cell>
          <cell r="H75">
            <v>6000</v>
          </cell>
          <cell r="I75">
            <v>0.10606060606060606</v>
          </cell>
          <cell r="J75" t="str">
            <v>Cancer</v>
          </cell>
          <cell r="K75">
            <v>4.5999999999999996</v>
          </cell>
          <cell r="L75">
            <v>4.5999999999999996</v>
          </cell>
          <cell r="M75" t="str">
            <v>Background Indoor Air</v>
          </cell>
          <cell r="N75">
            <v>6.5776915042465754E-4</v>
          </cell>
          <cell r="O75">
            <v>0.14225147573956531</v>
          </cell>
          <cell r="P75">
            <v>1000</v>
          </cell>
          <cell r="Q75">
            <v>1</v>
          </cell>
          <cell r="R75">
            <v>49.161774461924971</v>
          </cell>
          <cell r="S75">
            <v>49.161774461924971</v>
          </cell>
          <cell r="T75" t="str">
            <v>Background Indoor Air</v>
          </cell>
          <cell r="U75">
            <v>49.161774461924971</v>
          </cell>
          <cell r="V75">
            <v>50</v>
          </cell>
          <cell r="W75" t="str">
            <v>Background Indoor Air</v>
          </cell>
        </row>
        <row r="76">
          <cell r="A76" t="str">
            <v>HEXACHLOROCYCLOHEXANE, GAMMA (gamma-HCH)</v>
          </cell>
          <cell r="B76">
            <v>0.22000000000000003</v>
          </cell>
          <cell r="C76">
            <v>6.2820512820512819E-3</v>
          </cell>
          <cell r="D76">
            <v>0</v>
          </cell>
          <cell r="E76">
            <v>6.2820512820512819E-3</v>
          </cell>
          <cell r="F76">
            <v>6.2820512820512819E-3</v>
          </cell>
          <cell r="G76" t="str">
            <v>Cancer</v>
          </cell>
          <cell r="H76">
            <v>0</v>
          </cell>
          <cell r="I76">
            <v>6.2820512820512819E-3</v>
          </cell>
          <cell r="J76" t="str">
            <v>Cancer</v>
          </cell>
          <cell r="K76">
            <v>0</v>
          </cell>
          <cell r="L76">
            <v>6.2820512820512819E-3</v>
          </cell>
          <cell r="M76" t="str">
            <v>Cancer</v>
          </cell>
          <cell r="N76">
            <v>9.3146324924285378E-4</v>
          </cell>
          <cell r="O76">
            <v>4.3221861024436379E-5</v>
          </cell>
          <cell r="P76">
            <v>1000</v>
          </cell>
          <cell r="Q76">
            <v>1</v>
          </cell>
          <cell r="R76">
            <v>156.03868806803212</v>
          </cell>
          <cell r="S76">
            <v>156.03868806803212</v>
          </cell>
          <cell r="T76" t="str">
            <v>Cancer</v>
          </cell>
          <cell r="U76">
            <v>156.03868806803212</v>
          </cell>
          <cell r="V76">
            <v>200</v>
          </cell>
          <cell r="W76" t="str">
            <v>Cancer</v>
          </cell>
        </row>
        <row r="77">
          <cell r="A77" t="str">
            <v>HEXACHLOROETHANE</v>
          </cell>
          <cell r="B77">
            <v>6</v>
          </cell>
          <cell r="C77">
            <v>0.58333333333333337</v>
          </cell>
          <cell r="D77">
            <v>0</v>
          </cell>
          <cell r="E77">
            <v>0.58333333333333337</v>
          </cell>
          <cell r="F77">
            <v>0.58333333333333337</v>
          </cell>
          <cell r="G77" t="str">
            <v>Cancer</v>
          </cell>
          <cell r="H77">
            <v>0</v>
          </cell>
          <cell r="I77">
            <v>0.58333333333333337</v>
          </cell>
          <cell r="J77" t="str">
            <v>Cancer</v>
          </cell>
          <cell r="K77">
            <v>0</v>
          </cell>
          <cell r="L77">
            <v>0.58333333333333337</v>
          </cell>
          <cell r="M77" t="str">
            <v>Cancer</v>
          </cell>
          <cell r="N77">
            <v>7.1860189795953212E-5</v>
          </cell>
          <cell r="O77">
            <v>5.8928164724980747E-2</v>
          </cell>
          <cell r="P77">
            <v>1000</v>
          </cell>
          <cell r="Q77">
            <v>1</v>
          </cell>
          <cell r="R77">
            <v>137.75441237772469</v>
          </cell>
          <cell r="S77">
            <v>137.75441237772469</v>
          </cell>
          <cell r="T77" t="str">
            <v>Cancer</v>
          </cell>
          <cell r="U77">
            <v>137.75441237772469</v>
          </cell>
          <cell r="V77">
            <v>100</v>
          </cell>
          <cell r="W77" t="str">
            <v>Cancer</v>
          </cell>
        </row>
        <row r="78">
          <cell r="A78" t="str">
            <v>HMX</v>
          </cell>
          <cell r="B78">
            <v>36</v>
          </cell>
          <cell r="C78">
            <v>0</v>
          </cell>
          <cell r="D78">
            <v>0</v>
          </cell>
          <cell r="E78">
            <v>0</v>
          </cell>
          <cell r="F78">
            <v>36</v>
          </cell>
          <cell r="G78" t="str">
            <v>Noncancer</v>
          </cell>
          <cell r="H78">
            <v>0</v>
          </cell>
          <cell r="I78">
            <v>36</v>
          </cell>
          <cell r="J78" t="str">
            <v>Noncancer</v>
          </cell>
          <cell r="K78">
            <v>0</v>
          </cell>
          <cell r="L78">
            <v>36</v>
          </cell>
          <cell r="M78" t="str">
            <v>Noncancer</v>
          </cell>
          <cell r="N78">
            <v>1.1619729000070978E-3</v>
          </cell>
          <cell r="O78">
            <v>1.8656966134572292E-8</v>
          </cell>
          <cell r="P78">
            <v>1000</v>
          </cell>
          <cell r="Q78">
            <v>1</v>
          </cell>
          <cell r="R78">
            <v>1660601699.917953</v>
          </cell>
          <cell r="S78">
            <v>50000</v>
          </cell>
          <cell r="T78" t="str">
            <v>Ceiling Value</v>
          </cell>
          <cell r="U78">
            <v>50000</v>
          </cell>
          <cell r="V78">
            <v>50000</v>
          </cell>
          <cell r="W78" t="str">
            <v>Ceiling Value</v>
          </cell>
        </row>
        <row r="79">
          <cell r="A79" t="str">
            <v>INDENO(1,2,3-cd)PYRENE</v>
          </cell>
          <cell r="B79">
            <v>10.000000000000002</v>
          </cell>
          <cell r="C79">
            <v>3.888888888888889E-2</v>
          </cell>
          <cell r="D79">
            <v>1.5350877192982457E-2</v>
          </cell>
          <cell r="E79">
            <v>1.5350877192982457E-2</v>
          </cell>
          <cell r="F79">
            <v>1.5350877192982457E-2</v>
          </cell>
          <cell r="G79" t="str">
            <v>Cancer</v>
          </cell>
          <cell r="H79">
            <v>0</v>
          </cell>
          <cell r="I79">
            <v>1.5350877192982457E-2</v>
          </cell>
          <cell r="J79" t="str">
            <v>Cancer</v>
          </cell>
          <cell r="K79">
            <v>0</v>
          </cell>
          <cell r="L79">
            <v>1.5350877192982457E-2</v>
          </cell>
          <cell r="M79" t="str">
            <v>Cancer</v>
          </cell>
          <cell r="N79">
            <v>1.0642486629613688E-3</v>
          </cell>
          <cell r="O79">
            <v>1.3999929658933192E-6</v>
          </cell>
          <cell r="P79">
            <v>1000</v>
          </cell>
          <cell r="Q79">
            <v>1</v>
          </cell>
          <cell r="R79">
            <v>10303.01258932776</v>
          </cell>
          <cell r="S79">
            <v>0.19</v>
          </cell>
          <cell r="T79" t="str">
            <v>Greater than Solubility</v>
          </cell>
          <cell r="U79">
            <v>0</v>
          </cell>
          <cell r="V79"/>
          <cell r="W79" t="str">
            <v>NA, &gt; Solubility</v>
          </cell>
        </row>
        <row r="80">
          <cell r="A80" t="str">
            <v>LEAD</v>
          </cell>
          <cell r="B80">
            <v>0.2</v>
          </cell>
          <cell r="C80">
            <v>0</v>
          </cell>
          <cell r="D80">
            <v>0</v>
          </cell>
          <cell r="E80">
            <v>0</v>
          </cell>
          <cell r="F80">
            <v>0.2</v>
          </cell>
          <cell r="G80" t="str">
            <v>Noncancer</v>
          </cell>
          <cell r="H80">
            <v>0</v>
          </cell>
          <cell r="I80">
            <v>0.2</v>
          </cell>
          <cell r="J80" t="str">
            <v>Noncancer</v>
          </cell>
          <cell r="K80">
            <v>0</v>
          </cell>
          <cell r="L80">
            <v>0.2</v>
          </cell>
          <cell r="M80" t="str">
            <v>Noncancer</v>
          </cell>
          <cell r="N80">
            <v>0</v>
          </cell>
          <cell r="O80">
            <v>0</v>
          </cell>
          <cell r="P80">
            <v>1000</v>
          </cell>
          <cell r="Q80">
            <v>1</v>
          </cell>
          <cell r="R80">
            <v>0</v>
          </cell>
          <cell r="S80">
            <v>0</v>
          </cell>
          <cell r="T80">
            <v>0</v>
          </cell>
          <cell r="U80">
            <v>0</v>
          </cell>
          <cell r="V80">
            <v>0</v>
          </cell>
          <cell r="W80" t="str">
            <v>NA</v>
          </cell>
        </row>
        <row r="81">
          <cell r="A81" t="str">
            <v>MERCURY</v>
          </cell>
          <cell r="B81">
            <v>0.06</v>
          </cell>
          <cell r="C81">
            <v>0</v>
          </cell>
          <cell r="D81">
            <v>0</v>
          </cell>
          <cell r="E81">
            <v>0</v>
          </cell>
          <cell r="F81">
            <v>0.06</v>
          </cell>
          <cell r="G81" t="str">
            <v>Noncancer</v>
          </cell>
          <cell r="H81">
            <v>0</v>
          </cell>
          <cell r="I81">
            <v>0.06</v>
          </cell>
          <cell r="J81" t="str">
            <v>Noncancer</v>
          </cell>
          <cell r="K81">
            <v>0</v>
          </cell>
          <cell r="L81">
            <v>0.06</v>
          </cell>
          <cell r="M81" t="str">
            <v>Noncancer</v>
          </cell>
          <cell r="N81">
            <v>0</v>
          </cell>
          <cell r="O81">
            <v>0</v>
          </cell>
          <cell r="P81">
            <v>1000</v>
          </cell>
          <cell r="Q81">
            <v>1</v>
          </cell>
          <cell r="R81">
            <v>0</v>
          </cell>
          <cell r="S81">
            <v>0</v>
          </cell>
          <cell r="T81">
            <v>0</v>
          </cell>
          <cell r="U81">
            <v>0</v>
          </cell>
          <cell r="V81"/>
          <cell r="W81" t="str">
            <v>NA</v>
          </cell>
        </row>
        <row r="82">
          <cell r="A82" t="str">
            <v>METHOXYCHLOR</v>
          </cell>
          <cell r="B82">
            <v>3.6</v>
          </cell>
          <cell r="C82">
            <v>0</v>
          </cell>
          <cell r="D82">
            <v>0</v>
          </cell>
          <cell r="E82">
            <v>0</v>
          </cell>
          <cell r="F82">
            <v>3.6</v>
          </cell>
          <cell r="G82" t="str">
            <v>Noncancer</v>
          </cell>
          <cell r="H82">
            <v>0</v>
          </cell>
          <cell r="I82">
            <v>3.6</v>
          </cell>
          <cell r="J82" t="str">
            <v>Noncancer</v>
          </cell>
          <cell r="K82">
            <v>0</v>
          </cell>
          <cell r="L82">
            <v>3.6</v>
          </cell>
          <cell r="M82" t="str">
            <v>Noncancer</v>
          </cell>
          <cell r="N82">
            <v>1.046396719046507E-3</v>
          </cell>
          <cell r="O82">
            <v>1.2722883068058559E-6</v>
          </cell>
          <cell r="P82">
            <v>1000</v>
          </cell>
          <cell r="Q82">
            <v>1</v>
          </cell>
          <cell r="R82">
            <v>2704086.598349669</v>
          </cell>
          <cell r="S82">
            <v>100</v>
          </cell>
          <cell r="T82" t="str">
            <v>Greater than Solubility</v>
          </cell>
          <cell r="U82">
            <v>0</v>
          </cell>
          <cell r="V82"/>
          <cell r="W82" t="str">
            <v>NA, &gt; Solubility</v>
          </cell>
        </row>
        <row r="83">
          <cell r="A83" t="str">
            <v>METHYL ETHYL KETONE</v>
          </cell>
          <cell r="B83">
            <v>1000</v>
          </cell>
          <cell r="C83">
            <v>0</v>
          </cell>
          <cell r="D83">
            <v>0</v>
          </cell>
          <cell r="E83">
            <v>0</v>
          </cell>
          <cell r="F83">
            <v>1000</v>
          </cell>
          <cell r="G83" t="str">
            <v>Noncancer</v>
          </cell>
          <cell r="H83">
            <v>16000</v>
          </cell>
          <cell r="I83">
            <v>1000</v>
          </cell>
          <cell r="J83" t="str">
            <v>Noncancer</v>
          </cell>
          <cell r="K83">
            <v>12</v>
          </cell>
          <cell r="L83">
            <v>1000</v>
          </cell>
          <cell r="M83" t="str">
            <v>Noncancer</v>
          </cell>
          <cell r="N83">
            <v>8.2970745866840561E-4</v>
          </cell>
          <cell r="O83">
            <v>1.1335796833287233E-3</v>
          </cell>
          <cell r="P83">
            <v>1000</v>
          </cell>
          <cell r="Q83">
            <v>1</v>
          </cell>
          <cell r="R83">
            <v>1063219.5464339929</v>
          </cell>
          <cell r="S83">
            <v>50000</v>
          </cell>
          <cell r="T83" t="str">
            <v>Ceiling Value</v>
          </cell>
          <cell r="U83">
            <v>50000</v>
          </cell>
          <cell r="V83">
            <v>50000</v>
          </cell>
          <cell r="W83" t="str">
            <v>Ceiling Value</v>
          </cell>
        </row>
        <row r="84">
          <cell r="A84" t="str">
            <v>METHYL ISOBUTYL KETONE</v>
          </cell>
          <cell r="B84">
            <v>600.00000000000011</v>
          </cell>
          <cell r="C84">
            <v>0</v>
          </cell>
          <cell r="D84">
            <v>0</v>
          </cell>
          <cell r="E84">
            <v>0</v>
          </cell>
          <cell r="F84">
            <v>600.00000000000011</v>
          </cell>
          <cell r="G84" t="str">
            <v>Noncancer</v>
          </cell>
          <cell r="H84">
            <v>4850</v>
          </cell>
          <cell r="I84">
            <v>600.00000000000011</v>
          </cell>
          <cell r="J84" t="str">
            <v>Noncancer</v>
          </cell>
          <cell r="K84">
            <v>2.2000000000000002</v>
          </cell>
          <cell r="L84">
            <v>600.00000000000011</v>
          </cell>
          <cell r="M84" t="str">
            <v>Noncancer</v>
          </cell>
          <cell r="N84">
            <v>7.722525460942735E-4</v>
          </cell>
          <cell r="O84">
            <v>2.3615080246531784E-3</v>
          </cell>
          <cell r="P84">
            <v>1000</v>
          </cell>
          <cell r="Q84">
            <v>1</v>
          </cell>
          <cell r="R84">
            <v>329004.98313508416</v>
          </cell>
          <cell r="S84">
            <v>50000</v>
          </cell>
          <cell r="T84" t="str">
            <v>Ceiling Value</v>
          </cell>
          <cell r="U84">
            <v>50000</v>
          </cell>
          <cell r="V84">
            <v>50000</v>
          </cell>
          <cell r="W84" t="str">
            <v>Ceiling Value</v>
          </cell>
        </row>
        <row r="85">
          <cell r="A85" t="str">
            <v>METHYL MERCURY</v>
          </cell>
          <cell r="B85">
            <v>4.000000000000001E-3</v>
          </cell>
          <cell r="C85">
            <v>0</v>
          </cell>
          <cell r="D85">
            <v>0</v>
          </cell>
          <cell r="E85">
            <v>0</v>
          </cell>
          <cell r="F85">
            <v>4.000000000000001E-3</v>
          </cell>
          <cell r="G85" t="str">
            <v>Noncancer</v>
          </cell>
          <cell r="H85">
            <v>0</v>
          </cell>
          <cell r="I85">
            <v>4.000000000000001E-3</v>
          </cell>
          <cell r="J85" t="str">
            <v>Noncancer</v>
          </cell>
          <cell r="K85">
            <v>0</v>
          </cell>
          <cell r="L85">
            <v>4.000000000000001E-3</v>
          </cell>
          <cell r="M85" t="str">
            <v>Noncancer</v>
          </cell>
          <cell r="N85">
            <v>0</v>
          </cell>
          <cell r="O85">
            <v>0</v>
          </cell>
          <cell r="P85">
            <v>1000</v>
          </cell>
          <cell r="Q85">
            <v>1</v>
          </cell>
          <cell r="R85">
            <v>0</v>
          </cell>
          <cell r="S85">
            <v>0</v>
          </cell>
          <cell r="T85">
            <v>0</v>
          </cell>
          <cell r="U85">
            <v>0</v>
          </cell>
          <cell r="V85"/>
          <cell r="W85" t="str">
            <v>NA</v>
          </cell>
        </row>
        <row r="86">
          <cell r="A86" t="str">
            <v>METHYL TERT BUTYL ETHER</v>
          </cell>
          <cell r="B86">
            <v>600.00000000000011</v>
          </cell>
          <cell r="C86">
            <v>0</v>
          </cell>
          <cell r="D86">
            <v>0</v>
          </cell>
          <cell r="E86">
            <v>0</v>
          </cell>
          <cell r="F86">
            <v>600.00000000000011</v>
          </cell>
          <cell r="G86" t="str">
            <v>Noncancer</v>
          </cell>
          <cell r="H86">
            <v>0</v>
          </cell>
          <cell r="I86">
            <v>600.00000000000011</v>
          </cell>
          <cell r="J86" t="str">
            <v>Noncancer</v>
          </cell>
          <cell r="K86">
            <v>39</v>
          </cell>
          <cell r="L86">
            <v>600.00000000000011</v>
          </cell>
          <cell r="M86" t="str">
            <v>Noncancer</v>
          </cell>
          <cell r="N86">
            <v>1.0705749994859779E-4</v>
          </cell>
          <cell r="O86">
            <v>1.2522921006517258E-2</v>
          </cell>
          <cell r="P86">
            <v>1000</v>
          </cell>
          <cell r="Q86">
            <v>1</v>
          </cell>
          <cell r="R86">
            <v>447536.55238556984</v>
          </cell>
          <cell r="S86">
            <v>50000</v>
          </cell>
          <cell r="T86" t="str">
            <v>Ceiling Value</v>
          </cell>
          <cell r="U86">
            <v>50000</v>
          </cell>
          <cell r="V86">
            <v>50000</v>
          </cell>
          <cell r="W86" t="str">
            <v>Ceiling Value</v>
          </cell>
        </row>
        <row r="87">
          <cell r="A87" t="str">
            <v>METHYLNAPHTHALENE, 2-</v>
          </cell>
          <cell r="B87">
            <v>10.000000000000002</v>
          </cell>
          <cell r="C87">
            <v>0</v>
          </cell>
          <cell r="D87">
            <v>0</v>
          </cell>
          <cell r="E87">
            <v>0</v>
          </cell>
          <cell r="F87">
            <v>10.000000000000002</v>
          </cell>
          <cell r="G87" t="str">
            <v>Noncancer</v>
          </cell>
          <cell r="H87">
            <v>34</v>
          </cell>
          <cell r="I87">
            <v>10.000000000000002</v>
          </cell>
          <cell r="J87" t="str">
            <v>Noncancer</v>
          </cell>
          <cell r="K87">
            <v>1.74</v>
          </cell>
          <cell r="L87">
            <v>10.000000000000002</v>
          </cell>
          <cell r="M87" t="str">
            <v>Noncancer</v>
          </cell>
          <cell r="N87">
            <v>7.0478130694887119E-4</v>
          </cell>
          <cell r="O87">
            <v>6.4015331792098605E-3</v>
          </cell>
          <cell r="P87">
            <v>1000</v>
          </cell>
          <cell r="Q87">
            <v>1</v>
          </cell>
          <cell r="R87">
            <v>2216.4688009114002</v>
          </cell>
          <cell r="S87">
            <v>2216.4688009114002</v>
          </cell>
          <cell r="T87" t="str">
            <v>Noncancer</v>
          </cell>
          <cell r="U87">
            <v>2216.4688009114002</v>
          </cell>
          <cell r="V87">
            <v>2000</v>
          </cell>
          <cell r="W87" t="str">
            <v>Noncancer</v>
          </cell>
        </row>
        <row r="88">
          <cell r="A88" t="str">
            <v>NAPHTHALENE</v>
          </cell>
          <cell r="B88">
            <v>0.60000000000000009</v>
          </cell>
          <cell r="C88">
            <v>0</v>
          </cell>
          <cell r="D88">
            <v>0</v>
          </cell>
          <cell r="E88">
            <v>0</v>
          </cell>
          <cell r="F88">
            <v>0.60000000000000009</v>
          </cell>
          <cell r="G88" t="str">
            <v>Noncancer</v>
          </cell>
          <cell r="H88">
            <v>220</v>
          </cell>
          <cell r="I88">
            <v>0.60000000000000009</v>
          </cell>
          <cell r="J88" t="str">
            <v>Noncancer</v>
          </cell>
          <cell r="K88">
            <v>2.7</v>
          </cell>
          <cell r="L88">
            <v>2.7</v>
          </cell>
          <cell r="M88" t="str">
            <v>Background Indoor Air</v>
          </cell>
          <cell r="N88">
            <v>6.8961323734266576E-4</v>
          </cell>
          <cell r="O88">
            <v>5.9688347847640698E-3</v>
          </cell>
          <cell r="P88">
            <v>1000</v>
          </cell>
          <cell r="Q88">
            <v>1</v>
          </cell>
          <cell r="R88">
            <v>655.94679875961629</v>
          </cell>
          <cell r="S88">
            <v>655.94679875961629</v>
          </cell>
          <cell r="T88" t="str">
            <v>Background Indoor Air</v>
          </cell>
          <cell r="U88">
            <v>655.94679875961629</v>
          </cell>
          <cell r="V88">
            <v>700</v>
          </cell>
          <cell r="W88" t="str">
            <v>Background Indoor Air</v>
          </cell>
        </row>
        <row r="89">
          <cell r="A89" t="str">
            <v>NICKEL</v>
          </cell>
          <cell r="B89">
            <v>0.2</v>
          </cell>
          <cell r="C89">
            <v>4.8611111111111112E-3</v>
          </cell>
          <cell r="D89">
            <v>0</v>
          </cell>
          <cell r="E89">
            <v>4.8611111111111112E-3</v>
          </cell>
          <cell r="F89">
            <v>4.8611111111111112E-3</v>
          </cell>
          <cell r="G89" t="str">
            <v>Cancer</v>
          </cell>
          <cell r="H89">
            <v>0</v>
          </cell>
          <cell r="I89">
            <v>4.8611111111111112E-3</v>
          </cell>
          <cell r="J89" t="str">
            <v>Cancer</v>
          </cell>
          <cell r="K89">
            <v>0</v>
          </cell>
          <cell r="L89">
            <v>4.8611111111111112E-3</v>
          </cell>
          <cell r="M89" t="str">
            <v>Cancer</v>
          </cell>
          <cell r="N89">
            <v>0</v>
          </cell>
          <cell r="O89">
            <v>0</v>
          </cell>
          <cell r="P89">
            <v>1000</v>
          </cell>
          <cell r="Q89">
            <v>1</v>
          </cell>
          <cell r="R89">
            <v>0</v>
          </cell>
          <cell r="S89">
            <v>0</v>
          </cell>
          <cell r="T89">
            <v>0</v>
          </cell>
          <cell r="U89">
            <v>0</v>
          </cell>
          <cell r="V89"/>
          <cell r="W89" t="str">
            <v>NA</v>
          </cell>
        </row>
        <row r="90">
          <cell r="A90" t="str">
            <v>PENTACHLOROPHENOL</v>
          </cell>
          <cell r="B90">
            <v>1.4E-2</v>
          </cell>
          <cell r="C90">
            <v>2.3333333333333331E-2</v>
          </cell>
          <cell r="D90">
            <v>0</v>
          </cell>
          <cell r="E90">
            <v>2.3333333333333331E-2</v>
          </cell>
          <cell r="F90">
            <v>1.4E-2</v>
          </cell>
          <cell r="G90" t="str">
            <v>Noncancer</v>
          </cell>
          <cell r="H90">
            <v>0</v>
          </cell>
          <cell r="I90">
            <v>1.4E-2</v>
          </cell>
          <cell r="J90" t="str">
            <v>Noncancer</v>
          </cell>
          <cell r="K90">
            <v>0</v>
          </cell>
          <cell r="L90">
            <v>1.4E-2</v>
          </cell>
          <cell r="M90" t="str">
            <v>Noncancer</v>
          </cell>
          <cell r="N90">
            <v>1.1437192933171994E-3</v>
          </cell>
          <cell r="O90">
            <v>1.8150927507302105E-7</v>
          </cell>
          <cell r="P90">
            <v>1000</v>
          </cell>
          <cell r="Q90">
            <v>1</v>
          </cell>
          <cell r="R90">
            <v>67438.789483070548</v>
          </cell>
          <cell r="S90">
            <v>14000</v>
          </cell>
          <cell r="T90" t="str">
            <v>Greater than Solubility</v>
          </cell>
          <cell r="U90">
            <v>0</v>
          </cell>
          <cell r="V90"/>
          <cell r="W90" t="str">
            <v>NA, &gt; Solubility</v>
          </cell>
        </row>
        <row r="91">
          <cell r="A91" t="str">
            <v>PER- AND POLYFLUORALKYL SUBSTANCES (PFAS)</v>
          </cell>
          <cell r="B91">
            <v>4.000000000000001E-3</v>
          </cell>
          <cell r="C91">
            <v>0</v>
          </cell>
          <cell r="D91">
            <v>0</v>
          </cell>
          <cell r="E91">
            <v>0</v>
          </cell>
          <cell r="F91">
            <v>4.000000000000001E-3</v>
          </cell>
          <cell r="G91" t="str">
            <v>Noncancer</v>
          </cell>
          <cell r="H91"/>
          <cell r="I91">
            <v>4.000000000000001E-3</v>
          </cell>
          <cell r="J91" t="str">
            <v>Noncancer</v>
          </cell>
          <cell r="K91">
            <v>0</v>
          </cell>
          <cell r="L91">
            <v>4.000000000000001E-3</v>
          </cell>
          <cell r="M91" t="str">
            <v>Noncancer</v>
          </cell>
          <cell r="N91"/>
          <cell r="O91">
            <v>0</v>
          </cell>
          <cell r="P91">
            <v>1000</v>
          </cell>
          <cell r="Q91">
            <v>1</v>
          </cell>
          <cell r="R91">
            <v>0</v>
          </cell>
          <cell r="S91">
            <v>0</v>
          </cell>
          <cell r="T91">
            <v>0</v>
          </cell>
          <cell r="U91">
            <v>0</v>
          </cell>
          <cell r="V91"/>
          <cell r="W91" t="str">
            <v>NA</v>
          </cell>
        </row>
        <row r="92">
          <cell r="A92" t="str">
            <v>PERFLUORODECANOIC ACID (PFDA)</v>
          </cell>
          <cell r="B92">
            <v>4.000000000000001E-3</v>
          </cell>
          <cell r="C92">
            <v>0</v>
          </cell>
          <cell r="D92">
            <v>0</v>
          </cell>
          <cell r="E92">
            <v>0</v>
          </cell>
          <cell r="F92">
            <v>4.000000000000001E-3</v>
          </cell>
          <cell r="G92" t="str">
            <v>Noncancer</v>
          </cell>
          <cell r="H92"/>
          <cell r="I92">
            <v>4.000000000000001E-3</v>
          </cell>
          <cell r="J92" t="str">
            <v>Noncancer</v>
          </cell>
          <cell r="K92">
            <v>0</v>
          </cell>
          <cell r="L92">
            <v>4.000000000000001E-3</v>
          </cell>
          <cell r="M92" t="str">
            <v>Noncancer</v>
          </cell>
          <cell r="N92"/>
          <cell r="O92">
            <v>0</v>
          </cell>
          <cell r="P92">
            <v>1000</v>
          </cell>
          <cell r="Q92">
            <v>1</v>
          </cell>
          <cell r="R92">
            <v>0</v>
          </cell>
          <cell r="S92">
            <v>0</v>
          </cell>
          <cell r="T92">
            <v>0</v>
          </cell>
          <cell r="U92">
            <v>0</v>
          </cell>
          <cell r="V92"/>
          <cell r="W92"/>
        </row>
        <row r="93">
          <cell r="A93" t="str">
            <v>PERFLUOROHEPTANOIC ACID (PFHpA)</v>
          </cell>
          <cell r="B93">
            <v>4.000000000000001E-3</v>
          </cell>
          <cell r="C93">
            <v>0</v>
          </cell>
          <cell r="D93">
            <v>0</v>
          </cell>
          <cell r="E93">
            <v>0</v>
          </cell>
          <cell r="F93">
            <v>4.000000000000001E-3</v>
          </cell>
          <cell r="G93" t="str">
            <v>Noncancer</v>
          </cell>
          <cell r="H93">
            <v>0</v>
          </cell>
          <cell r="I93">
            <v>4.000000000000001E-3</v>
          </cell>
          <cell r="J93" t="str">
            <v>Noncancer</v>
          </cell>
          <cell r="K93">
            <v>0</v>
          </cell>
          <cell r="L93">
            <v>4.000000000000001E-3</v>
          </cell>
          <cell r="M93" t="str">
            <v>Noncancer</v>
          </cell>
          <cell r="N93">
            <v>0</v>
          </cell>
          <cell r="O93">
            <v>0</v>
          </cell>
          <cell r="P93">
            <v>1000</v>
          </cell>
          <cell r="Q93">
            <v>1</v>
          </cell>
          <cell r="R93">
            <v>0</v>
          </cell>
          <cell r="S93">
            <v>0</v>
          </cell>
          <cell r="T93">
            <v>0</v>
          </cell>
          <cell r="U93">
            <v>0</v>
          </cell>
          <cell r="V93"/>
          <cell r="W93" t="str">
            <v>NA</v>
          </cell>
        </row>
        <row r="94">
          <cell r="A94" t="str">
            <v>PERFLUOROHEXANESULFONIC ACID (PFHxS)</v>
          </cell>
          <cell r="B94">
            <v>4.000000000000001E-3</v>
          </cell>
          <cell r="C94">
            <v>0</v>
          </cell>
          <cell r="D94">
            <v>0</v>
          </cell>
          <cell r="E94">
            <v>0</v>
          </cell>
          <cell r="F94">
            <v>4.000000000000001E-3</v>
          </cell>
          <cell r="G94" t="str">
            <v>Noncancer</v>
          </cell>
          <cell r="H94">
            <v>0</v>
          </cell>
          <cell r="I94">
            <v>4.000000000000001E-3</v>
          </cell>
          <cell r="J94" t="str">
            <v>Noncancer</v>
          </cell>
          <cell r="K94">
            <v>0</v>
          </cell>
          <cell r="L94">
            <v>4.000000000000001E-3</v>
          </cell>
          <cell r="M94" t="str">
            <v>Noncancer</v>
          </cell>
          <cell r="N94">
            <v>0</v>
          </cell>
          <cell r="O94">
            <v>0</v>
          </cell>
          <cell r="P94">
            <v>1000</v>
          </cell>
          <cell r="Q94">
            <v>1</v>
          </cell>
          <cell r="R94">
            <v>0</v>
          </cell>
          <cell r="S94">
            <v>0</v>
          </cell>
          <cell r="T94">
            <v>0</v>
          </cell>
          <cell r="U94">
            <v>0</v>
          </cell>
          <cell r="V94"/>
          <cell r="W94" t="str">
            <v>NA</v>
          </cell>
        </row>
        <row r="95">
          <cell r="A95" t="str">
            <v>PERFLUOROOCTANOIC ACID (PFOA)</v>
          </cell>
          <cell r="B95">
            <v>4.000000000000001E-3</v>
          </cell>
          <cell r="C95">
            <v>0</v>
          </cell>
          <cell r="D95">
            <v>0</v>
          </cell>
          <cell r="E95">
            <v>0</v>
          </cell>
          <cell r="F95">
            <v>4.000000000000001E-3</v>
          </cell>
          <cell r="G95" t="str">
            <v>Noncancer</v>
          </cell>
          <cell r="H95">
            <v>0</v>
          </cell>
          <cell r="I95">
            <v>4.000000000000001E-3</v>
          </cell>
          <cell r="J95" t="str">
            <v>Noncancer</v>
          </cell>
          <cell r="K95">
            <v>0</v>
          </cell>
          <cell r="L95">
            <v>4.000000000000001E-3</v>
          </cell>
          <cell r="M95" t="str">
            <v>Noncancer</v>
          </cell>
          <cell r="N95">
            <v>0</v>
          </cell>
          <cell r="O95">
            <v>0</v>
          </cell>
          <cell r="P95">
            <v>1000</v>
          </cell>
          <cell r="Q95">
            <v>1</v>
          </cell>
          <cell r="R95">
            <v>0</v>
          </cell>
          <cell r="S95">
            <v>0</v>
          </cell>
          <cell r="T95">
            <v>0</v>
          </cell>
          <cell r="U95">
            <v>0</v>
          </cell>
          <cell r="V95"/>
          <cell r="W95" t="str">
            <v>NA</v>
          </cell>
        </row>
        <row r="96">
          <cell r="A96" t="str">
            <v>PERFLUOROOCTANESULFONIC ACID (PFOS)</v>
          </cell>
          <cell r="B96">
            <v>4.000000000000001E-3</v>
          </cell>
          <cell r="C96">
            <v>0</v>
          </cell>
          <cell r="D96">
            <v>0</v>
          </cell>
          <cell r="E96">
            <v>0</v>
          </cell>
          <cell r="F96">
            <v>4.000000000000001E-3</v>
          </cell>
          <cell r="G96" t="str">
            <v>Noncancer</v>
          </cell>
          <cell r="H96">
            <v>0</v>
          </cell>
          <cell r="I96">
            <v>4.000000000000001E-3</v>
          </cell>
          <cell r="J96" t="str">
            <v>Noncancer</v>
          </cell>
          <cell r="K96">
            <v>0</v>
          </cell>
          <cell r="L96">
            <v>4.000000000000001E-3</v>
          </cell>
          <cell r="M96" t="str">
            <v>Noncancer</v>
          </cell>
          <cell r="N96">
            <v>0</v>
          </cell>
          <cell r="O96">
            <v>0</v>
          </cell>
          <cell r="P96">
            <v>1000</v>
          </cell>
          <cell r="Q96">
            <v>1</v>
          </cell>
          <cell r="R96">
            <v>0</v>
          </cell>
          <cell r="S96">
            <v>0</v>
          </cell>
          <cell r="T96">
            <v>0</v>
          </cell>
          <cell r="U96">
            <v>0</v>
          </cell>
          <cell r="V96"/>
          <cell r="W96" t="str">
            <v>NA</v>
          </cell>
        </row>
        <row r="97">
          <cell r="A97" t="str">
            <v>PERFLUORONONANOIC ACID (PFNA)</v>
          </cell>
          <cell r="B97">
            <v>4.000000000000001E-3</v>
          </cell>
          <cell r="C97">
            <v>0</v>
          </cell>
          <cell r="D97">
            <v>0</v>
          </cell>
          <cell r="E97">
            <v>0</v>
          </cell>
          <cell r="F97">
            <v>4.000000000000001E-3</v>
          </cell>
          <cell r="G97" t="str">
            <v>Noncancer</v>
          </cell>
          <cell r="H97">
            <v>0</v>
          </cell>
          <cell r="I97">
            <v>4.000000000000001E-3</v>
          </cell>
          <cell r="J97" t="str">
            <v>Noncancer</v>
          </cell>
          <cell r="K97">
            <v>0</v>
          </cell>
          <cell r="L97">
            <v>4.000000000000001E-3</v>
          </cell>
          <cell r="M97" t="str">
            <v>Noncancer</v>
          </cell>
          <cell r="N97">
            <v>0</v>
          </cell>
          <cell r="O97">
            <v>0</v>
          </cell>
          <cell r="P97">
            <v>1000</v>
          </cell>
          <cell r="Q97">
            <v>1</v>
          </cell>
          <cell r="R97">
            <v>0</v>
          </cell>
          <cell r="S97">
            <v>0</v>
          </cell>
          <cell r="T97">
            <v>0</v>
          </cell>
          <cell r="U97">
            <v>0</v>
          </cell>
          <cell r="V97"/>
          <cell r="W97" t="str">
            <v>NA</v>
          </cell>
        </row>
        <row r="98">
          <cell r="A98" t="str">
            <v>PERCHLORATE</v>
          </cell>
          <cell r="B98">
            <v>0.04</v>
          </cell>
          <cell r="C98">
            <v>0</v>
          </cell>
          <cell r="D98">
            <v>0</v>
          </cell>
          <cell r="E98">
            <v>0</v>
          </cell>
          <cell r="F98">
            <v>0.04</v>
          </cell>
          <cell r="G98" t="str">
            <v>Noncancer</v>
          </cell>
          <cell r="H98">
            <v>0</v>
          </cell>
          <cell r="I98">
            <v>0.04</v>
          </cell>
          <cell r="J98" t="str">
            <v>Noncancer</v>
          </cell>
          <cell r="K98">
            <v>0</v>
          </cell>
          <cell r="L98">
            <v>0.04</v>
          </cell>
          <cell r="M98" t="str">
            <v>Noncancer</v>
          </cell>
          <cell r="N98">
            <v>0</v>
          </cell>
          <cell r="O98">
            <v>0</v>
          </cell>
          <cell r="P98">
            <v>1000</v>
          </cell>
          <cell r="Q98">
            <v>1</v>
          </cell>
          <cell r="R98">
            <v>0</v>
          </cell>
          <cell r="S98">
            <v>0</v>
          </cell>
          <cell r="T98">
            <v>0</v>
          </cell>
          <cell r="U98">
            <v>0</v>
          </cell>
          <cell r="V98"/>
          <cell r="W98" t="str">
            <v>NA</v>
          </cell>
        </row>
        <row r="99">
          <cell r="A99" t="str">
            <v>PETROLEUM HYDROCARBONS</v>
          </cell>
          <cell r="B99">
            <v>0</v>
          </cell>
          <cell r="C99">
            <v>0</v>
          </cell>
          <cell r="D99">
            <v>0</v>
          </cell>
          <cell r="E99">
            <v>0</v>
          </cell>
          <cell r="F99">
            <v>0</v>
          </cell>
          <cell r="G99">
            <v>0</v>
          </cell>
          <cell r="H99">
            <v>0</v>
          </cell>
          <cell r="I99"/>
          <cell r="J99"/>
          <cell r="K99">
            <v>0</v>
          </cell>
          <cell r="L99"/>
          <cell r="M99"/>
          <cell r="N99">
            <v>0</v>
          </cell>
          <cell r="O99">
            <v>0</v>
          </cell>
          <cell r="P99"/>
          <cell r="Q99"/>
          <cell r="R99">
            <v>0</v>
          </cell>
          <cell r="S99">
            <v>0</v>
          </cell>
          <cell r="T99">
            <v>0</v>
          </cell>
          <cell r="U99">
            <v>0</v>
          </cell>
          <cell r="V99">
            <v>5000</v>
          </cell>
          <cell r="W99" t="str">
            <v>Professional Judgment</v>
          </cell>
        </row>
        <row r="100">
          <cell r="A100" t="str">
            <v>PETROLEUM HYDROCARBONS Aliphatics C5 to C8</v>
          </cell>
          <cell r="B100">
            <v>40.000000000000007</v>
          </cell>
          <cell r="C100">
            <v>0</v>
          </cell>
          <cell r="D100">
            <v>0</v>
          </cell>
          <cell r="E100">
            <v>0</v>
          </cell>
          <cell r="F100">
            <v>40.000000000000007</v>
          </cell>
          <cell r="G100" t="str">
            <v>Noncancer</v>
          </cell>
          <cell r="H100">
            <v>0</v>
          </cell>
          <cell r="I100">
            <v>40.000000000000007</v>
          </cell>
          <cell r="J100" t="str">
            <v>Noncancer</v>
          </cell>
          <cell r="K100">
            <v>330</v>
          </cell>
          <cell r="L100">
            <v>330</v>
          </cell>
          <cell r="M100" t="str">
            <v>Background Indoor Air</v>
          </cell>
          <cell r="N100">
            <v>7.5569213879359649E-4</v>
          </cell>
          <cell r="O100">
            <v>27.888613737492147</v>
          </cell>
          <cell r="P100">
            <v>1000</v>
          </cell>
          <cell r="Q100">
            <v>10</v>
          </cell>
          <cell r="R100">
            <v>156.58209815051046</v>
          </cell>
          <cell r="S100">
            <v>156.58209815051046</v>
          </cell>
          <cell r="T100" t="str">
            <v>Background Indoor Air</v>
          </cell>
          <cell r="U100">
            <v>156.58209815051046</v>
          </cell>
          <cell r="V100">
            <v>3000</v>
          </cell>
          <cell r="W100" t="str">
            <v>Professional Judgment</v>
          </cell>
        </row>
        <row r="101">
          <cell r="A101" t="str">
            <v>PETROLEUM HYDROCARBONS Aliphatics C9 to C12</v>
          </cell>
          <cell r="B101">
            <v>40.000000000000007</v>
          </cell>
          <cell r="C101">
            <v>0</v>
          </cell>
          <cell r="D101">
            <v>0</v>
          </cell>
          <cell r="E101">
            <v>0</v>
          </cell>
          <cell r="F101">
            <v>40.000000000000007</v>
          </cell>
          <cell r="G101" t="str">
            <v>Noncancer</v>
          </cell>
          <cell r="H101">
            <v>0</v>
          </cell>
          <cell r="I101">
            <v>40.000000000000007</v>
          </cell>
          <cell r="J101" t="str">
            <v>Noncancer</v>
          </cell>
          <cell r="K101">
            <v>220</v>
          </cell>
          <cell r="L101">
            <v>220</v>
          </cell>
          <cell r="M101" t="str">
            <v>Background Indoor Air</v>
          </cell>
          <cell r="N101">
            <v>7.1948499214427705E-4</v>
          </cell>
          <cell r="O101">
            <v>33.569627646981289</v>
          </cell>
          <cell r="P101">
            <v>1000</v>
          </cell>
          <cell r="Q101">
            <v>10</v>
          </cell>
          <cell r="R101">
            <v>91.086584471353078</v>
          </cell>
          <cell r="S101">
            <v>70</v>
          </cell>
          <cell r="T101" t="str">
            <v>Greater than Solubility</v>
          </cell>
          <cell r="U101">
            <v>0</v>
          </cell>
          <cell r="V101">
            <v>5000</v>
          </cell>
          <cell r="W101" t="str">
            <v>Professional Judgment</v>
          </cell>
        </row>
        <row r="102">
          <cell r="A102" t="str">
            <v>PETROLEUM HYDROCARBONS Aliphatics C9 to C18</v>
          </cell>
          <cell r="B102">
            <v>40.000000000000007</v>
          </cell>
          <cell r="C102">
            <v>0</v>
          </cell>
          <cell r="D102">
            <v>0</v>
          </cell>
          <cell r="E102">
            <v>0</v>
          </cell>
          <cell r="F102">
            <v>40.000000000000007</v>
          </cell>
          <cell r="G102" t="str">
            <v>Noncancer</v>
          </cell>
          <cell r="H102">
            <v>0</v>
          </cell>
          <cell r="I102">
            <v>40.000000000000007</v>
          </cell>
          <cell r="J102" t="str">
            <v>Noncancer</v>
          </cell>
          <cell r="K102">
            <v>100</v>
          </cell>
          <cell r="L102">
            <v>100</v>
          </cell>
          <cell r="M102" t="str">
            <v>Background Indoor Air</v>
          </cell>
          <cell r="N102">
            <v>7.1948634682127458E-4</v>
          </cell>
          <cell r="O102">
            <v>35.635450886795525</v>
          </cell>
          <cell r="P102">
            <v>1000</v>
          </cell>
          <cell r="Q102">
            <v>10</v>
          </cell>
          <cell r="R102">
            <v>39.002746001635735</v>
          </cell>
          <cell r="S102">
            <v>10</v>
          </cell>
          <cell r="T102" t="str">
            <v>Greater than Solubility</v>
          </cell>
          <cell r="U102">
            <v>0</v>
          </cell>
          <cell r="V102">
            <v>5000</v>
          </cell>
          <cell r="W102" t="str">
            <v>Professional Judgment</v>
          </cell>
        </row>
        <row r="103">
          <cell r="A103" t="str">
            <v>PETROLEUM HYDROCARBONS Aliphatics C19 to C36</v>
          </cell>
          <cell r="B103">
            <v>0</v>
          </cell>
          <cell r="C103">
            <v>0</v>
          </cell>
          <cell r="D103">
            <v>0</v>
          </cell>
          <cell r="E103">
            <v>0</v>
          </cell>
          <cell r="F103">
            <v>0</v>
          </cell>
          <cell r="G103">
            <v>0</v>
          </cell>
          <cell r="H103">
            <v>0</v>
          </cell>
          <cell r="I103">
            <v>0</v>
          </cell>
          <cell r="J103">
            <v>0</v>
          </cell>
          <cell r="K103">
            <v>0</v>
          </cell>
          <cell r="L103">
            <v>0</v>
          </cell>
          <cell r="M103">
            <v>0</v>
          </cell>
          <cell r="N103">
            <v>0</v>
          </cell>
          <cell r="O103">
            <v>0</v>
          </cell>
          <cell r="P103">
            <v>1000</v>
          </cell>
          <cell r="Q103">
            <v>10</v>
          </cell>
          <cell r="R103">
            <v>0</v>
          </cell>
          <cell r="S103">
            <v>0</v>
          </cell>
          <cell r="T103">
            <v>0</v>
          </cell>
          <cell r="U103">
            <v>0</v>
          </cell>
          <cell r="V103"/>
          <cell r="W103" t="str">
            <v>NA</v>
          </cell>
        </row>
        <row r="104">
          <cell r="A104" t="str">
            <v>PETROLEUM HYDROCARBONS Aromatics C9 to C10</v>
          </cell>
          <cell r="B104">
            <v>10.000000000000002</v>
          </cell>
          <cell r="C104">
            <v>0</v>
          </cell>
          <cell r="D104">
            <v>0</v>
          </cell>
          <cell r="E104">
            <v>0</v>
          </cell>
          <cell r="F104">
            <v>10.000000000000002</v>
          </cell>
          <cell r="G104" t="str">
            <v>Noncancer</v>
          </cell>
          <cell r="H104">
            <v>0</v>
          </cell>
          <cell r="I104">
            <v>10.000000000000002</v>
          </cell>
          <cell r="J104" t="str">
            <v>Noncancer</v>
          </cell>
          <cell r="K104">
            <v>44</v>
          </cell>
          <cell r="L104">
            <v>44</v>
          </cell>
          <cell r="M104" t="str">
            <v>Background Indoor Air</v>
          </cell>
          <cell r="N104">
            <v>7.1955653371454955E-4</v>
          </cell>
          <cell r="O104">
            <v>0.17043041728467423</v>
          </cell>
          <cell r="P104">
            <v>1000</v>
          </cell>
          <cell r="Q104">
            <v>10</v>
          </cell>
          <cell r="R104">
            <v>3587.9026272617321</v>
          </cell>
          <cell r="S104">
            <v>3587.9026272617321</v>
          </cell>
          <cell r="T104" t="str">
            <v>Background Indoor Air</v>
          </cell>
          <cell r="U104">
            <v>3587.9026272617321</v>
          </cell>
          <cell r="V104">
            <v>4000</v>
          </cell>
          <cell r="W104" t="str">
            <v>Background Indoor Air</v>
          </cell>
        </row>
        <row r="105">
          <cell r="A105" t="str">
            <v>PETROLEUM HYDROCARBONS Aromatics C11 to C22</v>
          </cell>
          <cell r="B105">
            <v>10.000000000000002</v>
          </cell>
          <cell r="C105">
            <v>0</v>
          </cell>
          <cell r="D105">
            <v>0</v>
          </cell>
          <cell r="E105">
            <v>0</v>
          </cell>
          <cell r="F105">
            <v>10.000000000000002</v>
          </cell>
          <cell r="G105" t="str">
            <v>Noncancer</v>
          </cell>
          <cell r="H105">
            <v>0</v>
          </cell>
          <cell r="I105">
            <v>10.000000000000002</v>
          </cell>
          <cell r="J105" t="str">
            <v>Noncancer</v>
          </cell>
          <cell r="K105">
            <v>50</v>
          </cell>
          <cell r="L105">
            <v>50</v>
          </cell>
          <cell r="M105" t="str">
            <v>Background Indoor Air</v>
          </cell>
          <cell r="N105">
            <v>6.7723075599586749E-4</v>
          </cell>
          <cell r="O105">
            <v>1.5493674298606746E-2</v>
          </cell>
          <cell r="P105">
            <v>1000</v>
          </cell>
          <cell r="Q105">
            <v>10</v>
          </cell>
          <cell r="R105">
            <v>47651.755973142986</v>
          </cell>
          <cell r="S105">
            <v>5800</v>
          </cell>
          <cell r="T105" t="str">
            <v>Greater than Solubility</v>
          </cell>
          <cell r="U105">
            <v>0</v>
          </cell>
          <cell r="V105">
            <v>50000</v>
          </cell>
          <cell r="W105" t="str">
            <v>Professional Judgment</v>
          </cell>
        </row>
        <row r="106">
          <cell r="A106" t="str">
            <v>PHENANTHRENE</v>
          </cell>
          <cell r="B106">
            <v>10.000000000000002</v>
          </cell>
          <cell r="C106">
            <v>0</v>
          </cell>
          <cell r="D106">
            <v>0</v>
          </cell>
          <cell r="E106">
            <v>0</v>
          </cell>
          <cell r="F106">
            <v>10.000000000000002</v>
          </cell>
          <cell r="G106" t="str">
            <v>Noncancer</v>
          </cell>
          <cell r="H106">
            <v>27.5</v>
          </cell>
          <cell r="I106">
            <v>10.000000000000002</v>
          </cell>
          <cell r="J106" t="str">
            <v>Noncancer</v>
          </cell>
          <cell r="K106">
            <v>0</v>
          </cell>
          <cell r="L106">
            <v>10.000000000000002</v>
          </cell>
          <cell r="M106" t="str">
            <v>Noncancer</v>
          </cell>
          <cell r="N106">
            <v>7.9191009194142696E-4</v>
          </cell>
          <cell r="O106">
            <v>3.5119016984176563E-4</v>
          </cell>
          <cell r="P106">
            <v>1000</v>
          </cell>
          <cell r="Q106">
            <v>1</v>
          </cell>
          <cell r="R106">
            <v>35956.861012087502</v>
          </cell>
          <cell r="S106">
            <v>1150</v>
          </cell>
          <cell r="T106" t="str">
            <v>Greater than Solubility</v>
          </cell>
          <cell r="U106">
            <v>0</v>
          </cell>
          <cell r="V106"/>
          <cell r="W106" t="str">
            <v>NA, &gt; Solubility</v>
          </cell>
        </row>
        <row r="107">
          <cell r="A107" t="str">
            <v>PHENOL</v>
          </cell>
          <cell r="B107">
            <v>52.000000000000007</v>
          </cell>
          <cell r="C107">
            <v>0</v>
          </cell>
          <cell r="D107">
            <v>0</v>
          </cell>
          <cell r="E107">
            <v>0</v>
          </cell>
          <cell r="F107">
            <v>52.000000000000007</v>
          </cell>
          <cell r="G107" t="str">
            <v>Noncancer</v>
          </cell>
          <cell r="H107">
            <v>78.400000000000006</v>
          </cell>
          <cell r="I107">
            <v>52.000000000000007</v>
          </cell>
          <cell r="J107" t="str">
            <v>Noncancer</v>
          </cell>
          <cell r="K107">
            <v>0</v>
          </cell>
          <cell r="L107">
            <v>52.000000000000007</v>
          </cell>
          <cell r="M107" t="str">
            <v>Noncancer</v>
          </cell>
          <cell r="N107">
            <v>1.1257527247352257E-3</v>
          </cell>
          <cell r="O107">
            <v>4.3497075402318726E-6</v>
          </cell>
          <cell r="P107">
            <v>1000</v>
          </cell>
          <cell r="Q107">
            <v>1</v>
          </cell>
          <cell r="R107">
            <v>10619407.330139952</v>
          </cell>
          <cell r="S107">
            <v>50000</v>
          </cell>
          <cell r="T107" t="str">
            <v>Ceiling Value</v>
          </cell>
          <cell r="U107">
            <v>50000</v>
          </cell>
          <cell r="V107">
            <v>50000</v>
          </cell>
          <cell r="W107" t="str">
            <v>Ceiling Value</v>
          </cell>
        </row>
        <row r="108">
          <cell r="A108" t="str">
            <v>POLYCHLORINATED BIPHENYLS (PCBs)</v>
          </cell>
          <cell r="B108">
            <v>4.000000000000001E-3</v>
          </cell>
          <cell r="C108">
            <v>2.3333333333333331E-2</v>
          </cell>
          <cell r="D108">
            <v>0</v>
          </cell>
          <cell r="E108">
            <v>2.3333333333333331E-2</v>
          </cell>
          <cell r="F108">
            <v>4.000000000000001E-3</v>
          </cell>
          <cell r="G108" t="str">
            <v>Noncancer</v>
          </cell>
          <cell r="H108">
            <v>0</v>
          </cell>
          <cell r="I108">
            <v>4.000000000000001E-3</v>
          </cell>
          <cell r="J108" t="str">
            <v>Noncancer</v>
          </cell>
          <cell r="K108">
            <v>0</v>
          </cell>
          <cell r="L108">
            <v>4.000000000000001E-3</v>
          </cell>
          <cell r="M108" t="str">
            <v>Noncancer</v>
          </cell>
          <cell r="N108">
            <v>3.7193443104038365E-4</v>
          </cell>
          <cell r="O108">
            <v>1.9853084311355143E-3</v>
          </cell>
          <cell r="P108">
            <v>1000</v>
          </cell>
          <cell r="Q108">
            <v>1</v>
          </cell>
          <cell r="R108">
            <v>5.4170846268741153</v>
          </cell>
          <cell r="S108">
            <v>5.4170846268741153</v>
          </cell>
          <cell r="T108" t="str">
            <v>Noncancer</v>
          </cell>
          <cell r="U108">
            <v>5.4170846268741153</v>
          </cell>
          <cell r="V108">
            <v>5</v>
          </cell>
          <cell r="W108" t="str">
            <v>Noncancer</v>
          </cell>
        </row>
        <row r="109">
          <cell r="A109" t="str">
            <v>PYRENE</v>
          </cell>
          <cell r="B109">
            <v>10.000000000000002</v>
          </cell>
          <cell r="C109">
            <v>0</v>
          </cell>
          <cell r="D109">
            <v>0</v>
          </cell>
          <cell r="E109">
            <v>0</v>
          </cell>
          <cell r="F109">
            <v>10.000000000000002</v>
          </cell>
          <cell r="G109" t="str">
            <v>Noncancer</v>
          </cell>
          <cell r="H109">
            <v>0</v>
          </cell>
          <cell r="I109">
            <v>10.000000000000002</v>
          </cell>
          <cell r="J109" t="str">
            <v>Noncancer</v>
          </cell>
          <cell r="K109">
            <v>0</v>
          </cell>
          <cell r="L109">
            <v>10.000000000000002</v>
          </cell>
          <cell r="M109" t="str">
            <v>Noncancer</v>
          </cell>
          <cell r="N109">
            <v>9.5444904732837506E-4</v>
          </cell>
          <cell r="O109">
            <v>8.0464729986161912E-5</v>
          </cell>
          <cell r="P109">
            <v>1000</v>
          </cell>
          <cell r="Q109">
            <v>1</v>
          </cell>
          <cell r="R109">
            <v>130209.20668644873</v>
          </cell>
          <cell r="S109">
            <v>135</v>
          </cell>
          <cell r="T109" t="str">
            <v>Greater than Solubility</v>
          </cell>
          <cell r="U109">
            <v>0</v>
          </cell>
          <cell r="V109"/>
          <cell r="W109" t="str">
            <v>NA, &gt; Solubility</v>
          </cell>
        </row>
        <row r="110">
          <cell r="A110" t="str">
            <v>RDX</v>
          </cell>
          <cell r="B110">
            <v>2.2000000000000002</v>
          </cell>
          <cell r="C110">
            <v>7.4242424242424235E-2</v>
          </cell>
          <cell r="D110">
            <v>0</v>
          </cell>
          <cell r="E110">
            <v>7.4242424242424235E-2</v>
          </cell>
          <cell r="F110">
            <v>7.4242424242424235E-2</v>
          </cell>
          <cell r="G110" t="str">
            <v>Cancer</v>
          </cell>
          <cell r="H110">
            <v>0</v>
          </cell>
          <cell r="I110">
            <v>7.4242424242424235E-2</v>
          </cell>
          <cell r="J110" t="str">
            <v>Cancer</v>
          </cell>
          <cell r="K110">
            <v>0</v>
          </cell>
          <cell r="L110">
            <v>7.4242424242424235E-2</v>
          </cell>
          <cell r="M110" t="str">
            <v>Cancer</v>
          </cell>
          <cell r="N110">
            <v>1.1160668379447453E-3</v>
          </cell>
          <cell r="O110">
            <v>1.3600002995443699E-6</v>
          </cell>
          <cell r="P110">
            <v>1000</v>
          </cell>
          <cell r="Q110">
            <v>1</v>
          </cell>
          <cell r="R110">
            <v>48912.846386705758</v>
          </cell>
          <cell r="S110">
            <v>48912.846386705758</v>
          </cell>
          <cell r="T110" t="str">
            <v>Cancer</v>
          </cell>
          <cell r="U110">
            <v>48912.846386705758</v>
          </cell>
          <cell r="V110">
            <v>50000</v>
          </cell>
          <cell r="W110" t="str">
            <v>Cancer</v>
          </cell>
        </row>
        <row r="111">
          <cell r="A111" t="str">
            <v>SELENIUM</v>
          </cell>
          <cell r="B111">
            <v>0.60000000000000009</v>
          </cell>
          <cell r="C111">
            <v>0</v>
          </cell>
          <cell r="D111">
            <v>0</v>
          </cell>
          <cell r="E111">
            <v>0</v>
          </cell>
          <cell r="F111">
            <v>0.60000000000000009</v>
          </cell>
          <cell r="G111" t="str">
            <v>Noncancer</v>
          </cell>
          <cell r="H111">
            <v>0</v>
          </cell>
          <cell r="I111">
            <v>0.60000000000000009</v>
          </cell>
          <cell r="J111" t="str">
            <v>Noncancer</v>
          </cell>
          <cell r="K111">
            <v>0</v>
          </cell>
          <cell r="L111">
            <v>0.60000000000000009</v>
          </cell>
          <cell r="M111" t="str">
            <v>Noncancer</v>
          </cell>
          <cell r="N111">
            <v>0</v>
          </cell>
          <cell r="O111">
            <v>0</v>
          </cell>
          <cell r="P111">
            <v>1000</v>
          </cell>
          <cell r="Q111">
            <v>1</v>
          </cell>
          <cell r="R111">
            <v>0</v>
          </cell>
          <cell r="S111">
            <v>0</v>
          </cell>
          <cell r="T111">
            <v>0</v>
          </cell>
          <cell r="U111">
            <v>0</v>
          </cell>
          <cell r="V111">
            <v>0</v>
          </cell>
          <cell r="W111" t="str">
            <v>NA</v>
          </cell>
        </row>
        <row r="112">
          <cell r="A112" t="str">
            <v>SILVER</v>
          </cell>
          <cell r="B112">
            <v>2.8000000000000001E-2</v>
          </cell>
          <cell r="C112">
            <v>0</v>
          </cell>
          <cell r="D112">
            <v>0</v>
          </cell>
          <cell r="E112">
            <v>0</v>
          </cell>
          <cell r="F112">
            <v>2.8000000000000001E-2</v>
          </cell>
          <cell r="G112" t="str">
            <v>Noncancer</v>
          </cell>
          <cell r="H112">
            <v>0</v>
          </cell>
          <cell r="I112">
            <v>2.8000000000000001E-2</v>
          </cell>
          <cell r="J112" t="str">
            <v>Noncancer</v>
          </cell>
          <cell r="K112">
            <v>0</v>
          </cell>
          <cell r="L112">
            <v>2.8000000000000001E-2</v>
          </cell>
          <cell r="M112" t="str">
            <v>Noncancer</v>
          </cell>
          <cell r="N112">
            <v>0</v>
          </cell>
          <cell r="O112">
            <v>0</v>
          </cell>
          <cell r="P112">
            <v>1000</v>
          </cell>
          <cell r="Q112">
            <v>1</v>
          </cell>
          <cell r="R112">
            <v>0</v>
          </cell>
          <cell r="S112">
            <v>0</v>
          </cell>
          <cell r="T112">
            <v>0</v>
          </cell>
          <cell r="U112">
            <v>0</v>
          </cell>
          <cell r="V112">
            <v>0</v>
          </cell>
          <cell r="W112" t="str">
            <v>NA</v>
          </cell>
        </row>
        <row r="113">
          <cell r="A113" t="str">
            <v>STYRENE</v>
          </cell>
          <cell r="B113">
            <v>200</v>
          </cell>
          <cell r="C113">
            <v>4.0935672514619874</v>
          </cell>
          <cell r="D113">
            <v>0</v>
          </cell>
          <cell r="E113">
            <v>4.0935672514619874</v>
          </cell>
          <cell r="F113">
            <v>4.0935672514619874</v>
          </cell>
          <cell r="G113" t="str">
            <v>Cancer</v>
          </cell>
          <cell r="H113">
            <v>680</v>
          </cell>
          <cell r="I113">
            <v>4.0935672514619874</v>
          </cell>
          <cell r="J113" t="str">
            <v>Cancer</v>
          </cell>
          <cell r="K113">
            <v>1.4</v>
          </cell>
          <cell r="L113">
            <v>4.0935672514619874</v>
          </cell>
          <cell r="M113" t="str">
            <v>Cancer</v>
          </cell>
          <cell r="N113">
            <v>7.2545166327125411E-4</v>
          </cell>
          <cell r="O113">
            <v>4.6493629585676606E-2</v>
          </cell>
          <cell r="P113">
            <v>1000</v>
          </cell>
          <cell r="Q113">
            <v>1</v>
          </cell>
          <cell r="R113">
            <v>121.36682689963305</v>
          </cell>
          <cell r="S113">
            <v>121.36682689963305</v>
          </cell>
          <cell r="T113" t="str">
            <v>Cancer</v>
          </cell>
          <cell r="U113">
            <v>121.36682689963305</v>
          </cell>
          <cell r="V113">
            <v>100</v>
          </cell>
          <cell r="W113" t="str">
            <v>Cancer</v>
          </cell>
        </row>
        <row r="114">
          <cell r="A114" t="str">
            <v>TCDD, 2,3,7,8-  (equivalents)</v>
          </cell>
          <cell r="B114">
            <v>4.0000000000000001E-8</v>
          </cell>
          <cell r="C114">
            <v>7.070707070707072E-8</v>
          </cell>
          <cell r="D114">
            <v>0</v>
          </cell>
          <cell r="E114">
            <v>7.070707070707072E-8</v>
          </cell>
          <cell r="F114">
            <v>4.0000000000000001E-8</v>
          </cell>
          <cell r="G114" t="str">
            <v>Noncancer</v>
          </cell>
          <cell r="H114">
            <v>0</v>
          </cell>
          <cell r="I114">
            <v>4.0000000000000001E-8</v>
          </cell>
          <cell r="J114" t="str">
            <v>Noncancer</v>
          </cell>
          <cell r="K114">
            <v>0</v>
          </cell>
          <cell r="L114">
            <v>4.0000000000000001E-8</v>
          </cell>
          <cell r="M114" t="str">
            <v>Noncancer</v>
          </cell>
          <cell r="N114">
            <v>9.4435563204730731E-4</v>
          </cell>
          <cell r="O114">
            <v>1.4637950696048285E-4</v>
          </cell>
          <cell r="P114">
            <v>1000</v>
          </cell>
          <cell r="Q114">
            <v>1</v>
          </cell>
          <cell r="R114">
            <v>2.8936375835323964E-4</v>
          </cell>
          <cell r="S114">
            <v>2.8936375835323964E-4</v>
          </cell>
          <cell r="T114" t="str">
            <v>Noncancer</v>
          </cell>
          <cell r="U114">
            <v>2.8936375835323964E-4</v>
          </cell>
          <cell r="V114">
            <v>2.9999999999999997E-4</v>
          </cell>
          <cell r="W114" t="str">
            <v>Noncancer</v>
          </cell>
        </row>
        <row r="115">
          <cell r="A115" t="str">
            <v>TETRACHLOROETHANE, 1,1,1,2-</v>
          </cell>
          <cell r="B115">
            <v>22.000000000000004</v>
          </cell>
          <cell r="C115">
            <v>0.31531531531531531</v>
          </cell>
          <cell r="D115">
            <v>0</v>
          </cell>
          <cell r="E115">
            <v>0.31531531531531531</v>
          </cell>
          <cell r="F115">
            <v>0.31531531531531531</v>
          </cell>
          <cell r="G115" t="str">
            <v>Cancer</v>
          </cell>
          <cell r="H115">
            <v>0</v>
          </cell>
          <cell r="I115">
            <v>0.31531531531531531</v>
          </cell>
          <cell r="J115" t="str">
            <v>Cancer</v>
          </cell>
          <cell r="K115">
            <v>0</v>
          </cell>
          <cell r="L115">
            <v>0.31531531531531531</v>
          </cell>
          <cell r="M115" t="str">
            <v>Cancer</v>
          </cell>
          <cell r="N115">
            <v>7.259664805209738E-4</v>
          </cell>
          <cell r="O115">
            <v>3.6691413757919213E-2</v>
          </cell>
          <cell r="P115">
            <v>1000</v>
          </cell>
          <cell r="Q115">
            <v>1</v>
          </cell>
          <cell r="R115">
            <v>11.837610631581112</v>
          </cell>
          <cell r="S115">
            <v>11.837610631581112</v>
          </cell>
          <cell r="T115" t="str">
            <v>Cancer</v>
          </cell>
          <cell r="U115">
            <v>11.837610631581112</v>
          </cell>
          <cell r="V115">
            <v>10</v>
          </cell>
          <cell r="W115" t="str">
            <v>Cancer</v>
          </cell>
        </row>
        <row r="116">
          <cell r="A116" t="str">
            <v>TETRACHLOROETHANE, 1,1,2,2-</v>
          </cell>
          <cell r="B116">
            <v>18.600000000000001</v>
          </cell>
          <cell r="C116">
            <v>4.0229885057471264E-2</v>
          </cell>
          <cell r="D116">
            <v>0</v>
          </cell>
          <cell r="E116">
            <v>4.0229885057471264E-2</v>
          </cell>
          <cell r="F116">
            <v>4.0229885057471264E-2</v>
          </cell>
          <cell r="G116" t="str">
            <v>Cancer</v>
          </cell>
          <cell r="H116">
            <v>5235</v>
          </cell>
          <cell r="I116">
            <v>4.0229885057471264E-2</v>
          </cell>
          <cell r="J116" t="str">
            <v>Cancer</v>
          </cell>
          <cell r="K116">
            <v>0</v>
          </cell>
          <cell r="L116">
            <v>4.0229885057471264E-2</v>
          </cell>
          <cell r="M116" t="str">
            <v>Cancer</v>
          </cell>
          <cell r="N116">
            <v>7.3827463452142924E-4</v>
          </cell>
          <cell r="O116">
            <v>6.1552799999274573E-3</v>
          </cell>
          <cell r="P116">
            <v>1000</v>
          </cell>
          <cell r="Q116">
            <v>1</v>
          </cell>
          <cell r="R116">
            <v>8.8528484754913688</v>
          </cell>
          <cell r="S116">
            <v>8.8528484754913688</v>
          </cell>
          <cell r="T116" t="str">
            <v>Cancer</v>
          </cell>
          <cell r="U116">
            <v>8.8528484754913688</v>
          </cell>
          <cell r="V116">
            <v>9</v>
          </cell>
          <cell r="W116" t="str">
            <v>Cancer</v>
          </cell>
        </row>
        <row r="117">
          <cell r="A117" t="str">
            <v>TETRACHLOROETHYLENE</v>
          </cell>
          <cell r="B117">
            <v>8</v>
          </cell>
          <cell r="C117">
            <v>0.77777777777777779</v>
          </cell>
          <cell r="D117">
            <v>0</v>
          </cell>
          <cell r="E117">
            <v>0.77777777777777779</v>
          </cell>
          <cell r="F117">
            <v>0.77777777777777779</v>
          </cell>
          <cell r="G117" t="str">
            <v>Cancer</v>
          </cell>
          <cell r="H117">
            <v>15865</v>
          </cell>
          <cell r="I117">
            <v>0.77777777777777779</v>
          </cell>
          <cell r="J117"/>
          <cell r="K117">
            <v>4.0999999999999996</v>
          </cell>
          <cell r="L117">
            <v>4.0999999999999996</v>
          </cell>
          <cell r="M117" t="str">
            <v>Background Indoor Air</v>
          </cell>
          <cell r="N117">
            <v>7.275267082629569E-4</v>
          </cell>
          <cell r="O117">
            <v>0.32424384081717689</v>
          </cell>
          <cell r="P117">
            <v>1000</v>
          </cell>
          <cell r="Q117">
            <v>1</v>
          </cell>
          <cell r="R117">
            <v>17.380536584971793</v>
          </cell>
          <cell r="S117">
            <v>17.380536584971793</v>
          </cell>
          <cell r="T117" t="str">
            <v>Background Indoor Air</v>
          </cell>
          <cell r="U117">
            <v>17.380536584971793</v>
          </cell>
          <cell r="V117">
            <v>20</v>
          </cell>
          <cell r="W117" t="str">
            <v>Background Indoor Air</v>
          </cell>
        </row>
        <row r="118">
          <cell r="A118" t="str">
            <v>THALLIUM</v>
          </cell>
          <cell r="B118">
            <v>2.8000000000000004E-3</v>
          </cell>
          <cell r="C118">
            <v>0</v>
          </cell>
          <cell r="D118">
            <v>0</v>
          </cell>
          <cell r="E118">
            <v>0</v>
          </cell>
          <cell r="F118">
            <v>2.8000000000000004E-3</v>
          </cell>
          <cell r="G118" t="str">
            <v>Noncancer</v>
          </cell>
          <cell r="H118">
            <v>0</v>
          </cell>
          <cell r="I118">
            <v>2.8000000000000004E-3</v>
          </cell>
          <cell r="J118" t="str">
            <v>Noncancer</v>
          </cell>
          <cell r="K118">
            <v>0</v>
          </cell>
          <cell r="L118">
            <v>2.8000000000000004E-3</v>
          </cell>
          <cell r="M118" t="str">
            <v>Noncancer</v>
          </cell>
          <cell r="N118">
            <v>0</v>
          </cell>
          <cell r="O118">
            <v>0</v>
          </cell>
          <cell r="P118">
            <v>1000</v>
          </cell>
          <cell r="Q118">
            <v>1</v>
          </cell>
          <cell r="R118">
            <v>0</v>
          </cell>
          <cell r="S118">
            <v>0</v>
          </cell>
          <cell r="T118">
            <v>0</v>
          </cell>
          <cell r="U118">
            <v>0</v>
          </cell>
          <cell r="V118">
            <v>0</v>
          </cell>
          <cell r="W118" t="str">
            <v>NA</v>
          </cell>
        </row>
        <row r="119">
          <cell r="A119" t="str">
            <v>TOLUENE</v>
          </cell>
          <cell r="B119">
            <v>1000</v>
          </cell>
          <cell r="C119">
            <v>0</v>
          </cell>
          <cell r="D119">
            <v>0</v>
          </cell>
          <cell r="E119">
            <v>0</v>
          </cell>
          <cell r="F119">
            <v>1000</v>
          </cell>
          <cell r="G119" t="str">
            <v>Noncancer</v>
          </cell>
          <cell r="H119">
            <v>15000</v>
          </cell>
          <cell r="I119">
            <v>1000</v>
          </cell>
          <cell r="J119" t="str">
            <v>Noncancer</v>
          </cell>
          <cell r="K119">
            <v>54</v>
          </cell>
          <cell r="L119">
            <v>1000</v>
          </cell>
          <cell r="M119" t="str">
            <v>Noncancer</v>
          </cell>
          <cell r="N119">
            <v>7.7836678356713919E-4</v>
          </cell>
          <cell r="O119">
            <v>0.12604902455886741</v>
          </cell>
          <cell r="P119">
            <v>1000</v>
          </cell>
          <cell r="Q119">
            <v>10</v>
          </cell>
          <cell r="R119">
            <v>101923.94303479716</v>
          </cell>
          <cell r="S119">
            <v>50000</v>
          </cell>
          <cell r="T119" t="str">
            <v>Ceiling Value</v>
          </cell>
          <cell r="U119">
            <v>50000</v>
          </cell>
          <cell r="V119">
            <v>50000</v>
          </cell>
          <cell r="W119" t="str">
            <v>Ceiling Value</v>
          </cell>
        </row>
        <row r="120">
          <cell r="A120" t="str">
            <v>TRICHLOROBENZENE, 1,2,4-</v>
          </cell>
          <cell r="B120">
            <v>0.4</v>
          </cell>
          <cell r="C120">
            <v>0</v>
          </cell>
          <cell r="D120">
            <v>0</v>
          </cell>
          <cell r="E120">
            <v>0</v>
          </cell>
          <cell r="F120">
            <v>0.4</v>
          </cell>
          <cell r="G120" t="str">
            <v>Noncancer</v>
          </cell>
          <cell r="H120">
            <v>11000</v>
          </cell>
          <cell r="I120">
            <v>0.4</v>
          </cell>
          <cell r="J120" t="str">
            <v>Noncancer</v>
          </cell>
          <cell r="K120">
            <v>3.4</v>
          </cell>
          <cell r="L120">
            <v>3.4</v>
          </cell>
          <cell r="M120" t="str">
            <v>Background Indoor Air</v>
          </cell>
          <cell r="N120">
            <v>7.5251749035745198E-4</v>
          </cell>
          <cell r="O120">
            <v>2.5968684140534413E-2</v>
          </cell>
          <cell r="P120">
            <v>1000</v>
          </cell>
          <cell r="Q120">
            <v>1</v>
          </cell>
          <cell r="R120">
            <v>173.98522716951877</v>
          </cell>
          <cell r="S120">
            <v>173.98522716951877</v>
          </cell>
          <cell r="T120" t="str">
            <v>Background Indoor Air</v>
          </cell>
          <cell r="U120">
            <v>173.98522716951877</v>
          </cell>
          <cell r="V120">
            <v>200</v>
          </cell>
          <cell r="W120" t="str">
            <v>Background Indoor Air</v>
          </cell>
        </row>
        <row r="121">
          <cell r="A121" t="str">
            <v>TRICHLOROETHANE, 1,1,1-</v>
          </cell>
          <cell r="B121">
            <v>1000</v>
          </cell>
          <cell r="C121">
            <v>0</v>
          </cell>
          <cell r="D121">
            <v>0</v>
          </cell>
          <cell r="E121">
            <v>0</v>
          </cell>
          <cell r="F121">
            <v>1000</v>
          </cell>
          <cell r="G121" t="str">
            <v>Noncancer</v>
          </cell>
          <cell r="H121">
            <v>32563.5</v>
          </cell>
          <cell r="I121">
            <v>1000</v>
          </cell>
          <cell r="J121" t="str">
            <v>Noncancer</v>
          </cell>
          <cell r="K121">
            <v>3</v>
          </cell>
          <cell r="L121">
            <v>1000</v>
          </cell>
          <cell r="M121" t="str">
            <v>Noncancer</v>
          </cell>
          <cell r="N121">
            <v>7.4918428389551166E-4</v>
          </cell>
          <cell r="O121">
            <v>0.36576416128970946</v>
          </cell>
          <cell r="P121">
            <v>1000</v>
          </cell>
          <cell r="Q121">
            <v>1</v>
          </cell>
          <cell r="R121">
            <v>3649.3052505059791</v>
          </cell>
          <cell r="S121">
            <v>3649.3052505059791</v>
          </cell>
          <cell r="T121" t="str">
            <v>Noncancer</v>
          </cell>
          <cell r="U121">
            <v>3649.3052505059791</v>
          </cell>
          <cell r="V121">
            <v>4000</v>
          </cell>
          <cell r="W121" t="str">
            <v>Noncancer</v>
          </cell>
        </row>
        <row r="122">
          <cell r="A122" t="str">
            <v>TRICHLOROETHANE, 1,1,2-</v>
          </cell>
          <cell r="B122">
            <v>14.8</v>
          </cell>
          <cell r="C122">
            <v>0.14583333333333334</v>
          </cell>
          <cell r="D122">
            <v>0</v>
          </cell>
          <cell r="E122">
            <v>0.14583333333333334</v>
          </cell>
          <cell r="F122">
            <v>0.14583333333333334</v>
          </cell>
          <cell r="G122" t="str">
            <v>Cancer</v>
          </cell>
          <cell r="H122">
            <v>0</v>
          </cell>
          <cell r="I122">
            <v>0.14583333333333334</v>
          </cell>
          <cell r="J122" t="str">
            <v>Cancer</v>
          </cell>
          <cell r="K122">
            <v>9.98</v>
          </cell>
          <cell r="L122">
            <v>9.98</v>
          </cell>
          <cell r="M122" t="str">
            <v>Background Indoor Air</v>
          </cell>
          <cell r="N122">
            <v>7.5507235507023924E-4</v>
          </cell>
          <cell r="O122">
            <v>1.5069151923803066E-2</v>
          </cell>
          <cell r="P122">
            <v>1000</v>
          </cell>
          <cell r="Q122">
            <v>1</v>
          </cell>
          <cell r="R122">
            <v>877.10817713695769</v>
          </cell>
          <cell r="S122">
            <v>877.10817713695769</v>
          </cell>
          <cell r="T122" t="str">
            <v>Background Indoor Air</v>
          </cell>
          <cell r="U122">
            <v>877.10817713695769</v>
          </cell>
          <cell r="V122">
            <v>900</v>
          </cell>
          <cell r="W122" t="str">
            <v>Background Indoor Air</v>
          </cell>
        </row>
        <row r="123">
          <cell r="A123" t="str">
            <v>TRICHLOROETHYLENE</v>
          </cell>
          <cell r="B123">
            <v>0.4</v>
          </cell>
          <cell r="C123"/>
          <cell r="D123"/>
          <cell r="E123">
            <v>0.45315161839863716</v>
          </cell>
          <cell r="F123">
            <v>0.4</v>
          </cell>
          <cell r="G123" t="str">
            <v>Noncancer</v>
          </cell>
          <cell r="H123">
            <v>680000</v>
          </cell>
          <cell r="I123">
            <v>0.4</v>
          </cell>
          <cell r="J123" t="str">
            <v>Noncancer</v>
          </cell>
          <cell r="K123">
            <v>0.8</v>
          </cell>
          <cell r="L123">
            <v>0.8</v>
          </cell>
          <cell r="M123" t="str">
            <v>Background Indoor Air</v>
          </cell>
          <cell r="N123">
            <v>7.5282186827969162E-4</v>
          </cell>
          <cell r="O123">
            <v>0.19725099504024918</v>
          </cell>
          <cell r="P123">
            <v>1000</v>
          </cell>
          <cell r="Q123">
            <v>1</v>
          </cell>
          <cell r="R123">
            <v>5.387391765339391</v>
          </cell>
          <cell r="S123">
            <v>5.387391765339391</v>
          </cell>
          <cell r="T123" t="str">
            <v>Background Indoor Air</v>
          </cell>
          <cell r="U123">
            <v>5.387391765339391</v>
          </cell>
          <cell r="V123">
            <v>5</v>
          </cell>
          <cell r="W123" t="str">
            <v>Background Indoor Air</v>
          </cell>
        </row>
        <row r="124">
          <cell r="A124" t="str">
            <v>TRICHLOROPHENOL, 2,4,5-</v>
          </cell>
          <cell r="B124">
            <v>69.999999999999986</v>
          </cell>
          <cell r="C124">
            <v>0</v>
          </cell>
          <cell r="D124">
            <v>0</v>
          </cell>
          <cell r="E124">
            <v>0</v>
          </cell>
          <cell r="F124">
            <v>69.999999999999986</v>
          </cell>
          <cell r="G124" t="str">
            <v>Noncancer</v>
          </cell>
          <cell r="H124">
            <v>0</v>
          </cell>
          <cell r="I124">
            <v>69.999999999999986</v>
          </cell>
          <cell r="J124" t="str">
            <v>Noncancer</v>
          </cell>
          <cell r="K124">
            <v>0</v>
          </cell>
          <cell r="L124">
            <v>69.999999999999986</v>
          </cell>
          <cell r="M124" t="str">
            <v>Noncancer</v>
          </cell>
          <cell r="N124">
            <v>1.0477893007788189E-3</v>
          </cell>
          <cell r="O124">
            <v>1.4895897784716475E-5</v>
          </cell>
          <cell r="P124">
            <v>1000</v>
          </cell>
          <cell r="Q124">
            <v>1</v>
          </cell>
          <cell r="R124">
            <v>4484947.8448888417</v>
          </cell>
          <cell r="S124">
            <v>50000</v>
          </cell>
          <cell r="T124" t="str">
            <v>Ceiling Value</v>
          </cell>
          <cell r="U124">
            <v>50000</v>
          </cell>
          <cell r="V124">
            <v>50000</v>
          </cell>
          <cell r="W124" t="str">
            <v>Ceiling Value</v>
          </cell>
        </row>
        <row r="125">
          <cell r="A125" t="str">
            <v>TRICHLOROPHENOL 2,4,6-</v>
          </cell>
          <cell r="B125">
            <v>0.8</v>
          </cell>
          <cell r="C125">
            <v>0.75268817204301075</v>
          </cell>
          <cell r="D125">
            <v>0</v>
          </cell>
          <cell r="E125">
            <v>0.75268817204301075</v>
          </cell>
          <cell r="F125">
            <v>0.75268817204301075</v>
          </cell>
          <cell r="G125" t="str">
            <v>Cancer</v>
          </cell>
          <cell r="H125">
            <v>0.15</v>
          </cell>
          <cell r="I125">
            <v>0.15</v>
          </cell>
          <cell r="J125" t="str">
            <v>50% Odor Threshold</v>
          </cell>
          <cell r="K125">
            <v>0</v>
          </cell>
          <cell r="L125">
            <v>0.15</v>
          </cell>
          <cell r="M125" t="str">
            <v>50% Odor Threshold</v>
          </cell>
          <cell r="N125">
            <v>1.0295028301611046E-3</v>
          </cell>
          <cell r="O125">
            <v>2.7043368489696383E-5</v>
          </cell>
          <cell r="P125">
            <v>1000</v>
          </cell>
          <cell r="Q125">
            <v>1</v>
          </cell>
          <cell r="R125">
            <v>5387.6940848518425</v>
          </cell>
          <cell r="S125">
            <v>5387.6940848518425</v>
          </cell>
          <cell r="T125" t="str">
            <v>50% Odor Threshold</v>
          </cell>
          <cell r="U125">
            <v>5387.6940848518425</v>
          </cell>
          <cell r="V125">
            <v>5000</v>
          </cell>
          <cell r="W125" t="str">
            <v>50% Odor Threshold</v>
          </cell>
        </row>
        <row r="126">
          <cell r="A126" t="str">
            <v>VANADIUM</v>
          </cell>
          <cell r="B126">
            <v>0.2</v>
          </cell>
          <cell r="C126">
            <v>0</v>
          </cell>
          <cell r="D126">
            <v>0</v>
          </cell>
          <cell r="E126">
            <v>0</v>
          </cell>
          <cell r="F126">
            <v>0.2</v>
          </cell>
          <cell r="G126" t="str">
            <v>Noncancer</v>
          </cell>
          <cell r="H126">
            <v>0</v>
          </cell>
          <cell r="I126">
            <v>0.2</v>
          </cell>
          <cell r="J126" t="str">
            <v>Noncancer</v>
          </cell>
          <cell r="K126">
            <v>0</v>
          </cell>
          <cell r="L126">
            <v>0.2</v>
          </cell>
          <cell r="M126" t="str">
            <v>Noncancer</v>
          </cell>
          <cell r="N126">
            <v>0</v>
          </cell>
          <cell r="O126">
            <v>0</v>
          </cell>
          <cell r="P126">
            <v>1000</v>
          </cell>
          <cell r="Q126">
            <v>1</v>
          </cell>
          <cell r="R126">
            <v>0</v>
          </cell>
          <cell r="S126">
            <v>0</v>
          </cell>
          <cell r="T126">
            <v>0</v>
          </cell>
          <cell r="U126">
            <v>0</v>
          </cell>
          <cell r="V126">
            <v>0</v>
          </cell>
          <cell r="W126" t="str">
            <v>NA</v>
          </cell>
        </row>
        <row r="127">
          <cell r="A127" t="str">
            <v>VINYL CHLORIDE</v>
          </cell>
          <cell r="B127">
            <v>20.000000000000004</v>
          </cell>
          <cell r="C127">
            <v>0.53030303030303028</v>
          </cell>
          <cell r="D127">
            <v>0.16233766233766231</v>
          </cell>
          <cell r="E127">
            <v>0.16233766233766231</v>
          </cell>
          <cell r="F127">
            <v>0.16233766233766231</v>
          </cell>
          <cell r="G127" t="str">
            <v>Cancer</v>
          </cell>
          <cell r="H127">
            <v>385622</v>
          </cell>
          <cell r="I127">
            <v>0.16233766233766231</v>
          </cell>
          <cell r="J127" t="str">
            <v>Cancer</v>
          </cell>
          <cell r="K127">
            <v>0</v>
          </cell>
          <cell r="L127">
            <v>0.16233766233766231</v>
          </cell>
          <cell r="M127" t="str">
            <v>Cancer</v>
          </cell>
          <cell r="N127">
            <v>8.2717400736670682E-4</v>
          </cell>
          <cell r="O127">
            <v>0.76516009926902662</v>
          </cell>
          <cell r="P127">
            <v>1000</v>
          </cell>
          <cell r="Q127">
            <v>1</v>
          </cell>
          <cell r="R127">
            <v>0.25648979713001696</v>
          </cell>
          <cell r="S127">
            <v>0.25648979713001696</v>
          </cell>
          <cell r="T127" t="str">
            <v>Cancer</v>
          </cell>
          <cell r="U127">
            <v>1.5</v>
          </cell>
          <cell r="V127">
            <v>2</v>
          </cell>
          <cell r="W127" t="str">
            <v>Water PQL</v>
          </cell>
        </row>
        <row r="128">
          <cell r="A128" t="str">
            <v>XYLENES (Mixed Isomers)</v>
          </cell>
          <cell r="B128">
            <v>20.000000000000004</v>
          </cell>
          <cell r="C128">
            <v>0</v>
          </cell>
          <cell r="D128">
            <v>0</v>
          </cell>
          <cell r="E128">
            <v>0</v>
          </cell>
          <cell r="F128">
            <v>20.000000000000004</v>
          </cell>
          <cell r="G128" t="str">
            <v>Noncancer</v>
          </cell>
          <cell r="H128">
            <v>220.5</v>
          </cell>
          <cell r="I128">
            <v>20.000000000000004</v>
          </cell>
          <cell r="J128" t="str">
            <v>Noncancer</v>
          </cell>
          <cell r="K128">
            <v>28</v>
          </cell>
          <cell r="L128">
            <v>28</v>
          </cell>
          <cell r="M128" t="str">
            <v>Background Indoor Air</v>
          </cell>
          <cell r="N128">
            <v>7.4591458604617673E-4</v>
          </cell>
          <cell r="O128">
            <v>0.1141311184529019</v>
          </cell>
          <cell r="P128">
            <v>1000</v>
          </cell>
          <cell r="Q128">
            <v>10</v>
          </cell>
          <cell r="R128">
            <v>3289.007459065404</v>
          </cell>
          <cell r="S128">
            <v>3289.007459065404</v>
          </cell>
          <cell r="T128" t="str">
            <v>Background Indoor Air</v>
          </cell>
          <cell r="U128">
            <v>3289.007459065404</v>
          </cell>
          <cell r="V128">
            <v>3000</v>
          </cell>
          <cell r="W128" t="str">
            <v>Background Indoor Air</v>
          </cell>
        </row>
        <row r="129">
          <cell r="A129" t="str">
            <v>ZINC</v>
          </cell>
          <cell r="B129">
            <v>0.28000000000000003</v>
          </cell>
          <cell r="C129">
            <v>0</v>
          </cell>
          <cell r="D129">
            <v>0</v>
          </cell>
          <cell r="E129">
            <v>0</v>
          </cell>
          <cell r="F129">
            <v>0.28000000000000003</v>
          </cell>
          <cell r="G129" t="str">
            <v>Noncancer</v>
          </cell>
          <cell r="H129">
            <v>0</v>
          </cell>
          <cell r="I129">
            <v>0.28000000000000003</v>
          </cell>
          <cell r="J129" t="str">
            <v>Noncancer</v>
          </cell>
          <cell r="K129">
            <v>0</v>
          </cell>
          <cell r="L129">
            <v>0.28000000000000003</v>
          </cell>
          <cell r="M129" t="str">
            <v>Noncancer</v>
          </cell>
          <cell r="N129">
            <v>0</v>
          </cell>
          <cell r="O129">
            <v>0</v>
          </cell>
          <cell r="P129">
            <v>1000</v>
          </cell>
          <cell r="Q129">
            <v>1</v>
          </cell>
          <cell r="R129">
            <v>0</v>
          </cell>
          <cell r="S129">
            <v>0</v>
          </cell>
          <cell r="T129">
            <v>0</v>
          </cell>
          <cell r="U129">
            <v>0</v>
          </cell>
          <cell r="V129">
            <v>0</v>
          </cell>
          <cell r="W129" t="str">
            <v>NA</v>
          </cell>
        </row>
      </sheetData>
      <sheetData sheetId="7"/>
      <sheetData sheetId="8">
        <row r="1">
          <cell r="A1" t="str">
            <v>Indoor Air Background Value</v>
          </cell>
          <cell r="C1"/>
          <cell r="D1"/>
          <cell r="E1"/>
          <cell r="F1"/>
        </row>
        <row r="2">
          <cell r="A2" t="str">
            <v>OIL OR HAZARDOUS MATERIAL (OHM)</v>
          </cell>
          <cell r="B2" t="str">
            <v>Lowest Risk/Odor</v>
          </cell>
          <cell r="C2" t="str">
            <v>50% TIAC</v>
          </cell>
          <cell r="D2" t="str">
            <v>75% TIAC</v>
          </cell>
          <cell r="E2" t="str">
            <v>90% TIAC</v>
          </cell>
          <cell r="F2" t="str">
            <v>EPA 1988 Indoor Air</v>
          </cell>
          <cell r="G2" t="str">
            <v xml:space="preserve">Indoor Air Background </v>
          </cell>
        </row>
        <row r="3">
          <cell r="A3" t="str">
            <v>ACENAPHTHENE</v>
          </cell>
          <cell r="B3" t="str">
            <v>Noncancer</v>
          </cell>
          <cell r="C3"/>
          <cell r="D3"/>
          <cell r="E3"/>
          <cell r="F3"/>
          <cell r="G3">
            <v>0</v>
          </cell>
        </row>
        <row r="4">
          <cell r="A4" t="str">
            <v>ACENAPHTHYLENE</v>
          </cell>
          <cell r="B4" t="str">
            <v>Noncancer</v>
          </cell>
          <cell r="C4"/>
          <cell r="D4"/>
          <cell r="E4"/>
          <cell r="F4"/>
          <cell r="G4">
            <v>0</v>
          </cell>
        </row>
        <row r="5">
          <cell r="A5" t="str">
            <v>ACETONE</v>
          </cell>
          <cell r="B5" t="str">
            <v>Noncancer</v>
          </cell>
          <cell r="C5">
            <v>26</v>
          </cell>
          <cell r="D5">
            <v>52</v>
          </cell>
          <cell r="E5">
            <v>91</v>
          </cell>
          <cell r="F5">
            <v>27.04</v>
          </cell>
          <cell r="G5">
            <v>91</v>
          </cell>
        </row>
        <row r="6">
          <cell r="A6" t="str">
            <v>ALDRIN</v>
          </cell>
          <cell r="B6" t="str">
            <v>Cancer</v>
          </cell>
          <cell r="C6"/>
          <cell r="D6"/>
          <cell r="E6"/>
          <cell r="F6"/>
          <cell r="G6">
            <v>0</v>
          </cell>
        </row>
        <row r="7">
          <cell r="A7" t="str">
            <v>ANTHRACENE</v>
          </cell>
          <cell r="B7" t="str">
            <v>Noncancer</v>
          </cell>
          <cell r="C7"/>
          <cell r="D7"/>
          <cell r="E7"/>
          <cell r="F7"/>
          <cell r="G7">
            <v>0</v>
          </cell>
        </row>
        <row r="8">
          <cell r="A8" t="str">
            <v>ANTIMONY</v>
          </cell>
          <cell r="B8" t="str">
            <v>Noncancer</v>
          </cell>
          <cell r="C8"/>
          <cell r="D8"/>
          <cell r="E8"/>
          <cell r="F8"/>
          <cell r="G8">
            <v>0</v>
          </cell>
        </row>
        <row r="9">
          <cell r="A9" t="str">
            <v>ARSENIC</v>
          </cell>
          <cell r="B9" t="str">
            <v>Cancer</v>
          </cell>
          <cell r="C9"/>
          <cell r="D9"/>
          <cell r="E9"/>
          <cell r="F9"/>
          <cell r="G9">
            <v>0</v>
          </cell>
        </row>
        <row r="10">
          <cell r="A10" t="str">
            <v>BARIUM</v>
          </cell>
          <cell r="B10" t="str">
            <v>Noncancer</v>
          </cell>
          <cell r="C10"/>
          <cell r="D10"/>
          <cell r="E10"/>
          <cell r="F10"/>
          <cell r="G10">
            <v>0</v>
          </cell>
        </row>
        <row r="11">
          <cell r="A11" t="str">
            <v>BENZENE</v>
          </cell>
          <cell r="B11" t="str">
            <v>Cancer</v>
          </cell>
          <cell r="C11">
            <v>2.2999999999999998</v>
          </cell>
          <cell r="D11">
            <v>3.6</v>
          </cell>
          <cell r="E11">
            <v>11</v>
          </cell>
          <cell r="F11">
            <v>21</v>
          </cell>
          <cell r="G11">
            <v>11</v>
          </cell>
        </row>
        <row r="12">
          <cell r="A12" t="str">
            <v>BENZO(a)ANTHRACENE</v>
          </cell>
          <cell r="B12" t="str">
            <v>Cancer</v>
          </cell>
          <cell r="C12"/>
          <cell r="D12"/>
          <cell r="E12"/>
          <cell r="F12"/>
          <cell r="G12">
            <v>0</v>
          </cell>
        </row>
        <row r="13">
          <cell r="A13" t="str">
            <v>BENZO(a)PYRENE</v>
          </cell>
          <cell r="B13" t="str">
            <v>Noncancer</v>
          </cell>
          <cell r="C13"/>
          <cell r="D13"/>
          <cell r="E13"/>
          <cell r="F13"/>
          <cell r="G13">
            <v>0</v>
          </cell>
        </row>
        <row r="14">
          <cell r="A14" t="str">
            <v>BENZO(b)FLUORANTHENE</v>
          </cell>
          <cell r="B14" t="str">
            <v>Cancer</v>
          </cell>
          <cell r="C14"/>
          <cell r="D14"/>
          <cell r="E14"/>
          <cell r="F14"/>
          <cell r="G14">
            <v>0</v>
          </cell>
        </row>
        <row r="15">
          <cell r="A15" t="str">
            <v>BENZO(g,h,i)PERYLENE</v>
          </cell>
          <cell r="B15" t="str">
            <v>Noncancer</v>
          </cell>
          <cell r="C15"/>
          <cell r="D15"/>
          <cell r="E15"/>
          <cell r="F15"/>
          <cell r="G15">
            <v>0</v>
          </cell>
        </row>
        <row r="16">
          <cell r="A16" t="str">
            <v>BENZO(k)FLUORANTHENE</v>
          </cell>
          <cell r="B16" t="str">
            <v>Cancer</v>
          </cell>
          <cell r="C16"/>
          <cell r="D16"/>
          <cell r="E16"/>
          <cell r="F16"/>
          <cell r="G16">
            <v>0</v>
          </cell>
        </row>
        <row r="17">
          <cell r="A17" t="str">
            <v>BERYLLIUM</v>
          </cell>
          <cell r="B17" t="str">
            <v>Cancer</v>
          </cell>
          <cell r="C17"/>
          <cell r="D17"/>
          <cell r="E17"/>
          <cell r="F17"/>
          <cell r="G17">
            <v>0</v>
          </cell>
        </row>
        <row r="18">
          <cell r="A18" t="str">
            <v>BIPHENYL, 1,1-</v>
          </cell>
          <cell r="B18" t="str">
            <v>Noncancer</v>
          </cell>
          <cell r="C18"/>
          <cell r="D18"/>
          <cell r="E18"/>
          <cell r="F18"/>
          <cell r="G18">
            <v>0</v>
          </cell>
        </row>
        <row r="19">
          <cell r="A19" t="str">
            <v>BIS(2-CHLOROETHYL)ETHER</v>
          </cell>
          <cell r="B19" t="str">
            <v>Cancer</v>
          </cell>
          <cell r="C19"/>
          <cell r="D19"/>
          <cell r="E19"/>
          <cell r="F19"/>
          <cell r="G19">
            <v>0</v>
          </cell>
        </row>
        <row r="20">
          <cell r="A20" t="str">
            <v>BIS(2-CHLOROISOPROPYL)ETHER</v>
          </cell>
          <cell r="B20" t="str">
            <v>Cancer</v>
          </cell>
          <cell r="C20"/>
          <cell r="D20"/>
          <cell r="E20"/>
          <cell r="F20"/>
          <cell r="G20">
            <v>0</v>
          </cell>
        </row>
        <row r="21">
          <cell r="A21" t="str">
            <v>BIS(2-ETHYLHEXYL)PHTHALATE</v>
          </cell>
          <cell r="B21" t="str">
            <v>Noncancer</v>
          </cell>
          <cell r="C21"/>
          <cell r="D21"/>
          <cell r="E21"/>
          <cell r="F21"/>
          <cell r="G21">
            <v>0</v>
          </cell>
        </row>
        <row r="22">
          <cell r="A22" t="str">
            <v>BROMODICHLOROMETHANE</v>
          </cell>
          <cell r="B22" t="str">
            <v>Cancer</v>
          </cell>
          <cell r="C22"/>
          <cell r="D22"/>
          <cell r="E22"/>
          <cell r="F22"/>
          <cell r="G22">
            <v>0</v>
          </cell>
        </row>
        <row r="23">
          <cell r="A23" t="str">
            <v>BROMOFORM</v>
          </cell>
          <cell r="B23" t="str">
            <v>Cancer</v>
          </cell>
          <cell r="C23"/>
          <cell r="D23"/>
          <cell r="E23"/>
          <cell r="F23"/>
          <cell r="G23">
            <v>0</v>
          </cell>
        </row>
        <row r="24">
          <cell r="A24" t="str">
            <v>BROMOMETHANE</v>
          </cell>
          <cell r="B24" t="str">
            <v>Noncancer</v>
          </cell>
          <cell r="C24" t="str">
            <v>ND</v>
          </cell>
          <cell r="D24" t="str">
            <v>ND</v>
          </cell>
          <cell r="E24">
            <v>0.6</v>
          </cell>
          <cell r="F24"/>
          <cell r="G24">
            <v>0.6</v>
          </cell>
        </row>
        <row r="25">
          <cell r="A25" t="str">
            <v>CADMIUM</v>
          </cell>
          <cell r="B25" t="str">
            <v>Cancer</v>
          </cell>
          <cell r="C25"/>
          <cell r="D25"/>
          <cell r="E25"/>
          <cell r="F25"/>
          <cell r="G25">
            <v>0</v>
          </cell>
        </row>
        <row r="26">
          <cell r="A26" t="str">
            <v>CARBON TETRACHLORIDE</v>
          </cell>
          <cell r="B26" t="str">
            <v>Cancer</v>
          </cell>
          <cell r="C26">
            <v>0.54</v>
          </cell>
          <cell r="D26">
            <v>0.62</v>
          </cell>
          <cell r="E26">
            <v>0.86</v>
          </cell>
          <cell r="F26">
            <v>0.84</v>
          </cell>
          <cell r="G26">
            <v>0.86</v>
          </cell>
        </row>
        <row r="27">
          <cell r="A27" t="str">
            <v>CHLORDANE</v>
          </cell>
          <cell r="B27" t="str">
            <v>Cancer</v>
          </cell>
          <cell r="C27"/>
          <cell r="D27"/>
          <cell r="E27"/>
          <cell r="F27"/>
          <cell r="G27">
            <v>0</v>
          </cell>
        </row>
        <row r="28">
          <cell r="A28" t="str">
            <v>CHLOROANILINE, p-</v>
          </cell>
          <cell r="B28" t="str">
            <v>Noncancer</v>
          </cell>
          <cell r="C28"/>
          <cell r="D28"/>
          <cell r="E28"/>
          <cell r="F28"/>
          <cell r="G28">
            <v>0</v>
          </cell>
        </row>
        <row r="29">
          <cell r="A29" t="str">
            <v>CHLOROBENZENE</v>
          </cell>
          <cell r="B29" t="str">
            <v>Noncancer</v>
          </cell>
          <cell r="C29"/>
          <cell r="D29"/>
          <cell r="E29"/>
          <cell r="F29">
            <v>10</v>
          </cell>
          <cell r="G29">
            <v>10</v>
          </cell>
        </row>
        <row r="30">
          <cell r="A30" t="str">
            <v>CHLOROFORM</v>
          </cell>
          <cell r="B30" t="str">
            <v>Cancer</v>
          </cell>
          <cell r="C30">
            <v>1.9</v>
          </cell>
          <cell r="D30">
            <v>2.6</v>
          </cell>
          <cell r="E30">
            <v>3</v>
          </cell>
          <cell r="F30">
            <v>3.36</v>
          </cell>
          <cell r="G30">
            <v>3</v>
          </cell>
        </row>
        <row r="31">
          <cell r="A31" t="str">
            <v>CHLOROPHENOL, 2-</v>
          </cell>
          <cell r="B31" t="str">
            <v>Noncancer</v>
          </cell>
          <cell r="C31"/>
          <cell r="D31"/>
          <cell r="E31"/>
          <cell r="F31"/>
          <cell r="G31">
            <v>0</v>
          </cell>
        </row>
        <row r="32">
          <cell r="A32" t="str">
            <v>CHROMIUM (TOTAL)</v>
          </cell>
          <cell r="B32" t="str">
            <v>Cancer</v>
          </cell>
          <cell r="C32"/>
          <cell r="D32"/>
          <cell r="E32"/>
          <cell r="F32"/>
          <cell r="G32">
            <v>0</v>
          </cell>
        </row>
        <row r="33">
          <cell r="A33" t="str">
            <v>CHROMIUM(III)</v>
          </cell>
          <cell r="B33" t="str">
            <v>Noncancer</v>
          </cell>
          <cell r="C33"/>
          <cell r="D33"/>
          <cell r="E33"/>
          <cell r="F33"/>
          <cell r="G33">
            <v>0</v>
          </cell>
        </row>
        <row r="34">
          <cell r="A34" t="str">
            <v>CHROMIUM(VI)</v>
          </cell>
          <cell r="B34" t="str">
            <v>Cancer</v>
          </cell>
          <cell r="C34"/>
          <cell r="D34"/>
          <cell r="E34"/>
          <cell r="F34"/>
          <cell r="G34">
            <v>0</v>
          </cell>
        </row>
        <row r="35">
          <cell r="A35" t="str">
            <v>CHRYSENE</v>
          </cell>
          <cell r="B35" t="str">
            <v>Cancer</v>
          </cell>
          <cell r="C35"/>
          <cell r="D35"/>
          <cell r="E35"/>
          <cell r="F35"/>
          <cell r="G35">
            <v>0</v>
          </cell>
        </row>
        <row r="36">
          <cell r="A36" t="str">
            <v>CYANIDE</v>
          </cell>
          <cell r="B36" t="str">
            <v>Noncancer</v>
          </cell>
          <cell r="C36"/>
          <cell r="D36"/>
          <cell r="E36"/>
          <cell r="F36"/>
          <cell r="G36">
            <v>0</v>
          </cell>
        </row>
        <row r="37">
          <cell r="A37" t="str">
            <v>DIBENZO(a,h)ANTHRACENE</v>
          </cell>
          <cell r="B37" t="str">
            <v>Cancer</v>
          </cell>
          <cell r="C37"/>
          <cell r="D37"/>
          <cell r="E37"/>
          <cell r="F37"/>
          <cell r="G37">
            <v>0</v>
          </cell>
        </row>
        <row r="38">
          <cell r="A38" t="str">
            <v>DIBROMOCHLOROMETHANE</v>
          </cell>
          <cell r="B38" t="str">
            <v>Cancer</v>
          </cell>
          <cell r="C38"/>
          <cell r="D38"/>
          <cell r="E38"/>
          <cell r="F38"/>
          <cell r="G38">
            <v>0</v>
          </cell>
        </row>
        <row r="39">
          <cell r="A39" t="str">
            <v>DICHLOROBENZENE, 1,2-  (o-DCB)</v>
          </cell>
          <cell r="B39" t="str">
            <v>Noncancer</v>
          </cell>
          <cell r="C39" t="str">
            <v>ND</v>
          </cell>
          <cell r="D39" t="str">
            <v>ND</v>
          </cell>
          <cell r="E39">
            <v>0.72</v>
          </cell>
          <cell r="F39">
            <v>3.82</v>
          </cell>
          <cell r="G39">
            <v>0.72</v>
          </cell>
        </row>
        <row r="40">
          <cell r="A40" t="str">
            <v>DICHLOROBENZENE, 1,3-  (m-DCB)</v>
          </cell>
          <cell r="B40" t="str">
            <v>Noncancer</v>
          </cell>
          <cell r="C40" t="str">
            <v>ND</v>
          </cell>
          <cell r="D40" t="str">
            <v>ND</v>
          </cell>
          <cell r="E40">
            <v>0.6</v>
          </cell>
          <cell r="F40">
            <v>5.6</v>
          </cell>
          <cell r="G40">
            <v>0.6</v>
          </cell>
        </row>
        <row r="41">
          <cell r="A41" t="str">
            <v>DICHLOROBENZENE, 1,4-  (p-DCB)</v>
          </cell>
          <cell r="B41" t="str">
            <v>Cancer</v>
          </cell>
          <cell r="C41">
            <v>0.5</v>
          </cell>
          <cell r="D41">
            <v>0.9</v>
          </cell>
          <cell r="E41">
            <v>1.5</v>
          </cell>
          <cell r="F41">
            <v>5.6</v>
          </cell>
          <cell r="G41">
            <v>1.5</v>
          </cell>
        </row>
        <row r="42">
          <cell r="A42" t="str">
            <v>DICHLOROBENZIDINE, 3,3'-</v>
          </cell>
          <cell r="B42" t="str">
            <v>Cancer</v>
          </cell>
          <cell r="C42"/>
          <cell r="D42"/>
          <cell r="E42"/>
          <cell r="F42"/>
          <cell r="G42">
            <v>0</v>
          </cell>
        </row>
        <row r="43">
          <cell r="A43" t="str">
            <v>DICHLORODIPHENYL DICHLOROETHANE, P,P'- (DDD)</v>
          </cell>
          <cell r="B43" t="str">
            <v>Cancer</v>
          </cell>
          <cell r="C43"/>
          <cell r="D43"/>
          <cell r="E43"/>
          <cell r="F43"/>
          <cell r="G43">
            <v>0</v>
          </cell>
        </row>
        <row r="44">
          <cell r="A44" t="str">
            <v>DICHLORODIPHENYLDICHLOROETHYLENE,P,P'- (DDE)</v>
          </cell>
          <cell r="B44" t="str">
            <v>Cancer</v>
          </cell>
          <cell r="C44"/>
          <cell r="D44"/>
          <cell r="E44"/>
          <cell r="F44"/>
          <cell r="G44">
            <v>0</v>
          </cell>
        </row>
        <row r="45">
          <cell r="A45" t="str">
            <v>DICHLORODIPHENYLTRICHLOROETHANE, P,P'- (DDT)</v>
          </cell>
          <cell r="B45" t="str">
            <v>Cancer</v>
          </cell>
          <cell r="C45"/>
          <cell r="D45"/>
          <cell r="E45"/>
          <cell r="F45"/>
          <cell r="G45">
            <v>0</v>
          </cell>
        </row>
        <row r="46">
          <cell r="A46" t="str">
            <v>DICHLOROETHANE, 1,1-</v>
          </cell>
          <cell r="B46" t="str">
            <v>Noncancer</v>
          </cell>
          <cell r="C46"/>
          <cell r="D46"/>
          <cell r="E46"/>
          <cell r="F46"/>
          <cell r="G46">
            <v>0</v>
          </cell>
        </row>
        <row r="47">
          <cell r="A47" t="str">
            <v>DICHLOROETHANE, 1,2-</v>
          </cell>
          <cell r="B47" t="str">
            <v>Cancer</v>
          </cell>
          <cell r="C47"/>
          <cell r="D47"/>
          <cell r="E47"/>
          <cell r="F47"/>
          <cell r="G47">
            <v>0</v>
          </cell>
        </row>
        <row r="48">
          <cell r="A48" t="str">
            <v>DICHLOROETHYLENE, 1,1-</v>
          </cell>
          <cell r="B48" t="str">
            <v>Noncancer</v>
          </cell>
          <cell r="C48"/>
          <cell r="D48"/>
          <cell r="E48"/>
          <cell r="F48"/>
          <cell r="G48">
            <v>0</v>
          </cell>
        </row>
        <row r="49">
          <cell r="A49" t="str">
            <v>DICHLOROETHYLENE, CIS-1,2-</v>
          </cell>
          <cell r="B49" t="str">
            <v>Noncancer</v>
          </cell>
          <cell r="C49"/>
          <cell r="D49"/>
          <cell r="E49"/>
          <cell r="F49"/>
          <cell r="G49">
            <v>0</v>
          </cell>
        </row>
        <row r="50">
          <cell r="A50" t="str">
            <v>DICHLOROETHYLENE, TRANS-1,2-</v>
          </cell>
          <cell r="B50" t="str">
            <v>Noncancer</v>
          </cell>
          <cell r="C50"/>
          <cell r="D50"/>
          <cell r="E50"/>
          <cell r="F50"/>
          <cell r="G50">
            <v>0</v>
          </cell>
        </row>
        <row r="51">
          <cell r="A51" t="str">
            <v>DICHLOROMETHANE</v>
          </cell>
          <cell r="B51" t="str">
            <v>Cancer</v>
          </cell>
          <cell r="C51">
            <v>1.4</v>
          </cell>
          <cell r="D51">
            <v>3.7</v>
          </cell>
          <cell r="E51">
            <v>11</v>
          </cell>
          <cell r="F51">
            <v>600</v>
          </cell>
          <cell r="G51">
            <v>11</v>
          </cell>
        </row>
        <row r="52">
          <cell r="A52" t="str">
            <v>DICHLOROPHENOL, 2,4-</v>
          </cell>
          <cell r="B52" t="str">
            <v>Noncancer</v>
          </cell>
          <cell r="C52"/>
          <cell r="D52"/>
          <cell r="E52"/>
          <cell r="F52"/>
          <cell r="G52">
            <v>0</v>
          </cell>
        </row>
        <row r="53">
          <cell r="A53" t="str">
            <v>DICHLOROPROPANE, 1,2-</v>
          </cell>
          <cell r="B53" t="str">
            <v>Cancer</v>
          </cell>
          <cell r="C53"/>
          <cell r="D53"/>
          <cell r="E53"/>
          <cell r="F53"/>
          <cell r="G53">
            <v>0</v>
          </cell>
        </row>
        <row r="54">
          <cell r="A54" t="str">
            <v>DICHLOROPROPENE, 1,3-</v>
          </cell>
          <cell r="B54" t="str">
            <v>Cancer</v>
          </cell>
          <cell r="C54"/>
          <cell r="D54"/>
          <cell r="E54"/>
          <cell r="F54"/>
          <cell r="G54">
            <v>0</v>
          </cell>
        </row>
        <row r="55">
          <cell r="A55" t="str">
            <v>DIELDRIN</v>
          </cell>
          <cell r="B55" t="str">
            <v>Cancer</v>
          </cell>
          <cell r="C55"/>
          <cell r="D55"/>
          <cell r="E55"/>
          <cell r="F55"/>
          <cell r="G55">
            <v>0</v>
          </cell>
        </row>
        <row r="56">
          <cell r="A56" t="str">
            <v>DIETHYL PHTHALATE</v>
          </cell>
          <cell r="B56" t="str">
            <v>Noncancer</v>
          </cell>
          <cell r="C56"/>
          <cell r="D56"/>
          <cell r="E56"/>
          <cell r="F56"/>
          <cell r="G56">
            <v>0</v>
          </cell>
        </row>
        <row r="57">
          <cell r="A57" t="str">
            <v>DIMETHYL PHTHALATE</v>
          </cell>
          <cell r="B57" t="str">
            <v>Noncancer</v>
          </cell>
          <cell r="C57"/>
          <cell r="D57"/>
          <cell r="E57"/>
          <cell r="F57"/>
          <cell r="G57">
            <v>0</v>
          </cell>
        </row>
        <row r="58">
          <cell r="A58" t="str">
            <v>DIMETHYLPHENOL, 2,4-</v>
          </cell>
          <cell r="B58" t="str">
            <v>Noncancer</v>
          </cell>
          <cell r="C58"/>
          <cell r="D58"/>
          <cell r="E58"/>
          <cell r="F58"/>
          <cell r="G58">
            <v>0</v>
          </cell>
        </row>
        <row r="59">
          <cell r="A59" t="str">
            <v>DINITROPHENOL, 2,4-</v>
          </cell>
          <cell r="B59" t="str">
            <v>Noncancer</v>
          </cell>
          <cell r="C59"/>
          <cell r="D59"/>
          <cell r="E59"/>
          <cell r="F59"/>
          <cell r="G59">
            <v>0</v>
          </cell>
        </row>
        <row r="60">
          <cell r="A60" t="str">
            <v>DINITROTOLUENE, 2,4-</v>
          </cell>
          <cell r="B60" t="str">
            <v>Cancer</v>
          </cell>
          <cell r="C60"/>
          <cell r="D60"/>
          <cell r="E60"/>
          <cell r="F60"/>
          <cell r="G60">
            <v>0</v>
          </cell>
        </row>
        <row r="61">
          <cell r="A61" t="str">
            <v>DIOXANE, 1,4-</v>
          </cell>
          <cell r="B61" t="str">
            <v>Cancer</v>
          </cell>
          <cell r="C61"/>
          <cell r="D61"/>
          <cell r="E61"/>
          <cell r="F61">
            <v>0.33</v>
          </cell>
          <cell r="G61">
            <v>0.33</v>
          </cell>
        </row>
        <row r="62">
          <cell r="A62" t="str">
            <v>ENDOSULFAN</v>
          </cell>
          <cell r="B62" t="str">
            <v>Noncancer</v>
          </cell>
          <cell r="C62"/>
          <cell r="D62"/>
          <cell r="E62"/>
          <cell r="F62"/>
          <cell r="G62">
            <v>0</v>
          </cell>
        </row>
        <row r="63">
          <cell r="A63" t="str">
            <v>ENDRIN</v>
          </cell>
          <cell r="B63" t="str">
            <v>Noncancer</v>
          </cell>
          <cell r="C63"/>
          <cell r="D63"/>
          <cell r="E63"/>
          <cell r="F63"/>
          <cell r="G63">
            <v>0</v>
          </cell>
        </row>
        <row r="64">
          <cell r="A64" t="str">
            <v>ETHYLBENZENE</v>
          </cell>
          <cell r="B64" t="str">
            <v>Noncancer</v>
          </cell>
          <cell r="C64">
            <v>1.5</v>
          </cell>
          <cell r="D64">
            <v>2.4</v>
          </cell>
          <cell r="E64">
            <v>7.4</v>
          </cell>
          <cell r="F64">
            <v>9.6199999999999992</v>
          </cell>
          <cell r="G64">
            <v>7.4</v>
          </cell>
        </row>
        <row r="65">
          <cell r="A65" t="str">
            <v>ETHYLENE DIBROMIDE</v>
          </cell>
          <cell r="B65" t="str">
            <v>Cancer</v>
          </cell>
          <cell r="C65"/>
          <cell r="D65"/>
          <cell r="E65"/>
          <cell r="F65"/>
          <cell r="G65">
            <v>0</v>
          </cell>
        </row>
        <row r="66">
          <cell r="A66" t="str">
            <v>FLUORANTHENE</v>
          </cell>
          <cell r="B66" t="str">
            <v>Noncancer</v>
          </cell>
          <cell r="C66"/>
          <cell r="D66"/>
          <cell r="E66"/>
          <cell r="F66"/>
          <cell r="G66">
            <v>0</v>
          </cell>
        </row>
        <row r="67">
          <cell r="A67" t="str">
            <v>FLUORENE</v>
          </cell>
          <cell r="B67" t="str">
            <v>Noncancer</v>
          </cell>
          <cell r="C67"/>
          <cell r="D67"/>
          <cell r="E67"/>
          <cell r="F67"/>
          <cell r="G67">
            <v>0</v>
          </cell>
        </row>
        <row r="68">
          <cell r="A68" t="str">
            <v>HEPTACHLOR</v>
          </cell>
          <cell r="B68" t="str">
            <v>Cancer</v>
          </cell>
          <cell r="C68"/>
          <cell r="D68"/>
          <cell r="E68"/>
          <cell r="F68"/>
          <cell r="G68">
            <v>0</v>
          </cell>
        </row>
        <row r="69">
          <cell r="A69" t="str">
            <v>HEPTACHLOR EPOXIDE</v>
          </cell>
          <cell r="B69" t="str">
            <v>Cancer</v>
          </cell>
          <cell r="C69"/>
          <cell r="D69"/>
          <cell r="E69"/>
          <cell r="F69"/>
          <cell r="G69">
            <v>0</v>
          </cell>
        </row>
        <row r="70">
          <cell r="A70" t="str">
            <v>HEXACHLOROBENZENE</v>
          </cell>
          <cell r="B70" t="str">
            <v>Cancer</v>
          </cell>
          <cell r="C70"/>
          <cell r="D70"/>
          <cell r="E70"/>
          <cell r="F70"/>
          <cell r="G70">
            <v>0</v>
          </cell>
        </row>
        <row r="71">
          <cell r="A71" t="str">
            <v>HEXACHLOROBUTADIENE</v>
          </cell>
          <cell r="B71" t="str">
            <v>Cancer</v>
          </cell>
          <cell r="C71" t="str">
            <v>ND</v>
          </cell>
          <cell r="D71" t="str">
            <v>ND</v>
          </cell>
          <cell r="E71">
            <v>4.5999999999999996</v>
          </cell>
          <cell r="F71"/>
          <cell r="G71">
            <v>4.5999999999999996</v>
          </cell>
        </row>
        <row r="72">
          <cell r="A72" t="str">
            <v>HEXACHLOROCYCLOHEXANE, GAMMA (gamma-HCH)</v>
          </cell>
          <cell r="B72" t="str">
            <v>Cancer</v>
          </cell>
          <cell r="C72"/>
          <cell r="D72"/>
          <cell r="E72"/>
          <cell r="F72"/>
          <cell r="G72">
            <v>0</v>
          </cell>
        </row>
        <row r="73">
          <cell r="A73" t="str">
            <v>HEXACHLOROETHANE</v>
          </cell>
          <cell r="B73" t="str">
            <v>Cancer</v>
          </cell>
          <cell r="C73"/>
          <cell r="D73"/>
          <cell r="E73"/>
          <cell r="F73"/>
          <cell r="G73">
            <v>0</v>
          </cell>
        </row>
        <row r="74">
          <cell r="A74" t="str">
            <v>HMX</v>
          </cell>
          <cell r="B74" t="str">
            <v>Noncancer</v>
          </cell>
          <cell r="C74"/>
          <cell r="D74"/>
          <cell r="E74"/>
          <cell r="F74"/>
          <cell r="G74">
            <v>0</v>
          </cell>
        </row>
        <row r="75">
          <cell r="A75" t="str">
            <v>INDENO(1,2,3-cd)PYRENE</v>
          </cell>
          <cell r="B75" t="str">
            <v>Cancer</v>
          </cell>
          <cell r="C75"/>
          <cell r="D75"/>
          <cell r="E75"/>
          <cell r="F75"/>
          <cell r="G75">
            <v>0</v>
          </cell>
        </row>
        <row r="76">
          <cell r="A76" t="str">
            <v>LEAD</v>
          </cell>
          <cell r="B76" t="str">
            <v>Noncancer</v>
          </cell>
          <cell r="C76"/>
          <cell r="D76"/>
          <cell r="E76"/>
          <cell r="F76"/>
          <cell r="G76">
            <v>0</v>
          </cell>
        </row>
        <row r="77">
          <cell r="A77" t="str">
            <v>MERCURY</v>
          </cell>
          <cell r="B77" t="str">
            <v>Noncancer</v>
          </cell>
          <cell r="C77"/>
          <cell r="D77"/>
          <cell r="E77"/>
          <cell r="F77"/>
          <cell r="G77">
            <v>0</v>
          </cell>
        </row>
        <row r="78">
          <cell r="A78" t="str">
            <v>METHOXYCHLOR</v>
          </cell>
          <cell r="B78" t="str">
            <v>Noncancer</v>
          </cell>
          <cell r="C78"/>
          <cell r="D78"/>
          <cell r="E78"/>
          <cell r="F78"/>
          <cell r="G78">
            <v>0</v>
          </cell>
        </row>
        <row r="79">
          <cell r="A79" t="str">
            <v>METHYL ETHYL KETONE</v>
          </cell>
          <cell r="B79" t="str">
            <v>Noncancer</v>
          </cell>
          <cell r="C79">
            <v>3.4</v>
          </cell>
          <cell r="D79">
            <v>5.3</v>
          </cell>
          <cell r="E79">
            <v>12</v>
          </cell>
          <cell r="F79">
            <v>42.18</v>
          </cell>
          <cell r="G79">
            <v>12</v>
          </cell>
        </row>
        <row r="80">
          <cell r="A80" t="str">
            <v>METHYL ISOBUTYL KETONE</v>
          </cell>
          <cell r="B80" t="str">
            <v>Noncancer</v>
          </cell>
          <cell r="C80">
            <v>0.33</v>
          </cell>
          <cell r="D80">
            <v>0.86</v>
          </cell>
          <cell r="E80">
            <v>2.2000000000000002</v>
          </cell>
          <cell r="F80"/>
          <cell r="G80">
            <v>2.2000000000000002</v>
          </cell>
        </row>
        <row r="81">
          <cell r="A81" t="str">
            <v>METHYL MERCURY</v>
          </cell>
          <cell r="B81" t="str">
            <v>Noncancer</v>
          </cell>
          <cell r="C81"/>
          <cell r="D81"/>
          <cell r="E81"/>
          <cell r="F81"/>
          <cell r="G81">
            <v>0</v>
          </cell>
        </row>
        <row r="82">
          <cell r="A82" t="str">
            <v>METHYL TERT BUTYL ETHER</v>
          </cell>
          <cell r="B82" t="str">
            <v>Noncancer</v>
          </cell>
          <cell r="C82">
            <v>3.5</v>
          </cell>
          <cell r="D82">
            <v>6.9</v>
          </cell>
          <cell r="E82">
            <v>39</v>
          </cell>
          <cell r="F82"/>
          <cell r="G82">
            <v>39</v>
          </cell>
        </row>
        <row r="83">
          <cell r="A83" t="str">
            <v>METHYLNAPHTHALENE, 2-</v>
          </cell>
          <cell r="B83" t="str">
            <v>Noncancer</v>
          </cell>
          <cell r="C83"/>
          <cell r="D83"/>
          <cell r="E83"/>
          <cell r="F83">
            <v>1.74</v>
          </cell>
          <cell r="G83">
            <v>1.74</v>
          </cell>
        </row>
        <row r="84">
          <cell r="A84" t="str">
            <v>NAPHTHALENE</v>
          </cell>
          <cell r="B84" t="str">
            <v>Noncancer</v>
          </cell>
          <cell r="C84" t="str">
            <v>ND</v>
          </cell>
          <cell r="D84" t="str">
            <v>ND</v>
          </cell>
          <cell r="E84">
            <v>2.7</v>
          </cell>
          <cell r="F84">
            <v>5</v>
          </cell>
          <cell r="G84">
            <v>2.7</v>
          </cell>
        </row>
        <row r="85">
          <cell r="A85" t="str">
            <v>NICKEL</v>
          </cell>
          <cell r="B85" t="str">
            <v>Cancer</v>
          </cell>
          <cell r="C85"/>
          <cell r="D85"/>
          <cell r="E85"/>
          <cell r="F85"/>
          <cell r="G85">
            <v>0</v>
          </cell>
        </row>
        <row r="86">
          <cell r="A86" t="str">
            <v>PENTACHLOROPHENOL</v>
          </cell>
          <cell r="B86" t="str">
            <v>Noncancer</v>
          </cell>
          <cell r="C86"/>
          <cell r="D86"/>
          <cell r="E86"/>
          <cell r="F86"/>
          <cell r="G86">
            <v>0</v>
          </cell>
        </row>
        <row r="87">
          <cell r="A87" t="str">
            <v>PER- AND POLYFLUORALKYL SUBSTANCES (PFAS)</v>
          </cell>
          <cell r="B87"/>
          <cell r="C87"/>
          <cell r="D87"/>
          <cell r="E87"/>
          <cell r="F87"/>
          <cell r="G87"/>
        </row>
        <row r="88">
          <cell r="A88" t="str">
            <v>PERFLUORODECANOIC ACID (PFDA)</v>
          </cell>
          <cell r="B88"/>
          <cell r="C88"/>
          <cell r="D88"/>
          <cell r="E88"/>
          <cell r="F88"/>
          <cell r="G88"/>
        </row>
        <row r="89">
          <cell r="A89" t="str">
            <v>PERFLUOROHEPTANOIC ACID (PFHpA)</v>
          </cell>
          <cell r="B89"/>
          <cell r="C89"/>
          <cell r="D89"/>
          <cell r="E89"/>
          <cell r="F89"/>
          <cell r="G89"/>
        </row>
        <row r="90">
          <cell r="A90" t="str">
            <v>PERFLUOROHEXANESULFONIC ACID (PFHxS)</v>
          </cell>
          <cell r="B90"/>
          <cell r="C90"/>
          <cell r="D90"/>
          <cell r="E90"/>
          <cell r="F90"/>
          <cell r="G90"/>
        </row>
        <row r="91">
          <cell r="A91" t="str">
            <v>PERFLUOROOCTANOIC ACID (PFOA)</v>
          </cell>
          <cell r="B91"/>
          <cell r="C91"/>
          <cell r="D91"/>
          <cell r="E91"/>
          <cell r="F91"/>
          <cell r="G91"/>
        </row>
        <row r="92">
          <cell r="A92" t="str">
            <v>PERFLUOROOCTANESULFONIC ACID (PFOS)</v>
          </cell>
          <cell r="B92"/>
          <cell r="C92"/>
          <cell r="D92"/>
          <cell r="E92"/>
          <cell r="F92"/>
          <cell r="G92"/>
        </row>
        <row r="93">
          <cell r="A93" t="str">
            <v>PERFLUORONONANOIC ACID (PFNA)</v>
          </cell>
          <cell r="B93"/>
          <cell r="C93"/>
          <cell r="D93"/>
          <cell r="E93"/>
          <cell r="F93"/>
          <cell r="G93"/>
        </row>
        <row r="94">
          <cell r="A94" t="str">
            <v>PERCHLORATE</v>
          </cell>
          <cell r="B94" t="str">
            <v>Noncancer</v>
          </cell>
          <cell r="C94"/>
          <cell r="D94"/>
          <cell r="E94"/>
          <cell r="F94"/>
          <cell r="G94">
            <v>0</v>
          </cell>
        </row>
        <row r="95">
          <cell r="A95" t="str">
            <v>PETROLEUM HYDROCARBONS</v>
          </cell>
          <cell r="B95">
            <v>0</v>
          </cell>
          <cell r="C95"/>
          <cell r="D95"/>
          <cell r="E95"/>
          <cell r="F95"/>
          <cell r="G95">
            <v>0</v>
          </cell>
        </row>
        <row r="96">
          <cell r="A96" t="str">
            <v>PETROLEUM HYDROCARBONS Aliphatics C5 to C8</v>
          </cell>
          <cell r="B96" t="str">
            <v>Noncancer</v>
          </cell>
          <cell r="C96">
            <v>58</v>
          </cell>
          <cell r="D96">
            <v>130</v>
          </cell>
          <cell r="E96">
            <v>330</v>
          </cell>
          <cell r="F96">
            <v>85</v>
          </cell>
          <cell r="G96">
            <v>330</v>
          </cell>
        </row>
        <row r="97">
          <cell r="A97" t="str">
            <v>PETROLEUM HYDROCARBONS Aliphatics C9 to C12</v>
          </cell>
          <cell r="B97" t="str">
            <v>Noncancer</v>
          </cell>
          <cell r="C97">
            <v>68</v>
          </cell>
          <cell r="D97">
            <v>110</v>
          </cell>
          <cell r="E97">
            <v>220</v>
          </cell>
          <cell r="F97">
            <v>90</v>
          </cell>
          <cell r="G97">
            <v>220</v>
          </cell>
        </row>
        <row r="98">
          <cell r="A98" t="str">
            <v>PETROLEUM HYDROCARBONS Aliphatics C9 to C18</v>
          </cell>
          <cell r="B98" t="str">
            <v>Noncancer</v>
          </cell>
          <cell r="C98"/>
          <cell r="D98"/>
          <cell r="E98"/>
          <cell r="F98">
            <v>100</v>
          </cell>
          <cell r="G98">
            <v>100</v>
          </cell>
        </row>
        <row r="99">
          <cell r="A99" t="str">
            <v>PETROLEUM HYDROCARBONS Aliphatics C19 to C36</v>
          </cell>
          <cell r="B99">
            <v>0</v>
          </cell>
          <cell r="C99"/>
          <cell r="D99"/>
          <cell r="E99"/>
          <cell r="F99"/>
          <cell r="G99">
            <v>0</v>
          </cell>
        </row>
        <row r="100">
          <cell r="A100" t="str">
            <v>PETROLEUM HYDROCARBONS Aromatics C9 to C10</v>
          </cell>
          <cell r="B100" t="str">
            <v>Noncancer</v>
          </cell>
          <cell r="C100" t="str">
            <v>ND</v>
          </cell>
          <cell r="D100" t="str">
            <v>ND</v>
          </cell>
          <cell r="E100">
            <v>44</v>
          </cell>
          <cell r="F100">
            <v>80</v>
          </cell>
          <cell r="G100">
            <v>44</v>
          </cell>
        </row>
        <row r="101">
          <cell r="A101" t="str">
            <v>PETROLEUM HYDROCARBONS Aromatics C11 to C22</v>
          </cell>
          <cell r="B101" t="str">
            <v>Noncancer</v>
          </cell>
          <cell r="C101"/>
          <cell r="D101"/>
          <cell r="E101"/>
          <cell r="F101">
            <v>50</v>
          </cell>
          <cell r="G101">
            <v>50</v>
          </cell>
        </row>
        <row r="102">
          <cell r="A102" t="str">
            <v>PHENANTHRENE</v>
          </cell>
          <cell r="B102" t="str">
            <v>Noncancer</v>
          </cell>
          <cell r="C102"/>
          <cell r="D102"/>
          <cell r="E102"/>
          <cell r="F102"/>
          <cell r="G102">
            <v>0</v>
          </cell>
        </row>
        <row r="103">
          <cell r="A103" t="str">
            <v>PHENOL</v>
          </cell>
          <cell r="B103" t="str">
            <v>Noncancer</v>
          </cell>
          <cell r="C103"/>
          <cell r="D103"/>
          <cell r="E103"/>
          <cell r="F103"/>
          <cell r="G103">
            <v>0</v>
          </cell>
        </row>
        <row r="104">
          <cell r="A104" t="str">
            <v>POLYCHLORINATED BIPHENYLS (PCBs)</v>
          </cell>
          <cell r="B104" t="str">
            <v>Noncancer</v>
          </cell>
          <cell r="C104"/>
          <cell r="D104"/>
          <cell r="E104"/>
          <cell r="F104"/>
          <cell r="G104">
            <v>0</v>
          </cell>
        </row>
        <row r="105">
          <cell r="A105" t="str">
            <v>PYRENE</v>
          </cell>
          <cell r="B105" t="str">
            <v>Noncancer</v>
          </cell>
          <cell r="C105"/>
          <cell r="D105"/>
          <cell r="E105"/>
          <cell r="F105"/>
          <cell r="G105">
            <v>0</v>
          </cell>
        </row>
        <row r="106">
          <cell r="A106" t="str">
            <v>RDX</v>
          </cell>
          <cell r="B106" t="str">
            <v>Cancer</v>
          </cell>
          <cell r="C106"/>
          <cell r="D106"/>
          <cell r="E106"/>
          <cell r="F106"/>
          <cell r="G106">
            <v>0</v>
          </cell>
        </row>
        <row r="107">
          <cell r="A107" t="str">
            <v>SELENIUM</v>
          </cell>
          <cell r="B107" t="str">
            <v>Noncancer</v>
          </cell>
          <cell r="C107"/>
          <cell r="D107"/>
          <cell r="E107"/>
          <cell r="F107"/>
          <cell r="G107">
            <v>0</v>
          </cell>
        </row>
        <row r="108">
          <cell r="A108" t="str">
            <v>SILVER</v>
          </cell>
          <cell r="B108" t="str">
            <v>Noncancer</v>
          </cell>
          <cell r="C108"/>
          <cell r="D108"/>
          <cell r="E108"/>
          <cell r="F108"/>
          <cell r="G108">
            <v>0</v>
          </cell>
        </row>
        <row r="109">
          <cell r="A109" t="str">
            <v>STYRENE</v>
          </cell>
          <cell r="B109" t="str">
            <v>Cancer</v>
          </cell>
          <cell r="C109">
            <v>0.63</v>
          </cell>
          <cell r="D109">
            <v>1.1000000000000001</v>
          </cell>
          <cell r="E109">
            <v>1.4</v>
          </cell>
          <cell r="F109">
            <v>2.79</v>
          </cell>
          <cell r="G109">
            <v>1.4</v>
          </cell>
        </row>
        <row r="110">
          <cell r="A110" t="str">
            <v>TCDD, 2,3,7,8-  (equivalents)</v>
          </cell>
          <cell r="B110" t="str">
            <v>Noncancer</v>
          </cell>
          <cell r="C110"/>
          <cell r="D110"/>
          <cell r="E110"/>
          <cell r="F110"/>
          <cell r="G110">
            <v>0</v>
          </cell>
        </row>
        <row r="111">
          <cell r="A111" t="str">
            <v>TETRACHLOROETHANE, 1,1,1,2-</v>
          </cell>
          <cell r="B111" t="str">
            <v>Cancer</v>
          </cell>
          <cell r="C111"/>
          <cell r="D111"/>
          <cell r="E111"/>
          <cell r="F111"/>
          <cell r="G111">
            <v>0</v>
          </cell>
        </row>
        <row r="112">
          <cell r="A112" t="str">
            <v>TETRACHLOROETHANE, 1,1,2,2-</v>
          </cell>
          <cell r="B112" t="str">
            <v>Cancer</v>
          </cell>
          <cell r="C112"/>
          <cell r="D112"/>
          <cell r="E112"/>
          <cell r="F112"/>
          <cell r="G112">
            <v>0</v>
          </cell>
        </row>
        <row r="113">
          <cell r="A113" t="str">
            <v>TETRACHLOROETHYLENE</v>
          </cell>
          <cell r="B113" t="str">
            <v>Cancer</v>
          </cell>
          <cell r="C113">
            <v>1.4</v>
          </cell>
          <cell r="D113">
            <v>2.4</v>
          </cell>
          <cell r="E113">
            <v>4.0999999999999996</v>
          </cell>
          <cell r="F113">
            <v>11.01</v>
          </cell>
          <cell r="G113">
            <v>4.0999999999999996</v>
          </cell>
        </row>
        <row r="114">
          <cell r="A114" t="str">
            <v>THALLIUM</v>
          </cell>
          <cell r="B114" t="str">
            <v>Noncancer</v>
          </cell>
          <cell r="C114"/>
          <cell r="D114"/>
          <cell r="E114"/>
          <cell r="F114"/>
          <cell r="G114">
            <v>0</v>
          </cell>
        </row>
        <row r="115">
          <cell r="A115" t="str">
            <v>TOLUENE</v>
          </cell>
          <cell r="B115" t="str">
            <v>Noncancer</v>
          </cell>
          <cell r="C115">
            <v>11</v>
          </cell>
          <cell r="D115">
            <v>21</v>
          </cell>
          <cell r="E115">
            <v>54</v>
          </cell>
          <cell r="F115">
            <v>28.65</v>
          </cell>
          <cell r="G115">
            <v>54</v>
          </cell>
        </row>
        <row r="116">
          <cell r="A116" t="str">
            <v>TRICHLOROBENZENE, 1,2,4-</v>
          </cell>
          <cell r="B116" t="str">
            <v>Noncancer</v>
          </cell>
          <cell r="C116" t="str">
            <v>ND</v>
          </cell>
          <cell r="D116" t="str">
            <v>ND</v>
          </cell>
          <cell r="E116">
            <v>3.4</v>
          </cell>
          <cell r="F116">
            <v>0.59</v>
          </cell>
          <cell r="G116">
            <v>3.4</v>
          </cell>
        </row>
        <row r="117">
          <cell r="A117" t="str">
            <v>TRICHLOROETHANE, 1,1,1-</v>
          </cell>
          <cell r="B117" t="str">
            <v>Noncancer</v>
          </cell>
          <cell r="C117">
            <v>0.5</v>
          </cell>
          <cell r="D117">
            <v>1.1000000000000001</v>
          </cell>
          <cell r="E117">
            <v>3</v>
          </cell>
          <cell r="F117">
            <v>19.96</v>
          </cell>
          <cell r="G117">
            <v>3</v>
          </cell>
        </row>
        <row r="118">
          <cell r="A118" t="str">
            <v>TRICHLOROETHANE, 1,1,2-</v>
          </cell>
          <cell r="B118" t="str">
            <v>Cancer</v>
          </cell>
          <cell r="C118"/>
          <cell r="D118"/>
          <cell r="E118"/>
          <cell r="F118">
            <v>9.98</v>
          </cell>
          <cell r="G118">
            <v>9.98</v>
          </cell>
        </row>
        <row r="119">
          <cell r="A119" t="str">
            <v>TRICHLOROETHYLENE</v>
          </cell>
          <cell r="B119" t="str">
            <v>Noncancer</v>
          </cell>
          <cell r="C119">
            <v>0.28999999999999998</v>
          </cell>
          <cell r="D119">
            <v>0.68</v>
          </cell>
          <cell r="E119">
            <v>0.8</v>
          </cell>
          <cell r="F119">
            <v>4.49</v>
          </cell>
          <cell r="G119">
            <v>0.8</v>
          </cell>
        </row>
        <row r="120">
          <cell r="A120" t="str">
            <v>TRICHLOROPHENOL, 2,4,5-</v>
          </cell>
          <cell r="B120" t="str">
            <v>Noncancer</v>
          </cell>
          <cell r="C120"/>
          <cell r="D120"/>
          <cell r="E120"/>
          <cell r="F120"/>
          <cell r="G120">
            <v>0</v>
          </cell>
        </row>
        <row r="121">
          <cell r="A121" t="str">
            <v>TRICHLOROPHENOL 2,4,6-</v>
          </cell>
          <cell r="B121" t="str">
            <v>Cancer</v>
          </cell>
          <cell r="C121"/>
          <cell r="D121"/>
          <cell r="E121"/>
          <cell r="F121"/>
          <cell r="G121">
            <v>0</v>
          </cell>
        </row>
        <row r="122">
          <cell r="A122" t="str">
            <v>VANADIUM</v>
          </cell>
          <cell r="B122" t="str">
            <v>Noncancer</v>
          </cell>
          <cell r="C122"/>
          <cell r="D122"/>
          <cell r="E122"/>
          <cell r="F122"/>
          <cell r="G122">
            <v>0</v>
          </cell>
        </row>
        <row r="123">
          <cell r="A123" t="str">
            <v>VINYL CHLORIDE</v>
          </cell>
          <cell r="B123" t="str">
            <v>Cancer</v>
          </cell>
          <cell r="C123"/>
          <cell r="D123"/>
          <cell r="E123"/>
          <cell r="F123"/>
          <cell r="G123">
            <v>0</v>
          </cell>
        </row>
        <row r="124">
          <cell r="A124" t="str">
            <v>XYLENES (Mixed Isomers)</v>
          </cell>
          <cell r="B124" t="str">
            <v>Noncancer</v>
          </cell>
          <cell r="C124">
            <v>5.9</v>
          </cell>
          <cell r="D124">
            <v>9.4</v>
          </cell>
          <cell r="E124">
            <v>28</v>
          </cell>
          <cell r="F124">
            <v>72.41</v>
          </cell>
          <cell r="G124">
            <v>28</v>
          </cell>
        </row>
        <row r="125">
          <cell r="A125" t="str">
            <v>ZINC</v>
          </cell>
          <cell r="B125" t="str">
            <v>Noncancer</v>
          </cell>
          <cell r="C125"/>
          <cell r="D125"/>
          <cell r="E125"/>
          <cell r="F125"/>
          <cell r="G125">
            <v>0</v>
          </cell>
        </row>
      </sheetData>
      <sheetData sheetId="9"/>
      <sheetData sheetId="10">
        <row r="1">
          <cell r="A1"/>
          <cell r="B1"/>
          <cell r="C1"/>
          <cell r="D1"/>
          <cell r="E1"/>
          <cell r="F1" t="str">
            <v>Target</v>
          </cell>
          <cell r="G1" t="str">
            <v>LOWEST</v>
          </cell>
          <cell r="H1" t="str">
            <v>HIGHEST</v>
          </cell>
          <cell r="I1"/>
          <cell r="J1"/>
        </row>
        <row r="2">
          <cell r="A2" t="str">
            <v>GW-3</v>
          </cell>
          <cell r="B2" t="str">
            <v>Lowest Ecologically Based Criteria</v>
          </cell>
          <cell r="C2"/>
          <cell r="D2" t="str">
            <v>GW è SW</v>
          </cell>
          <cell r="E2"/>
          <cell r="F2" t="str">
            <v>GW Value</v>
          </cell>
          <cell r="G2" t="str">
            <v>Adjusted</v>
          </cell>
          <cell r="H2" t="str">
            <v>Column G,</v>
          </cell>
          <cell r="I2"/>
          <cell r="J2"/>
        </row>
        <row r="3">
          <cell r="A3" t="str">
            <v>GROUNDWATER</v>
          </cell>
          <cell r="B3"/>
          <cell r="C3"/>
          <cell r="D3" t="str">
            <v>dilution</v>
          </cell>
          <cell r="E3" t="str">
            <v>In GW</v>
          </cell>
          <cell r="F3" t="str">
            <v>adjusted for</v>
          </cell>
          <cell r="G3" t="str">
            <v xml:space="preserve"> AWQC,</v>
          </cell>
          <cell r="H3" t="str">
            <v>Bckgrnd,</v>
          </cell>
          <cell r="I3" t="str">
            <v>GW-3 Standards</v>
          </cell>
          <cell r="J3"/>
        </row>
        <row r="4">
          <cell r="A4"/>
          <cell r="B4"/>
          <cell r="C4"/>
          <cell r="D4" t="str">
            <v>factor</v>
          </cell>
          <cell r="E4" t="str">
            <v>attenuation</v>
          </cell>
          <cell r="F4" t="str">
            <v>dilution/</v>
          </cell>
          <cell r="G4" t="str">
            <v>Ceiling</v>
          </cell>
          <cell r="H4" t="str">
            <v>PQL</v>
          </cell>
          <cell r="I4" t="str">
            <v>(rounded)</v>
          </cell>
          <cell r="J4"/>
        </row>
        <row r="5">
          <cell r="A5"/>
          <cell r="B5"/>
          <cell r="C5"/>
          <cell r="D5"/>
          <cell r="E5" t="str">
            <v>factor</v>
          </cell>
          <cell r="F5" t="str">
            <v>attenuation</v>
          </cell>
          <cell r="G5"/>
          <cell r="I5"/>
          <cell r="J5"/>
        </row>
        <row r="6">
          <cell r="A6" t="str">
            <v>OIL OR HAZARDOUS MATERIAL (OHM)</v>
          </cell>
          <cell r="B6" t="str">
            <v>µg/L</v>
          </cell>
          <cell r="C6" t="str">
            <v>BASIS</v>
          </cell>
          <cell r="D6" t="str">
            <v>Dsw</v>
          </cell>
          <cell r="E6" t="str">
            <v>Dgw</v>
          </cell>
          <cell r="F6" t="str">
            <v>μg/L</v>
          </cell>
          <cell r="G6" t="str">
            <v>μg/L</v>
          </cell>
          <cell r="H6" t="str">
            <v>μg/L</v>
          </cell>
          <cell r="I6" t="str">
            <v>μg/L</v>
          </cell>
          <cell r="J6" t="str">
            <v>BASIS</v>
          </cell>
        </row>
        <row r="7">
          <cell r="A7" t="str">
            <v>ACENAPHTHENE</v>
          </cell>
          <cell r="B7">
            <v>40</v>
          </cell>
          <cell r="C7" t="str">
            <v>chronic EC50</v>
          </cell>
          <cell r="D7">
            <v>10</v>
          </cell>
          <cell r="E7">
            <v>25</v>
          </cell>
          <cell r="F7">
            <v>10000</v>
          </cell>
          <cell r="G7">
            <v>10000</v>
          </cell>
          <cell r="H7">
            <v>10000</v>
          </cell>
          <cell r="I7">
            <v>10000</v>
          </cell>
          <cell r="J7" t="str">
            <v>chronic EC50</v>
          </cell>
        </row>
        <row r="8">
          <cell r="A8" t="str">
            <v>ACENAPHTHYLENE</v>
          </cell>
          <cell r="B8">
            <v>0.14000000000000001</v>
          </cell>
          <cell r="C8" t="str">
            <v>Median PAH phototox</v>
          </cell>
          <cell r="D8">
            <v>10</v>
          </cell>
          <cell r="E8">
            <v>25</v>
          </cell>
          <cell r="F8">
            <v>35</v>
          </cell>
          <cell r="G8">
            <v>35</v>
          </cell>
          <cell r="H8">
            <v>35</v>
          </cell>
          <cell r="I8">
            <v>40</v>
          </cell>
          <cell r="J8" t="str">
            <v>Median PAH phototox</v>
          </cell>
        </row>
        <row r="9">
          <cell r="A9" t="str">
            <v>ACETONE</v>
          </cell>
          <cell r="B9">
            <v>3400</v>
          </cell>
          <cell r="C9" t="str">
            <v>acute LC50/10</v>
          </cell>
          <cell r="D9">
            <v>10</v>
          </cell>
          <cell r="E9">
            <v>2.5</v>
          </cell>
          <cell r="F9">
            <v>85000</v>
          </cell>
          <cell r="G9">
            <v>50000</v>
          </cell>
          <cell r="H9">
            <v>50000</v>
          </cell>
          <cell r="I9">
            <v>50000</v>
          </cell>
          <cell r="J9" t="str">
            <v>Ceiling</v>
          </cell>
        </row>
        <row r="10">
          <cell r="A10" t="str">
            <v>ALDRIN</v>
          </cell>
          <cell r="B10">
            <v>0.13</v>
          </cell>
          <cell r="C10" t="str">
            <v>CMC(SW)/10</v>
          </cell>
          <cell r="D10">
            <v>10</v>
          </cell>
          <cell r="E10">
            <v>25</v>
          </cell>
          <cell r="F10">
            <v>32.5</v>
          </cell>
          <cell r="G10">
            <v>32.5</v>
          </cell>
          <cell r="H10">
            <v>32.5</v>
          </cell>
          <cell r="I10">
            <v>30</v>
          </cell>
          <cell r="J10" t="str">
            <v>CMC(SW)/10</v>
          </cell>
        </row>
        <row r="11">
          <cell r="A11" t="str">
            <v>ANTHRACENE</v>
          </cell>
          <cell r="B11">
            <v>0.13</v>
          </cell>
          <cell r="C11" t="str">
            <v>acute LC50/10</v>
          </cell>
          <cell r="D11">
            <v>10</v>
          </cell>
          <cell r="E11">
            <v>25</v>
          </cell>
          <cell r="F11">
            <v>32.5</v>
          </cell>
          <cell r="G11">
            <v>32.5</v>
          </cell>
          <cell r="H11">
            <v>32.5</v>
          </cell>
          <cell r="I11">
            <v>30</v>
          </cell>
          <cell r="J11" t="str">
            <v>acute LC50/10</v>
          </cell>
        </row>
        <row r="12">
          <cell r="A12" t="str">
            <v>ANTIMONY</v>
          </cell>
          <cell r="B12">
            <v>300</v>
          </cell>
          <cell r="C12" t="str">
            <v>chronic LC50</v>
          </cell>
          <cell r="D12">
            <v>10</v>
          </cell>
          <cell r="E12">
            <v>2.5</v>
          </cell>
          <cell r="F12">
            <v>7500</v>
          </cell>
          <cell r="G12">
            <v>7500</v>
          </cell>
          <cell r="H12">
            <v>7500</v>
          </cell>
          <cell r="I12">
            <v>8000</v>
          </cell>
          <cell r="J12" t="str">
            <v>chronic LC50</v>
          </cell>
        </row>
        <row r="13">
          <cell r="A13" t="str">
            <v>ARSENIC</v>
          </cell>
          <cell r="B13">
            <v>36</v>
          </cell>
          <cell r="C13" t="str">
            <v>CCC(SW)</v>
          </cell>
          <cell r="D13">
            <v>10</v>
          </cell>
          <cell r="E13">
            <v>2.5</v>
          </cell>
          <cell r="F13">
            <v>900</v>
          </cell>
          <cell r="G13">
            <v>900</v>
          </cell>
          <cell r="H13">
            <v>900</v>
          </cell>
          <cell r="I13">
            <v>900</v>
          </cell>
          <cell r="J13" t="str">
            <v>CCC(SW)</v>
          </cell>
        </row>
        <row r="14">
          <cell r="A14" t="str">
            <v>BARIUM</v>
          </cell>
          <cell r="B14">
            <v>41000</v>
          </cell>
          <cell r="C14" t="str">
            <v>acute LC50/10</v>
          </cell>
          <cell r="D14">
            <v>10</v>
          </cell>
          <cell r="E14">
            <v>2.5</v>
          </cell>
          <cell r="F14">
            <v>1025000</v>
          </cell>
          <cell r="G14">
            <v>50000</v>
          </cell>
          <cell r="H14">
            <v>50000</v>
          </cell>
          <cell r="I14">
            <v>50000</v>
          </cell>
          <cell r="J14" t="str">
            <v>Ceiling</v>
          </cell>
        </row>
        <row r="15">
          <cell r="A15" t="str">
            <v>BENZENE</v>
          </cell>
          <cell r="B15">
            <v>460</v>
          </cell>
          <cell r="C15" t="str">
            <v>acute LC50/10</v>
          </cell>
          <cell r="D15">
            <v>10</v>
          </cell>
          <cell r="E15">
            <v>2.5</v>
          </cell>
          <cell r="F15">
            <v>11500</v>
          </cell>
          <cell r="G15">
            <v>11500</v>
          </cell>
          <cell r="H15">
            <v>11500</v>
          </cell>
          <cell r="I15">
            <v>10000</v>
          </cell>
          <cell r="J15" t="str">
            <v>acute LC50/10</v>
          </cell>
        </row>
        <row r="16">
          <cell r="A16" t="str">
            <v>BENZO(a)ANTHRACENE</v>
          </cell>
          <cell r="B16">
            <v>1</v>
          </cell>
          <cell r="C16" t="str">
            <v>acute LC50/10</v>
          </cell>
          <cell r="D16">
            <v>10</v>
          </cell>
          <cell r="E16">
            <v>100</v>
          </cell>
          <cell r="F16">
            <v>1000</v>
          </cell>
          <cell r="G16">
            <v>1000</v>
          </cell>
          <cell r="H16">
            <v>1000</v>
          </cell>
          <cell r="I16">
            <v>1000</v>
          </cell>
          <cell r="J16" t="str">
            <v>acute LC50/10</v>
          </cell>
        </row>
        <row r="17">
          <cell r="A17" t="str">
            <v>BENZO(a)PYRENE</v>
          </cell>
          <cell r="B17">
            <v>0.5</v>
          </cell>
          <cell r="C17" t="str">
            <v>acute LC50/10</v>
          </cell>
          <cell r="D17">
            <v>10</v>
          </cell>
          <cell r="E17">
            <v>100</v>
          </cell>
          <cell r="F17">
            <v>500</v>
          </cell>
          <cell r="G17">
            <v>500</v>
          </cell>
          <cell r="H17">
            <v>500</v>
          </cell>
          <cell r="I17">
            <v>500</v>
          </cell>
          <cell r="J17" t="str">
            <v>acute LC50/10</v>
          </cell>
        </row>
        <row r="18">
          <cell r="A18" t="str">
            <v>BENZO(b)FLUORANTHENE</v>
          </cell>
          <cell r="B18">
            <v>0.42</v>
          </cell>
          <cell r="C18" t="str">
            <v>acute EC50/10</v>
          </cell>
          <cell r="D18">
            <v>10</v>
          </cell>
          <cell r="E18">
            <v>100</v>
          </cell>
          <cell r="F18">
            <v>420</v>
          </cell>
          <cell r="G18">
            <v>420</v>
          </cell>
          <cell r="H18">
            <v>420</v>
          </cell>
          <cell r="I18">
            <v>400</v>
          </cell>
          <cell r="J18" t="str">
            <v>acute EC50/10</v>
          </cell>
        </row>
        <row r="19">
          <cell r="A19" t="str">
            <v>BENZO(g,h,i)PERYLENE</v>
          </cell>
          <cell r="B19">
            <v>0.02</v>
          </cell>
          <cell r="C19" t="str">
            <v>acute LC50/10</v>
          </cell>
          <cell r="D19">
            <v>10</v>
          </cell>
          <cell r="E19">
            <v>100</v>
          </cell>
          <cell r="F19">
            <v>20</v>
          </cell>
          <cell r="G19">
            <v>20</v>
          </cell>
          <cell r="H19">
            <v>20</v>
          </cell>
          <cell r="I19">
            <v>20</v>
          </cell>
          <cell r="J19" t="str">
            <v>acute LC50/10</v>
          </cell>
        </row>
        <row r="20">
          <cell r="A20" t="str">
            <v>BENZO(k)FLUORANTHENE</v>
          </cell>
          <cell r="B20">
            <v>0.14000000000000001</v>
          </cell>
          <cell r="C20" t="str">
            <v>acute LC50/10</v>
          </cell>
          <cell r="D20">
            <v>10</v>
          </cell>
          <cell r="E20">
            <v>100</v>
          </cell>
          <cell r="F20">
            <v>140</v>
          </cell>
          <cell r="G20">
            <v>140</v>
          </cell>
          <cell r="H20">
            <v>140</v>
          </cell>
          <cell r="I20">
            <v>100</v>
          </cell>
          <cell r="J20" t="str">
            <v>acute LC50/10</v>
          </cell>
        </row>
        <row r="21">
          <cell r="A21" t="str">
            <v>BERYLLIUM</v>
          </cell>
          <cell r="B21">
            <v>7.3</v>
          </cell>
          <cell r="C21" t="str">
            <v>chronic LOEC</v>
          </cell>
          <cell r="D21">
            <v>10</v>
          </cell>
          <cell r="E21">
            <v>2.5</v>
          </cell>
          <cell r="F21">
            <v>182.5</v>
          </cell>
          <cell r="G21">
            <v>182.5</v>
          </cell>
          <cell r="H21">
            <v>182.5</v>
          </cell>
          <cell r="I21">
            <v>200</v>
          </cell>
          <cell r="J21" t="str">
            <v>chronic LOEC</v>
          </cell>
        </row>
        <row r="22">
          <cell r="A22" t="str">
            <v>BIPHENYL, 1,1-</v>
          </cell>
          <cell r="B22">
            <v>320</v>
          </cell>
          <cell r="C22" t="str">
            <v>chronic LOEC</v>
          </cell>
          <cell r="D22">
            <v>10</v>
          </cell>
          <cell r="E22">
            <v>25</v>
          </cell>
          <cell r="F22">
            <v>80000</v>
          </cell>
          <cell r="G22">
            <v>50000</v>
          </cell>
          <cell r="H22">
            <v>50000</v>
          </cell>
          <cell r="I22">
            <v>50000</v>
          </cell>
          <cell r="J22" t="str">
            <v>Ceiling</v>
          </cell>
        </row>
        <row r="23">
          <cell r="A23" t="str">
            <v>BIS(2-CHLOROETHYL)ETHER</v>
          </cell>
          <cell r="B23">
            <v>24000</v>
          </cell>
          <cell r="C23" t="str">
            <v>acute LC50/10</v>
          </cell>
          <cell r="D23">
            <v>10</v>
          </cell>
          <cell r="E23">
            <v>2.5</v>
          </cell>
          <cell r="F23">
            <v>600000</v>
          </cell>
          <cell r="G23">
            <v>50000</v>
          </cell>
          <cell r="H23">
            <v>50000</v>
          </cell>
          <cell r="I23">
            <v>50000</v>
          </cell>
          <cell r="J23" t="str">
            <v>Ceiling</v>
          </cell>
        </row>
        <row r="24">
          <cell r="A24" t="str">
            <v>BIS(2-CHLOROISOPROPYL)ETHER</v>
          </cell>
          <cell r="B24">
            <v>24000</v>
          </cell>
          <cell r="C24" t="str">
            <v>acute LC50/10</v>
          </cell>
          <cell r="D24">
            <v>10</v>
          </cell>
          <cell r="E24">
            <v>2.5</v>
          </cell>
          <cell r="F24">
            <v>600000</v>
          </cell>
          <cell r="G24">
            <v>50000</v>
          </cell>
          <cell r="H24">
            <v>50000</v>
          </cell>
          <cell r="I24">
            <v>50000</v>
          </cell>
          <cell r="J24" t="str">
            <v>Ceiling</v>
          </cell>
        </row>
        <row r="25">
          <cell r="A25" t="str">
            <v>BIS(2-ETHYLHEXYL)PHTHALATE</v>
          </cell>
          <cell r="B25">
            <v>160</v>
          </cell>
          <cell r="C25" t="str">
            <v>chronic LOEC</v>
          </cell>
          <cell r="D25">
            <v>10</v>
          </cell>
          <cell r="E25">
            <v>100</v>
          </cell>
          <cell r="F25">
            <v>160000</v>
          </cell>
          <cell r="G25">
            <v>50000</v>
          </cell>
          <cell r="H25">
            <v>50000</v>
          </cell>
          <cell r="I25">
            <v>50000</v>
          </cell>
          <cell r="J25" t="str">
            <v>Ceiling</v>
          </cell>
        </row>
        <row r="26">
          <cell r="A26" t="str">
            <v>BROMODICHLOROMETHANE</v>
          </cell>
          <cell r="B26">
            <v>20000</v>
          </cell>
          <cell r="C26" t="str">
            <v>acute LOEC/10</v>
          </cell>
          <cell r="D26">
            <v>10</v>
          </cell>
          <cell r="E26">
            <v>2.5</v>
          </cell>
          <cell r="F26">
            <v>500000</v>
          </cell>
          <cell r="G26">
            <v>50000</v>
          </cell>
          <cell r="H26">
            <v>50000</v>
          </cell>
          <cell r="I26">
            <v>50000</v>
          </cell>
          <cell r="J26" t="str">
            <v>Ceiling</v>
          </cell>
        </row>
        <row r="27">
          <cell r="A27" t="str">
            <v>BROMOFORM</v>
          </cell>
          <cell r="B27">
            <v>2900</v>
          </cell>
          <cell r="C27" t="str">
            <v>acute LC50/10</v>
          </cell>
          <cell r="D27">
            <v>10</v>
          </cell>
          <cell r="E27">
            <v>2.5</v>
          </cell>
          <cell r="F27">
            <v>72500</v>
          </cell>
          <cell r="G27">
            <v>50000</v>
          </cell>
          <cell r="H27">
            <v>50000</v>
          </cell>
          <cell r="I27">
            <v>50000</v>
          </cell>
          <cell r="J27" t="str">
            <v>Ceiling</v>
          </cell>
        </row>
        <row r="28">
          <cell r="A28" t="str">
            <v>BROMOMETHANE</v>
          </cell>
          <cell r="B28">
            <v>30</v>
          </cell>
          <cell r="C28" t="str">
            <v>acute LC50/10</v>
          </cell>
          <cell r="D28">
            <v>10</v>
          </cell>
          <cell r="E28">
            <v>2.5</v>
          </cell>
          <cell r="F28">
            <v>750</v>
          </cell>
          <cell r="G28">
            <v>750</v>
          </cell>
          <cell r="H28">
            <v>750</v>
          </cell>
          <cell r="I28">
            <v>800</v>
          </cell>
          <cell r="J28" t="str">
            <v>acute LC50/10</v>
          </cell>
        </row>
        <row r="29">
          <cell r="A29" t="str">
            <v>CADMIUM</v>
          </cell>
          <cell r="B29">
            <v>0.3</v>
          </cell>
          <cell r="C29" t="str">
            <v>CCC(FW)</v>
          </cell>
          <cell r="D29">
            <v>10</v>
          </cell>
          <cell r="E29">
            <v>2.5</v>
          </cell>
          <cell r="F29">
            <v>7.5</v>
          </cell>
          <cell r="G29">
            <v>7.5</v>
          </cell>
          <cell r="H29">
            <v>7.5</v>
          </cell>
          <cell r="I29">
            <v>8</v>
          </cell>
          <cell r="J29" t="str">
            <v>CCC(FW)</v>
          </cell>
        </row>
        <row r="30">
          <cell r="A30" t="str">
            <v>CARBON TETRACHLORIDE</v>
          </cell>
          <cell r="B30">
            <v>200</v>
          </cell>
          <cell r="C30" t="str">
            <v>acute LC50/10</v>
          </cell>
          <cell r="D30">
            <v>10</v>
          </cell>
          <cell r="E30">
            <v>2.5</v>
          </cell>
          <cell r="F30">
            <v>5000</v>
          </cell>
          <cell r="G30">
            <v>5000</v>
          </cell>
          <cell r="H30">
            <v>5000</v>
          </cell>
          <cell r="I30">
            <v>5000</v>
          </cell>
          <cell r="J30" t="str">
            <v>acute LC50/10</v>
          </cell>
        </row>
        <row r="31">
          <cell r="A31" t="str">
            <v>CHLORDANE</v>
          </cell>
          <cell r="B31">
            <v>4.0000000000000001E-3</v>
          </cell>
          <cell r="C31" t="str">
            <v>CCC(SW)</v>
          </cell>
          <cell r="D31">
            <v>10</v>
          </cell>
          <cell r="E31">
            <v>25</v>
          </cell>
          <cell r="F31">
            <v>1</v>
          </cell>
          <cell r="G31">
            <v>1</v>
          </cell>
          <cell r="H31">
            <v>1.5</v>
          </cell>
          <cell r="I31">
            <v>2</v>
          </cell>
          <cell r="J31" t="str">
            <v>PQL</v>
          </cell>
        </row>
        <row r="32">
          <cell r="A32" t="str">
            <v>CHLOROANILINE, p-</v>
          </cell>
          <cell r="B32">
            <v>10</v>
          </cell>
          <cell r="C32" t="str">
            <v>acute EC50/10</v>
          </cell>
          <cell r="D32">
            <v>10</v>
          </cell>
          <cell r="E32">
            <v>2.5</v>
          </cell>
          <cell r="F32">
            <v>250</v>
          </cell>
          <cell r="G32">
            <v>250</v>
          </cell>
          <cell r="H32">
            <v>250</v>
          </cell>
          <cell r="I32">
            <v>300</v>
          </cell>
          <cell r="J32" t="str">
            <v>acute EC50/10</v>
          </cell>
        </row>
        <row r="33">
          <cell r="A33" t="str">
            <v>CHLOROBENZENE</v>
          </cell>
          <cell r="B33">
            <v>38</v>
          </cell>
          <cell r="C33" t="str">
            <v>chronic LOEC</v>
          </cell>
          <cell r="D33">
            <v>10</v>
          </cell>
          <cell r="E33">
            <v>2.5</v>
          </cell>
          <cell r="F33">
            <v>950</v>
          </cell>
          <cell r="G33">
            <v>950</v>
          </cell>
          <cell r="H33">
            <v>950</v>
          </cell>
          <cell r="I33">
            <v>1000</v>
          </cell>
          <cell r="J33" t="str">
            <v>chronic LOEC</v>
          </cell>
        </row>
        <row r="34">
          <cell r="A34" t="str">
            <v>CHLOROFORM</v>
          </cell>
          <cell r="B34">
            <v>970</v>
          </cell>
          <cell r="C34" t="str">
            <v>chronic LOEC</v>
          </cell>
          <cell r="D34">
            <v>10</v>
          </cell>
          <cell r="E34">
            <v>2.5</v>
          </cell>
          <cell r="F34">
            <v>24250</v>
          </cell>
          <cell r="G34">
            <v>24250</v>
          </cell>
          <cell r="H34">
            <v>24250</v>
          </cell>
          <cell r="I34">
            <v>20000</v>
          </cell>
          <cell r="J34" t="str">
            <v>chronic LOEC</v>
          </cell>
        </row>
        <row r="35">
          <cell r="A35" t="str">
            <v>CHLOROPHENOL, 2-</v>
          </cell>
          <cell r="B35">
            <v>260</v>
          </cell>
          <cell r="C35" t="str">
            <v>acute LC50/10</v>
          </cell>
          <cell r="D35">
            <v>10</v>
          </cell>
          <cell r="E35">
            <v>2.5</v>
          </cell>
          <cell r="F35">
            <v>6500</v>
          </cell>
          <cell r="G35">
            <v>6500</v>
          </cell>
          <cell r="H35">
            <v>6500</v>
          </cell>
          <cell r="I35">
            <v>7000</v>
          </cell>
          <cell r="J35" t="str">
            <v>acute LC50/10</v>
          </cell>
        </row>
        <row r="36">
          <cell r="A36" t="str">
            <v>CHROMIUM (TOTAL)</v>
          </cell>
          <cell r="B36">
            <v>11</v>
          </cell>
          <cell r="C36" t="str">
            <v>CCC (FW) for Cr VI</v>
          </cell>
          <cell r="D36"/>
          <cell r="E36">
            <v>2.5</v>
          </cell>
          <cell r="F36">
            <v>0</v>
          </cell>
          <cell r="G36"/>
          <cell r="H36">
            <v>275</v>
          </cell>
          <cell r="I36">
            <v>300</v>
          </cell>
          <cell r="J36" t="str">
            <v>Lowest Cr value</v>
          </cell>
        </row>
        <row r="37">
          <cell r="A37" t="str">
            <v>CHROMIUM(III)</v>
          </cell>
          <cell r="B37">
            <v>24</v>
          </cell>
          <cell r="C37" t="str">
            <v>CCC(FW)</v>
          </cell>
          <cell r="D37">
            <v>10</v>
          </cell>
          <cell r="E37">
            <v>2.5</v>
          </cell>
          <cell r="F37">
            <v>600</v>
          </cell>
          <cell r="G37">
            <v>600</v>
          </cell>
          <cell r="H37">
            <v>600</v>
          </cell>
          <cell r="I37">
            <v>600</v>
          </cell>
          <cell r="J37" t="str">
            <v>CCC(FW)</v>
          </cell>
        </row>
        <row r="38">
          <cell r="A38" t="str">
            <v>CHROMIUM(VI)</v>
          </cell>
          <cell r="B38">
            <v>11</v>
          </cell>
          <cell r="C38" t="str">
            <v>CCC(FW)</v>
          </cell>
          <cell r="D38">
            <v>10</v>
          </cell>
          <cell r="E38">
            <v>2.5</v>
          </cell>
          <cell r="F38">
            <v>275</v>
          </cell>
          <cell r="G38">
            <v>275</v>
          </cell>
          <cell r="H38">
            <v>275</v>
          </cell>
          <cell r="I38">
            <v>300</v>
          </cell>
          <cell r="J38" t="str">
            <v>CCC(FW)</v>
          </cell>
        </row>
        <row r="39">
          <cell r="A39" t="str">
            <v>CHRYSENE</v>
          </cell>
          <cell r="B39">
            <v>7.0000000000000007E-2</v>
          </cell>
          <cell r="C39" t="str">
            <v>acute LC50/10</v>
          </cell>
          <cell r="D39">
            <v>10</v>
          </cell>
          <cell r="E39">
            <v>100</v>
          </cell>
          <cell r="F39">
            <v>70</v>
          </cell>
          <cell r="G39">
            <v>70</v>
          </cell>
          <cell r="H39">
            <v>70</v>
          </cell>
          <cell r="I39">
            <v>70</v>
          </cell>
          <cell r="J39" t="str">
            <v>acute LC50/10</v>
          </cell>
        </row>
        <row r="40">
          <cell r="A40" t="str">
            <v>CYANIDE</v>
          </cell>
          <cell r="B40">
            <v>1</v>
          </cell>
          <cell r="C40" t="str">
            <v>CCC(SW)</v>
          </cell>
          <cell r="D40">
            <v>10</v>
          </cell>
          <cell r="E40">
            <v>2.5</v>
          </cell>
          <cell r="F40">
            <v>25</v>
          </cell>
          <cell r="G40">
            <v>25</v>
          </cell>
          <cell r="H40">
            <v>25</v>
          </cell>
          <cell r="I40">
            <v>30</v>
          </cell>
          <cell r="J40" t="str">
            <v>CCC(SW)</v>
          </cell>
        </row>
        <row r="41">
          <cell r="A41" t="str">
            <v>DIBENZO(a,h)ANTHRACENE</v>
          </cell>
          <cell r="B41">
            <v>0.04</v>
          </cell>
          <cell r="C41" t="str">
            <v>acute LC50/10</v>
          </cell>
          <cell r="D41">
            <v>10</v>
          </cell>
          <cell r="E41">
            <v>100</v>
          </cell>
          <cell r="F41">
            <v>40</v>
          </cell>
          <cell r="G41">
            <v>40</v>
          </cell>
          <cell r="H41">
            <v>40</v>
          </cell>
          <cell r="I41">
            <v>40</v>
          </cell>
          <cell r="J41" t="str">
            <v>acute LC50/10</v>
          </cell>
        </row>
        <row r="42">
          <cell r="A42" t="str">
            <v>DIBROMOCHLOROMETHANE</v>
          </cell>
          <cell r="B42">
            <v>3400</v>
          </cell>
          <cell r="C42" t="str">
            <v>acute LC50/10</v>
          </cell>
          <cell r="D42">
            <v>10</v>
          </cell>
          <cell r="E42">
            <v>2.5</v>
          </cell>
          <cell r="F42">
            <v>85000</v>
          </cell>
          <cell r="G42">
            <v>50000</v>
          </cell>
          <cell r="H42">
            <v>50000</v>
          </cell>
          <cell r="I42">
            <v>50000</v>
          </cell>
          <cell r="J42" t="str">
            <v>Ceiling</v>
          </cell>
        </row>
        <row r="43">
          <cell r="A43" t="str">
            <v>DICHLOROBENZENE, 1,2-  (o-DCB)</v>
          </cell>
          <cell r="B43">
            <v>78</v>
          </cell>
          <cell r="C43" t="str">
            <v>acute IC50/10</v>
          </cell>
          <cell r="D43">
            <v>10</v>
          </cell>
          <cell r="E43">
            <v>2.5</v>
          </cell>
          <cell r="F43">
            <v>1950</v>
          </cell>
          <cell r="G43">
            <v>1950</v>
          </cell>
          <cell r="H43">
            <v>1950</v>
          </cell>
          <cell r="I43">
            <v>2000</v>
          </cell>
          <cell r="J43" t="str">
            <v>acute IC50/10</v>
          </cell>
        </row>
        <row r="44">
          <cell r="A44" t="str">
            <v>DICHLOROBENZENE, 1,3-  (m-DCB)</v>
          </cell>
          <cell r="B44">
            <v>1500</v>
          </cell>
          <cell r="C44" t="str">
            <v>chronic LOEC</v>
          </cell>
          <cell r="D44">
            <v>10</v>
          </cell>
          <cell r="E44">
            <v>25</v>
          </cell>
          <cell r="F44">
            <v>375000</v>
          </cell>
          <cell r="G44">
            <v>50000</v>
          </cell>
          <cell r="H44">
            <v>50000</v>
          </cell>
          <cell r="I44">
            <v>50000</v>
          </cell>
          <cell r="J44" t="str">
            <v>Ceiling</v>
          </cell>
        </row>
        <row r="45">
          <cell r="A45" t="str">
            <v>DICHLOROBENZENE, 1,4-  (p-DCB)</v>
          </cell>
          <cell r="B45">
            <v>310</v>
          </cell>
          <cell r="C45" t="str">
            <v>chronic LOEC</v>
          </cell>
          <cell r="D45">
            <v>10</v>
          </cell>
          <cell r="E45">
            <v>2.5</v>
          </cell>
          <cell r="F45">
            <v>7750</v>
          </cell>
          <cell r="G45">
            <v>7750</v>
          </cell>
          <cell r="H45">
            <v>7750</v>
          </cell>
          <cell r="I45">
            <v>8000</v>
          </cell>
          <cell r="J45" t="str">
            <v>chronic LOEC</v>
          </cell>
        </row>
        <row r="46">
          <cell r="A46" t="str">
            <v>DICHLOROBENZIDINE, 3,3'-</v>
          </cell>
          <cell r="B46">
            <v>73</v>
          </cell>
          <cell r="C46" t="str">
            <v>acute LC50/10</v>
          </cell>
          <cell r="D46">
            <v>10</v>
          </cell>
          <cell r="E46">
            <v>2.5</v>
          </cell>
          <cell r="F46">
            <v>1825</v>
          </cell>
          <cell r="G46">
            <v>1825</v>
          </cell>
          <cell r="H46">
            <v>1825</v>
          </cell>
          <cell r="I46">
            <v>2000</v>
          </cell>
          <cell r="J46" t="str">
            <v>acute LC50/10</v>
          </cell>
        </row>
        <row r="47">
          <cell r="A47" t="str">
            <v>DICHLORODIPHENYL DICHLOROETHANE, P,P'- (DDD)</v>
          </cell>
          <cell r="B47">
            <v>0.18</v>
          </cell>
          <cell r="C47" t="str">
            <v>chronic LC50</v>
          </cell>
          <cell r="D47">
            <v>10</v>
          </cell>
          <cell r="E47">
            <v>25</v>
          </cell>
          <cell r="F47">
            <v>45</v>
          </cell>
          <cell r="G47">
            <v>45</v>
          </cell>
          <cell r="H47">
            <v>45</v>
          </cell>
          <cell r="I47">
            <v>50</v>
          </cell>
          <cell r="J47" t="str">
            <v>chronic LC50</v>
          </cell>
        </row>
        <row r="48">
          <cell r="A48" t="str">
            <v>DICHLORODIPHENYLDICHLOROETHYLENE,P,P'- (DDE)</v>
          </cell>
          <cell r="B48">
            <v>1.7</v>
          </cell>
          <cell r="C48" t="str">
            <v>chronic LC50</v>
          </cell>
          <cell r="D48">
            <v>10</v>
          </cell>
          <cell r="E48">
            <v>25</v>
          </cell>
          <cell r="F48">
            <v>425</v>
          </cell>
          <cell r="G48">
            <v>425</v>
          </cell>
          <cell r="H48">
            <v>425</v>
          </cell>
          <cell r="I48">
            <v>400</v>
          </cell>
          <cell r="J48" t="str">
            <v>chronic LC50</v>
          </cell>
        </row>
        <row r="49">
          <cell r="A49" t="str">
            <v>DICHLORODIPHENYLTRICHLOROETHANE, P,P'- (DDT)</v>
          </cell>
          <cell r="B49">
            <v>1E-3</v>
          </cell>
          <cell r="C49" t="str">
            <v>CCC(SW)</v>
          </cell>
          <cell r="D49">
            <v>10</v>
          </cell>
          <cell r="E49">
            <v>100</v>
          </cell>
          <cell r="F49">
            <v>1</v>
          </cell>
          <cell r="G49">
            <v>1</v>
          </cell>
          <cell r="H49">
            <v>1</v>
          </cell>
          <cell r="I49">
            <v>1</v>
          </cell>
          <cell r="J49" t="str">
            <v>CCC(SW)</v>
          </cell>
        </row>
        <row r="50">
          <cell r="A50" t="str">
            <v>DICHLOROETHANE, 1,1-</v>
          </cell>
          <cell r="B50">
            <v>990</v>
          </cell>
          <cell r="C50" t="str">
            <v>chronic LOEC</v>
          </cell>
          <cell r="D50">
            <v>10</v>
          </cell>
          <cell r="E50">
            <v>2.5</v>
          </cell>
          <cell r="F50">
            <v>24750</v>
          </cell>
          <cell r="G50">
            <v>24750</v>
          </cell>
          <cell r="H50">
            <v>24750</v>
          </cell>
          <cell r="I50">
            <v>20000</v>
          </cell>
          <cell r="J50" t="str">
            <v>chronic LOEC</v>
          </cell>
        </row>
        <row r="51">
          <cell r="A51" t="str">
            <v>DICHLOROETHANE, 1,2-</v>
          </cell>
          <cell r="B51">
            <v>990</v>
          </cell>
          <cell r="C51" t="str">
            <v>chronic LOEC</v>
          </cell>
          <cell r="D51">
            <v>10</v>
          </cell>
          <cell r="E51">
            <v>2.5</v>
          </cell>
          <cell r="F51">
            <v>24750</v>
          </cell>
          <cell r="G51">
            <v>24750</v>
          </cell>
          <cell r="H51">
            <v>24750</v>
          </cell>
          <cell r="I51">
            <v>20000</v>
          </cell>
          <cell r="J51" t="str">
            <v>chronic LOEC</v>
          </cell>
        </row>
        <row r="52">
          <cell r="A52" t="str">
            <v>DICHLOROETHYLENE, 1,1-</v>
          </cell>
          <cell r="B52">
            <v>1200</v>
          </cell>
          <cell r="C52" t="str">
            <v>acute LC50/10</v>
          </cell>
          <cell r="D52">
            <v>10</v>
          </cell>
          <cell r="E52">
            <v>2.5</v>
          </cell>
          <cell r="F52">
            <v>30000</v>
          </cell>
          <cell r="G52">
            <v>30000</v>
          </cell>
          <cell r="H52">
            <v>30000</v>
          </cell>
          <cell r="I52">
            <v>30000</v>
          </cell>
          <cell r="J52" t="str">
            <v>acute LC50/10</v>
          </cell>
        </row>
        <row r="53">
          <cell r="A53" t="str">
            <v>DICHLOROETHYLENE, CIS-1,2-</v>
          </cell>
          <cell r="B53">
            <v>14000</v>
          </cell>
          <cell r="C53" t="str">
            <v>acute LC50/10</v>
          </cell>
          <cell r="D53">
            <v>10</v>
          </cell>
          <cell r="E53">
            <v>2.5</v>
          </cell>
          <cell r="F53">
            <v>350000</v>
          </cell>
          <cell r="G53">
            <v>50000</v>
          </cell>
          <cell r="H53">
            <v>50000</v>
          </cell>
          <cell r="I53">
            <v>50000</v>
          </cell>
          <cell r="J53" t="str">
            <v>Ceiling</v>
          </cell>
        </row>
        <row r="54">
          <cell r="A54" t="str">
            <v>DICHLOROETHYLENE, TRANS-1,2-</v>
          </cell>
          <cell r="B54">
            <v>22000</v>
          </cell>
          <cell r="C54" t="str">
            <v>acute LC50/10</v>
          </cell>
          <cell r="D54">
            <v>10</v>
          </cell>
          <cell r="E54">
            <v>2.5</v>
          </cell>
          <cell r="F54">
            <v>550000</v>
          </cell>
          <cell r="G54">
            <v>50000</v>
          </cell>
          <cell r="H54">
            <v>50000</v>
          </cell>
          <cell r="I54">
            <v>50000</v>
          </cell>
          <cell r="J54" t="str">
            <v>Ceiling</v>
          </cell>
        </row>
        <row r="55">
          <cell r="A55" t="str">
            <v>DICHLOROMETHANE</v>
          </cell>
          <cell r="B55">
            <v>6700</v>
          </cell>
          <cell r="C55" t="str">
            <v>chronic LOEC</v>
          </cell>
          <cell r="D55">
            <v>10</v>
          </cell>
          <cell r="E55">
            <v>2.5</v>
          </cell>
          <cell r="F55">
            <v>167500</v>
          </cell>
          <cell r="G55">
            <v>50000</v>
          </cell>
          <cell r="H55">
            <v>50000</v>
          </cell>
          <cell r="I55">
            <v>50000</v>
          </cell>
          <cell r="J55" t="str">
            <v>Ceiling</v>
          </cell>
        </row>
        <row r="56">
          <cell r="A56" t="str">
            <v>DICHLOROPHENOL, 2,4-</v>
          </cell>
          <cell r="B56">
            <v>80</v>
          </cell>
          <cell r="C56" t="str">
            <v>chronic LC50</v>
          </cell>
          <cell r="D56">
            <v>10</v>
          </cell>
          <cell r="E56">
            <v>2.5</v>
          </cell>
          <cell r="F56">
            <v>2000</v>
          </cell>
          <cell r="G56">
            <v>2000</v>
          </cell>
          <cell r="H56">
            <v>2000</v>
          </cell>
          <cell r="I56">
            <v>2000</v>
          </cell>
          <cell r="J56" t="str">
            <v>chronic LC50</v>
          </cell>
        </row>
        <row r="57">
          <cell r="A57" t="str">
            <v>DICHLOROPROPANE, 1,2-</v>
          </cell>
          <cell r="B57">
            <v>25000</v>
          </cell>
          <cell r="C57" t="str">
            <v>chronic LOEC</v>
          </cell>
          <cell r="D57">
            <v>10</v>
          </cell>
          <cell r="E57">
            <v>2.5</v>
          </cell>
          <cell r="F57">
            <v>625000</v>
          </cell>
          <cell r="G57">
            <v>50000</v>
          </cell>
          <cell r="H57">
            <v>50000</v>
          </cell>
          <cell r="I57">
            <v>50000</v>
          </cell>
          <cell r="J57" t="str">
            <v>Ceiling</v>
          </cell>
        </row>
        <row r="58">
          <cell r="A58" t="str">
            <v>DICHLOROPROPENE, 1,3-</v>
          </cell>
          <cell r="B58">
            <v>9</v>
          </cell>
          <cell r="C58" t="str">
            <v>acute EC50/10</v>
          </cell>
          <cell r="D58">
            <v>10</v>
          </cell>
          <cell r="E58">
            <v>2.5</v>
          </cell>
          <cell r="F58">
            <v>225</v>
          </cell>
          <cell r="G58">
            <v>225</v>
          </cell>
          <cell r="H58">
            <v>225</v>
          </cell>
          <cell r="I58">
            <v>200</v>
          </cell>
          <cell r="J58" t="str">
            <v>acute EC50/10</v>
          </cell>
        </row>
        <row r="59">
          <cell r="A59" t="str">
            <v>DIELDRIN</v>
          </cell>
          <cell r="B59">
            <v>1.9E-3</v>
          </cell>
          <cell r="C59" t="str">
            <v>CCC(SW)</v>
          </cell>
          <cell r="D59">
            <v>10</v>
          </cell>
          <cell r="E59">
            <v>25</v>
          </cell>
          <cell r="F59">
            <v>0.47499999999999998</v>
          </cell>
          <cell r="G59">
            <v>0.47499999999999998</v>
          </cell>
          <cell r="H59">
            <v>0.47499999999999998</v>
          </cell>
          <cell r="I59">
            <v>0.5</v>
          </cell>
          <cell r="J59" t="str">
            <v>CCC(SW)</v>
          </cell>
        </row>
        <row r="60">
          <cell r="A60" t="str">
            <v>DIETHYL PHTHALATE</v>
          </cell>
          <cell r="B60">
            <v>340</v>
          </cell>
          <cell r="C60" t="str">
            <v>acute EC50/10</v>
          </cell>
          <cell r="D60">
            <v>10</v>
          </cell>
          <cell r="E60">
            <v>2.5</v>
          </cell>
          <cell r="F60">
            <v>8500</v>
          </cell>
          <cell r="G60">
            <v>8500</v>
          </cell>
          <cell r="H60">
            <v>8500</v>
          </cell>
          <cell r="I60">
            <v>9000</v>
          </cell>
          <cell r="J60" t="str">
            <v>acute EC50/10</v>
          </cell>
        </row>
        <row r="61">
          <cell r="A61" t="str">
            <v>DIMETHYL PHTHALATE</v>
          </cell>
          <cell r="B61">
            <v>23000</v>
          </cell>
          <cell r="C61" t="str">
            <v>chronic LOEC</v>
          </cell>
          <cell r="D61">
            <v>10</v>
          </cell>
          <cell r="E61">
            <v>2.5</v>
          </cell>
          <cell r="F61">
            <v>575000</v>
          </cell>
          <cell r="G61">
            <v>50000</v>
          </cell>
          <cell r="H61">
            <v>50000</v>
          </cell>
          <cell r="I61">
            <v>50000</v>
          </cell>
          <cell r="J61" t="str">
            <v>Ceiling</v>
          </cell>
        </row>
        <row r="62">
          <cell r="A62" t="str">
            <v>DIMETHYLPHENOL, 2,4-</v>
          </cell>
          <cell r="B62">
            <v>3100</v>
          </cell>
          <cell r="C62" t="str">
            <v>chronic LOEC</v>
          </cell>
          <cell r="D62">
            <v>10</v>
          </cell>
          <cell r="E62">
            <v>2.5</v>
          </cell>
          <cell r="F62">
            <v>77500</v>
          </cell>
          <cell r="G62">
            <v>50000</v>
          </cell>
          <cell r="H62">
            <v>50000</v>
          </cell>
          <cell r="I62">
            <v>50000</v>
          </cell>
          <cell r="J62" t="str">
            <v>Ceiling</v>
          </cell>
        </row>
        <row r="63">
          <cell r="A63" t="str">
            <v>DINITROPHENOL, 2,4-</v>
          </cell>
          <cell r="B63">
            <v>900</v>
          </cell>
          <cell r="C63" t="str">
            <v>chronic LOEC</v>
          </cell>
          <cell r="D63">
            <v>10</v>
          </cell>
          <cell r="E63">
            <v>2.5</v>
          </cell>
          <cell r="F63">
            <v>22500</v>
          </cell>
          <cell r="G63">
            <v>22500</v>
          </cell>
          <cell r="H63">
            <v>22500</v>
          </cell>
          <cell r="I63">
            <v>20000</v>
          </cell>
          <cell r="J63" t="str">
            <v>chronic LOEC</v>
          </cell>
        </row>
        <row r="64">
          <cell r="A64" t="str">
            <v>DINITROTOLUENE, 2,4-</v>
          </cell>
          <cell r="B64">
            <v>3800</v>
          </cell>
          <cell r="C64" t="str">
            <v>acute EC50/10</v>
          </cell>
          <cell r="D64">
            <v>10</v>
          </cell>
          <cell r="E64">
            <v>2.5</v>
          </cell>
          <cell r="F64">
            <v>95000</v>
          </cell>
          <cell r="G64">
            <v>50000</v>
          </cell>
          <cell r="H64">
            <v>50000</v>
          </cell>
          <cell r="I64">
            <v>50000</v>
          </cell>
          <cell r="J64" t="str">
            <v>Ceiling</v>
          </cell>
        </row>
        <row r="65">
          <cell r="A65" t="str">
            <v>DIOXANE, 1,4-</v>
          </cell>
          <cell r="B65">
            <v>990000</v>
          </cell>
          <cell r="C65" t="str">
            <v>acute LC50/10</v>
          </cell>
          <cell r="D65">
            <v>10</v>
          </cell>
          <cell r="E65">
            <v>2.5</v>
          </cell>
          <cell r="F65">
            <v>24750000</v>
          </cell>
          <cell r="G65">
            <v>50000</v>
          </cell>
          <cell r="H65">
            <v>50000</v>
          </cell>
          <cell r="I65">
            <v>50000</v>
          </cell>
          <cell r="J65" t="str">
            <v>Ceiling</v>
          </cell>
        </row>
        <row r="66">
          <cell r="A66" t="str">
            <v>ENDOSULFAN</v>
          </cell>
          <cell r="B66">
            <v>8.6999999999999994E-3</v>
          </cell>
          <cell r="C66" t="str">
            <v>CCC(SW)</v>
          </cell>
          <cell r="D66">
            <v>10</v>
          </cell>
          <cell r="E66">
            <v>25</v>
          </cell>
          <cell r="F66">
            <v>2.1749999999999998</v>
          </cell>
          <cell r="G66">
            <v>2.1749999999999998</v>
          </cell>
          <cell r="H66">
            <v>2.1749999999999998</v>
          </cell>
          <cell r="I66">
            <v>2</v>
          </cell>
          <cell r="J66" t="str">
            <v>CCC(SW)</v>
          </cell>
        </row>
        <row r="67">
          <cell r="A67" t="str">
            <v>ENDRIN</v>
          </cell>
          <cell r="B67">
            <v>2.3E-3</v>
          </cell>
          <cell r="C67" t="str">
            <v>CCC(SW)</v>
          </cell>
          <cell r="D67">
            <v>10</v>
          </cell>
          <cell r="E67">
            <v>25</v>
          </cell>
          <cell r="F67">
            <v>0.57499999999999996</v>
          </cell>
          <cell r="G67">
            <v>0.57499999999999996</v>
          </cell>
          <cell r="H67">
            <v>5</v>
          </cell>
          <cell r="I67">
            <v>5</v>
          </cell>
          <cell r="J67" t="str">
            <v>PQL</v>
          </cell>
        </row>
        <row r="68">
          <cell r="A68" t="str">
            <v>ETHYLBENZENE</v>
          </cell>
          <cell r="B68">
            <v>181</v>
          </cell>
          <cell r="C68" t="str">
            <v>acute EC50/10</v>
          </cell>
          <cell r="D68">
            <v>10</v>
          </cell>
          <cell r="E68">
            <v>2.5</v>
          </cell>
          <cell r="F68">
            <v>4525</v>
          </cell>
          <cell r="G68">
            <v>4525</v>
          </cell>
          <cell r="H68">
            <v>4525</v>
          </cell>
          <cell r="I68">
            <v>5000</v>
          </cell>
          <cell r="J68" t="str">
            <v>acute EC50/10</v>
          </cell>
        </row>
        <row r="69">
          <cell r="A69" t="str">
            <v>ETHYLENE DIBROMIDE</v>
          </cell>
          <cell r="B69">
            <v>9600</v>
          </cell>
          <cell r="C69" t="str">
            <v>chronic LOEC</v>
          </cell>
          <cell r="D69">
            <v>10</v>
          </cell>
          <cell r="E69">
            <v>2.5</v>
          </cell>
          <cell r="F69">
            <v>240000</v>
          </cell>
          <cell r="G69">
            <v>50000</v>
          </cell>
          <cell r="H69">
            <v>50000</v>
          </cell>
          <cell r="I69">
            <v>50000</v>
          </cell>
          <cell r="J69" t="str">
            <v>Ceiling</v>
          </cell>
        </row>
        <row r="70">
          <cell r="A70" t="str">
            <v>FLUORANTHENE</v>
          </cell>
          <cell r="B70">
            <v>0.9</v>
          </cell>
          <cell r="C70" t="str">
            <v xml:space="preserve">acute </v>
          </cell>
          <cell r="D70">
            <v>10</v>
          </cell>
          <cell r="E70">
            <v>25</v>
          </cell>
          <cell r="F70">
            <v>225</v>
          </cell>
          <cell r="G70">
            <v>225</v>
          </cell>
          <cell r="H70">
            <v>225</v>
          </cell>
          <cell r="I70">
            <v>200</v>
          </cell>
          <cell r="J70" t="str">
            <v xml:space="preserve">acute </v>
          </cell>
        </row>
        <row r="71">
          <cell r="A71" t="str">
            <v>FLUORENE</v>
          </cell>
          <cell r="B71">
            <v>0.14000000000000001</v>
          </cell>
          <cell r="C71" t="str">
            <v>Median PAH phototox</v>
          </cell>
          <cell r="D71">
            <v>10</v>
          </cell>
          <cell r="E71">
            <v>25</v>
          </cell>
          <cell r="F71">
            <v>35</v>
          </cell>
          <cell r="G71">
            <v>35</v>
          </cell>
          <cell r="H71">
            <v>35</v>
          </cell>
          <cell r="I71">
            <v>40</v>
          </cell>
          <cell r="J71" t="str">
            <v>Median PAH phototox</v>
          </cell>
        </row>
        <row r="72">
          <cell r="A72" t="str">
            <v>HEPTACHLOR</v>
          </cell>
          <cell r="B72">
            <v>3.5999999999999999E-3</v>
          </cell>
          <cell r="C72" t="str">
            <v>CCC(SW)</v>
          </cell>
          <cell r="D72">
            <v>10</v>
          </cell>
          <cell r="E72">
            <v>25</v>
          </cell>
          <cell r="F72">
            <v>0.9</v>
          </cell>
          <cell r="G72">
            <v>0.9</v>
          </cell>
          <cell r="H72">
            <v>1</v>
          </cell>
          <cell r="I72">
            <v>1</v>
          </cell>
          <cell r="J72" t="str">
            <v>PQL</v>
          </cell>
        </row>
        <row r="73">
          <cell r="A73" t="str">
            <v>HEPTACHLOR EPOXIDE</v>
          </cell>
          <cell r="B73">
            <v>3.5999999999999999E-3</v>
          </cell>
          <cell r="C73" t="str">
            <v>CCC(SW)</v>
          </cell>
          <cell r="D73">
            <v>10</v>
          </cell>
          <cell r="E73">
            <v>25</v>
          </cell>
          <cell r="F73">
            <v>0.9</v>
          </cell>
          <cell r="G73">
            <v>0.9</v>
          </cell>
          <cell r="H73">
            <v>1.5</v>
          </cell>
          <cell r="I73">
            <v>2</v>
          </cell>
          <cell r="J73" t="str">
            <v>PQL</v>
          </cell>
        </row>
        <row r="74">
          <cell r="A74" t="str">
            <v>HEXACHLOROBENZENE</v>
          </cell>
          <cell r="B74">
            <v>23</v>
          </cell>
          <cell r="C74" t="str">
            <v>chronic LOEC</v>
          </cell>
          <cell r="D74">
            <v>10</v>
          </cell>
          <cell r="E74">
            <v>25</v>
          </cell>
          <cell r="F74">
            <v>5750</v>
          </cell>
          <cell r="G74">
            <v>5750</v>
          </cell>
          <cell r="H74">
            <v>5750</v>
          </cell>
          <cell r="I74">
            <v>6000</v>
          </cell>
          <cell r="J74" t="str">
            <v>chronic LOEC</v>
          </cell>
        </row>
        <row r="75">
          <cell r="A75" t="str">
            <v>HEXACHLOROBUTADIENE</v>
          </cell>
          <cell r="B75">
            <v>13</v>
          </cell>
          <cell r="C75" t="str">
            <v>chronic LOEC</v>
          </cell>
          <cell r="D75">
            <v>10</v>
          </cell>
          <cell r="E75">
            <v>25</v>
          </cell>
          <cell r="F75">
            <v>3250</v>
          </cell>
          <cell r="G75">
            <v>3250</v>
          </cell>
          <cell r="H75">
            <v>3250</v>
          </cell>
          <cell r="I75">
            <v>3000</v>
          </cell>
          <cell r="J75" t="str">
            <v>chronic LOEC</v>
          </cell>
        </row>
        <row r="76">
          <cell r="A76" t="str">
            <v>HEXACHLOROCYCLOHEXANE, GAMMA (gamma-HCH)</v>
          </cell>
          <cell r="B76">
            <v>1.6E-2</v>
          </cell>
          <cell r="C76" t="str">
            <v>CMC(SW)/10</v>
          </cell>
          <cell r="D76">
            <v>10</v>
          </cell>
          <cell r="E76">
            <v>25</v>
          </cell>
          <cell r="F76">
            <v>4</v>
          </cell>
          <cell r="G76">
            <v>4</v>
          </cell>
          <cell r="H76">
            <v>4</v>
          </cell>
          <cell r="I76">
            <v>4</v>
          </cell>
          <cell r="J76" t="str">
            <v>CMC(SW)/10</v>
          </cell>
        </row>
        <row r="77">
          <cell r="A77" t="str">
            <v>HEXACHLOROETHANE</v>
          </cell>
          <cell r="B77">
            <v>210</v>
          </cell>
          <cell r="C77" t="str">
            <v>chronic LOEC</v>
          </cell>
          <cell r="D77">
            <v>10</v>
          </cell>
          <cell r="E77">
            <v>25</v>
          </cell>
          <cell r="F77">
            <v>52500</v>
          </cell>
          <cell r="G77">
            <v>50000</v>
          </cell>
          <cell r="H77">
            <v>50000</v>
          </cell>
          <cell r="I77">
            <v>50000</v>
          </cell>
          <cell r="J77" t="str">
            <v>Ceiling</v>
          </cell>
        </row>
        <row r="78">
          <cell r="A78" t="str">
            <v>HMX</v>
          </cell>
          <cell r="B78">
            <v>3900</v>
          </cell>
          <cell r="C78" t="str">
            <v>chronic NOEC</v>
          </cell>
          <cell r="D78">
            <v>10</v>
          </cell>
          <cell r="E78">
            <v>2.5</v>
          </cell>
          <cell r="F78">
            <v>97500</v>
          </cell>
          <cell r="G78">
            <v>50000</v>
          </cell>
          <cell r="H78">
            <v>50000</v>
          </cell>
          <cell r="I78">
            <v>50000</v>
          </cell>
          <cell r="J78" t="str">
            <v>Ceiling</v>
          </cell>
        </row>
        <row r="79">
          <cell r="A79" t="str">
            <v>INDENO(1,2,3-cd)PYRENE</v>
          </cell>
          <cell r="B79">
            <v>0.14000000000000001</v>
          </cell>
          <cell r="C79" t="str">
            <v>Median PAH phototox</v>
          </cell>
          <cell r="D79">
            <v>10</v>
          </cell>
          <cell r="E79">
            <v>100</v>
          </cell>
          <cell r="F79">
            <v>140</v>
          </cell>
          <cell r="G79">
            <v>140</v>
          </cell>
          <cell r="H79">
            <v>140</v>
          </cell>
          <cell r="I79">
            <v>100</v>
          </cell>
          <cell r="J79" t="str">
            <v>Median PAH phototox</v>
          </cell>
        </row>
        <row r="80">
          <cell r="A80" t="str">
            <v>LEAD</v>
          </cell>
          <cell r="B80">
            <v>0.54</v>
          </cell>
          <cell r="C80" t="str">
            <v>CCC(FW)</v>
          </cell>
          <cell r="D80">
            <v>10</v>
          </cell>
          <cell r="E80">
            <v>2.5</v>
          </cell>
          <cell r="F80">
            <v>13.5</v>
          </cell>
          <cell r="G80">
            <v>13.5</v>
          </cell>
          <cell r="H80">
            <v>13.5</v>
          </cell>
          <cell r="I80">
            <v>10</v>
          </cell>
          <cell r="J80" t="str">
            <v>CCC(FW)</v>
          </cell>
        </row>
        <row r="81">
          <cell r="A81" t="str">
            <v>MERCURY</v>
          </cell>
          <cell r="B81">
            <v>0.77</v>
          </cell>
          <cell r="C81" t="str">
            <v>CCC(FW)</v>
          </cell>
          <cell r="D81">
            <v>10</v>
          </cell>
          <cell r="E81">
            <v>2.5</v>
          </cell>
          <cell r="F81">
            <v>19.25</v>
          </cell>
          <cell r="G81">
            <v>19.25</v>
          </cell>
          <cell r="H81">
            <v>19.25</v>
          </cell>
          <cell r="I81">
            <v>20</v>
          </cell>
          <cell r="J81" t="str">
            <v>CCC(FW)</v>
          </cell>
        </row>
        <row r="82">
          <cell r="A82" t="str">
            <v>METHOXYCHLOR</v>
          </cell>
          <cell r="B82">
            <v>0.05</v>
          </cell>
          <cell r="C82" t="str">
            <v>chronic LOEC</v>
          </cell>
          <cell r="D82">
            <v>10</v>
          </cell>
          <cell r="E82">
            <v>25</v>
          </cell>
          <cell r="F82">
            <v>12.5</v>
          </cell>
          <cell r="G82">
            <v>12.5</v>
          </cell>
          <cell r="H82">
            <v>12.5</v>
          </cell>
          <cell r="I82">
            <v>10</v>
          </cell>
          <cell r="J82" t="str">
            <v>chronic LOEC</v>
          </cell>
        </row>
        <row r="83">
          <cell r="A83" t="str">
            <v>METHYL ETHYL KETONE</v>
          </cell>
          <cell r="B83">
            <v>200000</v>
          </cell>
          <cell r="C83" t="str">
            <v>acute LC50/10</v>
          </cell>
          <cell r="D83">
            <v>10</v>
          </cell>
          <cell r="E83">
            <v>2.5</v>
          </cell>
          <cell r="F83">
            <v>5000000</v>
          </cell>
          <cell r="G83">
            <v>50000</v>
          </cell>
          <cell r="H83">
            <v>50000</v>
          </cell>
          <cell r="I83">
            <v>50000</v>
          </cell>
          <cell r="J83" t="str">
            <v>Ceiling</v>
          </cell>
        </row>
        <row r="84">
          <cell r="A84" t="str">
            <v>METHYL ISOBUTYL KETONE</v>
          </cell>
          <cell r="B84">
            <v>156000</v>
          </cell>
          <cell r="C84" t="str">
            <v>chronic NOEC</v>
          </cell>
          <cell r="D84">
            <v>10</v>
          </cell>
          <cell r="E84">
            <v>2.5</v>
          </cell>
          <cell r="F84">
            <v>3900000</v>
          </cell>
          <cell r="G84">
            <v>50000</v>
          </cell>
          <cell r="H84">
            <v>50000</v>
          </cell>
          <cell r="I84">
            <v>50000</v>
          </cell>
          <cell r="J84" t="str">
            <v>Ceiling</v>
          </cell>
        </row>
        <row r="85">
          <cell r="A85" t="str">
            <v>METHYL MERCURY</v>
          </cell>
          <cell r="B85">
            <v>0.77</v>
          </cell>
          <cell r="C85" t="str">
            <v>CCC(FW)</v>
          </cell>
          <cell r="D85">
            <v>10</v>
          </cell>
          <cell r="E85">
            <v>2.5</v>
          </cell>
          <cell r="F85">
            <v>19.25</v>
          </cell>
          <cell r="G85">
            <v>19.25</v>
          </cell>
          <cell r="H85">
            <v>19.25</v>
          </cell>
          <cell r="I85">
            <v>20</v>
          </cell>
          <cell r="J85" t="str">
            <v>CCC(FW)</v>
          </cell>
        </row>
        <row r="86">
          <cell r="A86" t="str">
            <v>METHYL TERT BUTYL ETHER</v>
          </cell>
          <cell r="B86">
            <v>100000</v>
          </cell>
          <cell r="C86" t="str">
            <v>chronic LOEC</v>
          </cell>
          <cell r="D86">
            <v>10</v>
          </cell>
          <cell r="E86">
            <v>2.5</v>
          </cell>
          <cell r="F86">
            <v>2500000</v>
          </cell>
          <cell r="G86">
            <v>50000</v>
          </cell>
          <cell r="H86">
            <v>50000</v>
          </cell>
          <cell r="I86">
            <v>50000</v>
          </cell>
          <cell r="J86" t="str">
            <v>Ceiling</v>
          </cell>
        </row>
        <row r="87">
          <cell r="A87" t="str">
            <v>METHYLNAPHTHALENE, 2-</v>
          </cell>
          <cell r="B87">
            <v>70</v>
          </cell>
          <cell r="C87" t="str">
            <v>acute LC50/10</v>
          </cell>
          <cell r="D87">
            <v>10</v>
          </cell>
          <cell r="E87">
            <v>25</v>
          </cell>
          <cell r="F87">
            <v>17500</v>
          </cell>
          <cell r="G87">
            <v>17500</v>
          </cell>
          <cell r="H87">
            <v>17500</v>
          </cell>
          <cell r="I87">
            <v>20000</v>
          </cell>
          <cell r="J87" t="str">
            <v>acute LC50/10</v>
          </cell>
        </row>
        <row r="88">
          <cell r="A88" t="str">
            <v>NAPHTHALENE</v>
          </cell>
          <cell r="B88">
            <v>72</v>
          </cell>
          <cell r="C88" t="str">
            <v>chronic LOEC</v>
          </cell>
          <cell r="D88">
            <v>10</v>
          </cell>
          <cell r="E88">
            <v>25</v>
          </cell>
          <cell r="F88">
            <v>18000</v>
          </cell>
          <cell r="G88">
            <v>18000</v>
          </cell>
          <cell r="H88">
            <v>18000</v>
          </cell>
          <cell r="I88">
            <v>20000</v>
          </cell>
          <cell r="J88" t="str">
            <v>chronic LOEC</v>
          </cell>
        </row>
        <row r="89">
          <cell r="A89" t="str">
            <v>NICKEL</v>
          </cell>
          <cell r="B89">
            <v>8.1999999999999993</v>
          </cell>
          <cell r="C89" t="str">
            <v>CCC(SW)</v>
          </cell>
          <cell r="D89">
            <v>10</v>
          </cell>
          <cell r="E89">
            <v>2.5</v>
          </cell>
          <cell r="F89">
            <v>204.99999999999997</v>
          </cell>
          <cell r="G89">
            <v>204.99999999999997</v>
          </cell>
          <cell r="H89">
            <v>204.99999999999997</v>
          </cell>
          <cell r="I89">
            <v>200</v>
          </cell>
          <cell r="J89" t="str">
            <v>CCC(SW)</v>
          </cell>
        </row>
        <row r="90">
          <cell r="A90" t="str">
            <v>PENTACHLOROPHENOL</v>
          </cell>
          <cell r="B90">
            <v>7.9</v>
          </cell>
          <cell r="C90" t="str">
            <v>CCC(SW)</v>
          </cell>
          <cell r="D90">
            <v>10</v>
          </cell>
          <cell r="E90">
            <v>2.5</v>
          </cell>
          <cell r="F90">
            <v>197.5</v>
          </cell>
          <cell r="G90">
            <v>197.5</v>
          </cell>
          <cell r="H90">
            <v>197.5</v>
          </cell>
          <cell r="I90">
            <v>200</v>
          </cell>
          <cell r="J90" t="str">
            <v>CCC(SW)</v>
          </cell>
        </row>
        <row r="91">
          <cell r="A91" t="str">
            <v>PER- AND POLYFLUORALKYL SUBSTANCES (PFAS)</v>
          </cell>
          <cell r="B91">
            <v>0</v>
          </cell>
          <cell r="C91"/>
          <cell r="D91"/>
          <cell r="E91"/>
          <cell r="F91"/>
          <cell r="G91"/>
          <cell r="H91"/>
          <cell r="I91" t="str">
            <v>-</v>
          </cell>
          <cell r="J91"/>
        </row>
        <row r="92">
          <cell r="A92" t="str">
            <v>PERFLUORODECANOIC ACID (PFDA)</v>
          </cell>
          <cell r="B92">
            <v>1705</v>
          </cell>
          <cell r="C92" t="str">
            <v>MN SW Qual Criterion</v>
          </cell>
          <cell r="D92">
            <v>10</v>
          </cell>
          <cell r="E92">
            <v>2.5</v>
          </cell>
          <cell r="F92">
            <v>42625</v>
          </cell>
          <cell r="G92">
            <v>42625</v>
          </cell>
          <cell r="H92">
            <v>42625</v>
          </cell>
          <cell r="I92">
            <v>40000</v>
          </cell>
          <cell r="J92" t="str">
            <v>MN SW Qual Criterion</v>
          </cell>
        </row>
        <row r="93">
          <cell r="A93" t="str">
            <v>PERFLUOROHEPTANOIC ACID (PFHpA)</v>
          </cell>
          <cell r="B93">
            <v>1705</v>
          </cell>
          <cell r="C93" t="str">
            <v>MN SW Qual Criterion</v>
          </cell>
          <cell r="D93">
            <v>10</v>
          </cell>
          <cell r="E93">
            <v>2.5</v>
          </cell>
          <cell r="F93">
            <v>42625</v>
          </cell>
          <cell r="G93">
            <v>42625</v>
          </cell>
          <cell r="H93">
            <v>42625</v>
          </cell>
          <cell r="I93">
            <v>40000</v>
          </cell>
          <cell r="J93" t="str">
            <v>MN SW Qual Criterion</v>
          </cell>
        </row>
        <row r="94">
          <cell r="A94" t="str">
            <v>PERFLUOROHEXANESULFONIC ACID (PFHxS)</v>
          </cell>
          <cell r="B94">
            <v>19</v>
          </cell>
          <cell r="C94" t="str">
            <v>MN SW Qual Criterion</v>
          </cell>
          <cell r="D94">
            <v>10</v>
          </cell>
          <cell r="E94">
            <v>2.5</v>
          </cell>
          <cell r="F94">
            <v>475</v>
          </cell>
          <cell r="G94">
            <v>475</v>
          </cell>
          <cell r="H94">
            <v>475</v>
          </cell>
          <cell r="I94">
            <v>500</v>
          </cell>
          <cell r="J94" t="str">
            <v>MN SW Qual Criterion</v>
          </cell>
        </row>
        <row r="95">
          <cell r="A95" t="str">
            <v>PERFLUOROOCTANOIC ACID (PFOA)</v>
          </cell>
          <cell r="B95">
            <v>1705</v>
          </cell>
          <cell r="C95" t="str">
            <v>MN SW Qual Criterion</v>
          </cell>
          <cell r="D95">
            <v>10</v>
          </cell>
          <cell r="E95">
            <v>2.5</v>
          </cell>
          <cell r="F95">
            <v>42625</v>
          </cell>
          <cell r="G95">
            <v>42625</v>
          </cell>
          <cell r="H95">
            <v>42625</v>
          </cell>
          <cell r="I95">
            <v>40000</v>
          </cell>
          <cell r="J95" t="str">
            <v>MN SW Qual Criterion</v>
          </cell>
        </row>
        <row r="96">
          <cell r="A96" t="str">
            <v>PERFLUOROOCTANESULFONIC ACID (PFOS)</v>
          </cell>
          <cell r="B96">
            <v>19</v>
          </cell>
          <cell r="C96" t="str">
            <v>MN SW Qual Criterion</v>
          </cell>
          <cell r="D96">
            <v>10</v>
          </cell>
          <cell r="E96">
            <v>2.5</v>
          </cell>
          <cell r="F96">
            <v>475</v>
          </cell>
          <cell r="G96">
            <v>475</v>
          </cell>
          <cell r="H96">
            <v>475</v>
          </cell>
          <cell r="I96">
            <v>500</v>
          </cell>
          <cell r="J96" t="str">
            <v>MN SW Qual Criterion</v>
          </cell>
        </row>
        <row r="97">
          <cell r="A97" t="str">
            <v>PERFLUORONONANOIC ACID (PFNA)</v>
          </cell>
          <cell r="B97">
            <v>1705</v>
          </cell>
          <cell r="C97" t="str">
            <v>MN SW Qual Criterion</v>
          </cell>
          <cell r="D97">
            <v>10</v>
          </cell>
          <cell r="E97">
            <v>2.5</v>
          </cell>
          <cell r="F97">
            <v>42625</v>
          </cell>
          <cell r="G97">
            <v>42625</v>
          </cell>
          <cell r="H97">
            <v>42625</v>
          </cell>
          <cell r="I97">
            <v>40000</v>
          </cell>
          <cell r="J97" t="str">
            <v>MN SW Qual Criterion</v>
          </cell>
        </row>
        <row r="98">
          <cell r="A98" t="str">
            <v>PERCHLORATE</v>
          </cell>
          <cell r="B98">
            <v>59</v>
          </cell>
          <cell r="C98" t="str">
            <v>chronic LOEC</v>
          </cell>
          <cell r="D98">
            <v>10</v>
          </cell>
          <cell r="E98">
            <v>2.5</v>
          </cell>
          <cell r="F98">
            <v>1475</v>
          </cell>
          <cell r="G98">
            <v>1475</v>
          </cell>
          <cell r="H98">
            <v>1475</v>
          </cell>
          <cell r="I98">
            <v>1000</v>
          </cell>
          <cell r="J98" t="str">
            <v>chronic LOEC</v>
          </cell>
        </row>
        <row r="99">
          <cell r="A99" t="str">
            <v>PETROLEUM HYDROCARBONS</v>
          </cell>
          <cell r="B99">
            <v>0</v>
          </cell>
          <cell r="C99">
            <v>0</v>
          </cell>
          <cell r="D99"/>
          <cell r="E99">
            <v>2.5</v>
          </cell>
          <cell r="F99">
            <v>0</v>
          </cell>
          <cell r="G99"/>
          <cell r="H99">
            <v>5000</v>
          </cell>
          <cell r="I99">
            <v>5000</v>
          </cell>
          <cell r="J99" t="str">
            <v>Lowest EPH fraction</v>
          </cell>
        </row>
        <row r="100">
          <cell r="A100" t="str">
            <v>PETROLEUM HYDROCARBONS Aliphatics C5 to C8</v>
          </cell>
          <cell r="B100">
            <v>250</v>
          </cell>
          <cell r="C100" t="str">
            <v>acute LC50/10</v>
          </cell>
          <cell r="D100">
            <v>10</v>
          </cell>
          <cell r="E100">
            <v>25</v>
          </cell>
          <cell r="F100">
            <v>62500</v>
          </cell>
          <cell r="G100">
            <v>50000</v>
          </cell>
          <cell r="H100">
            <v>50000</v>
          </cell>
          <cell r="I100">
            <v>50000</v>
          </cell>
          <cell r="J100" t="str">
            <v>Ceiling</v>
          </cell>
        </row>
        <row r="101">
          <cell r="A101" t="str">
            <v>PETROLEUM HYDROCARBONS Aliphatics C9 to C12</v>
          </cell>
          <cell r="B101">
            <v>1800</v>
          </cell>
          <cell r="C101" t="str">
            <v>acute LC50/10</v>
          </cell>
          <cell r="D101">
            <v>10</v>
          </cell>
          <cell r="E101">
            <v>100</v>
          </cell>
          <cell r="F101">
            <v>1800000</v>
          </cell>
          <cell r="G101">
            <v>50000</v>
          </cell>
          <cell r="H101">
            <v>50000</v>
          </cell>
          <cell r="I101">
            <v>50000</v>
          </cell>
          <cell r="J101" t="str">
            <v>Ceiling</v>
          </cell>
        </row>
        <row r="102">
          <cell r="A102" t="str">
            <v>PETROLEUM HYDROCARBONS Aliphatics C9 to C18</v>
          </cell>
          <cell r="B102">
            <v>1800</v>
          </cell>
          <cell r="C102" t="str">
            <v>acute LC50/10</v>
          </cell>
          <cell r="D102">
            <v>10</v>
          </cell>
          <cell r="E102">
            <v>100</v>
          </cell>
          <cell r="F102">
            <v>1800000</v>
          </cell>
          <cell r="G102">
            <v>50000</v>
          </cell>
          <cell r="H102">
            <v>50000</v>
          </cell>
          <cell r="I102">
            <v>50000</v>
          </cell>
          <cell r="J102" t="str">
            <v>Ceiling</v>
          </cell>
        </row>
        <row r="103">
          <cell r="A103" t="str">
            <v>PETROLEUM HYDROCARBONS Aliphatics C19 to C36</v>
          </cell>
          <cell r="B103">
            <v>2100</v>
          </cell>
          <cell r="C103" t="str">
            <v>acute EC50/10</v>
          </cell>
          <cell r="D103">
            <v>10</v>
          </cell>
          <cell r="E103">
            <v>100</v>
          </cell>
          <cell r="F103">
            <v>2100000</v>
          </cell>
          <cell r="G103">
            <v>50000</v>
          </cell>
          <cell r="H103">
            <v>50000</v>
          </cell>
          <cell r="I103">
            <v>50000</v>
          </cell>
          <cell r="J103" t="str">
            <v>Ceiling</v>
          </cell>
        </row>
        <row r="104">
          <cell r="A104" t="str">
            <v>PETROLEUM HYDROCARBONS Aromatics C9 to C10</v>
          </cell>
          <cell r="B104">
            <v>540</v>
          </cell>
          <cell r="C104" t="str">
            <v>acute LC50/10</v>
          </cell>
          <cell r="D104">
            <v>10</v>
          </cell>
          <cell r="E104">
            <v>25</v>
          </cell>
          <cell r="F104">
            <v>135000</v>
          </cell>
          <cell r="G104">
            <v>50000</v>
          </cell>
          <cell r="H104">
            <v>50000</v>
          </cell>
          <cell r="I104">
            <v>50000</v>
          </cell>
          <cell r="J104" t="str">
            <v>Ceiling</v>
          </cell>
        </row>
        <row r="105">
          <cell r="A105" t="str">
            <v>PETROLEUM HYDROCARBONS Aromatics C11 to C22</v>
          </cell>
          <cell r="B105">
            <v>5</v>
          </cell>
          <cell r="C105" t="str">
            <v>Mean PAH tox</v>
          </cell>
          <cell r="D105">
            <v>10</v>
          </cell>
          <cell r="E105">
            <v>100</v>
          </cell>
          <cell r="F105">
            <v>5000</v>
          </cell>
          <cell r="G105">
            <v>5000</v>
          </cell>
          <cell r="H105">
            <v>5000</v>
          </cell>
          <cell r="I105">
            <v>5000</v>
          </cell>
          <cell r="J105" t="str">
            <v>Mean PAH tox</v>
          </cell>
        </row>
        <row r="106">
          <cell r="A106" t="str">
            <v>PHENANTHRENE</v>
          </cell>
          <cell r="B106">
            <v>38</v>
          </cell>
          <cell r="C106" t="str">
            <v>chronic LOEC</v>
          </cell>
          <cell r="D106">
            <v>10</v>
          </cell>
          <cell r="E106">
            <v>25</v>
          </cell>
          <cell r="F106">
            <v>9500</v>
          </cell>
          <cell r="G106">
            <v>9500</v>
          </cell>
          <cell r="H106">
            <v>9500</v>
          </cell>
          <cell r="I106">
            <v>10000</v>
          </cell>
          <cell r="J106" t="str">
            <v>chronic LOEC</v>
          </cell>
        </row>
        <row r="107">
          <cell r="A107" t="str">
            <v>PHENOL</v>
          </cell>
          <cell r="B107">
            <v>62</v>
          </cell>
          <cell r="C107" t="str">
            <v>chronic LOEC</v>
          </cell>
          <cell r="D107">
            <v>10</v>
          </cell>
          <cell r="E107">
            <v>2.5</v>
          </cell>
          <cell r="F107">
            <v>1550</v>
          </cell>
          <cell r="G107">
            <v>1550</v>
          </cell>
          <cell r="H107">
            <v>1550</v>
          </cell>
          <cell r="I107">
            <v>2000</v>
          </cell>
          <cell r="J107" t="str">
            <v>chronic LOEC</v>
          </cell>
        </row>
        <row r="108">
          <cell r="A108" t="str">
            <v>POLYCHLORINATED BIPHENYLS (PCBs)</v>
          </cell>
          <cell r="B108">
            <v>1.4E-2</v>
          </cell>
          <cell r="C108" t="str">
            <v xml:space="preserve">CCC (FW) </v>
          </cell>
          <cell r="D108">
            <v>10</v>
          </cell>
          <cell r="E108">
            <v>100</v>
          </cell>
          <cell r="F108">
            <v>14</v>
          </cell>
          <cell r="G108">
            <v>14</v>
          </cell>
          <cell r="H108">
            <v>14</v>
          </cell>
          <cell r="I108">
            <v>10</v>
          </cell>
          <cell r="J108" t="str">
            <v xml:space="preserve">CCC (FW) </v>
          </cell>
        </row>
        <row r="109">
          <cell r="A109" t="str">
            <v>PYRENE</v>
          </cell>
          <cell r="B109">
            <v>8.8999999999999996E-2</v>
          </cell>
          <cell r="C109" t="str">
            <v>acute LC50/10</v>
          </cell>
          <cell r="D109">
            <v>10</v>
          </cell>
          <cell r="E109">
            <v>25</v>
          </cell>
          <cell r="F109">
            <v>22.25</v>
          </cell>
          <cell r="G109">
            <v>22.25</v>
          </cell>
          <cell r="H109">
            <v>22.25</v>
          </cell>
          <cell r="I109">
            <v>20</v>
          </cell>
          <cell r="J109" t="str">
            <v>acute LC50/10</v>
          </cell>
        </row>
        <row r="110">
          <cell r="A110" t="str">
            <v>RDX</v>
          </cell>
          <cell r="B110">
            <v>2400</v>
          </cell>
          <cell r="C110" t="str">
            <v>chronic LOEC</v>
          </cell>
          <cell r="D110">
            <v>10</v>
          </cell>
          <cell r="E110">
            <v>2.5</v>
          </cell>
          <cell r="F110">
            <v>60000</v>
          </cell>
          <cell r="G110">
            <v>50000</v>
          </cell>
          <cell r="H110">
            <v>50000</v>
          </cell>
          <cell r="I110">
            <v>50000</v>
          </cell>
          <cell r="J110" t="str">
            <v>Ceiling</v>
          </cell>
        </row>
        <row r="111">
          <cell r="A111" t="str">
            <v>SELENIUM</v>
          </cell>
          <cell r="B111">
            <v>1.5</v>
          </cell>
          <cell r="C111" t="str">
            <v>CCC</v>
          </cell>
          <cell r="D111">
            <v>10</v>
          </cell>
          <cell r="E111">
            <v>2.5</v>
          </cell>
          <cell r="F111">
            <v>37.5</v>
          </cell>
          <cell r="G111">
            <v>37.5</v>
          </cell>
          <cell r="H111">
            <v>50</v>
          </cell>
          <cell r="I111">
            <v>50</v>
          </cell>
          <cell r="J111" t="str">
            <v>PQL</v>
          </cell>
        </row>
        <row r="112">
          <cell r="A112" t="str">
            <v>SILVER</v>
          </cell>
          <cell r="B112">
            <v>0.03</v>
          </cell>
          <cell r="C112" t="str">
            <v>CMC(FW)/10</v>
          </cell>
          <cell r="D112">
            <v>10</v>
          </cell>
          <cell r="E112">
            <v>2.5</v>
          </cell>
          <cell r="F112">
            <v>0.75</v>
          </cell>
          <cell r="G112">
            <v>0.75</v>
          </cell>
          <cell r="H112">
            <v>7</v>
          </cell>
          <cell r="I112">
            <v>7</v>
          </cell>
          <cell r="J112" t="str">
            <v>PQL</v>
          </cell>
        </row>
        <row r="113">
          <cell r="A113" t="str">
            <v>STYRENE</v>
          </cell>
          <cell r="B113">
            <v>250</v>
          </cell>
          <cell r="C113" t="str">
            <v>acute LC50/10</v>
          </cell>
          <cell r="D113">
            <v>10</v>
          </cell>
          <cell r="E113">
            <v>2.5</v>
          </cell>
          <cell r="F113">
            <v>6250</v>
          </cell>
          <cell r="G113">
            <v>6250</v>
          </cell>
          <cell r="H113">
            <v>6250</v>
          </cell>
          <cell r="I113">
            <v>6000</v>
          </cell>
          <cell r="J113" t="str">
            <v>acute LC50/10</v>
          </cell>
        </row>
        <row r="114">
          <cell r="A114" t="str">
            <v>TCDD, 2,3,7,8-  (equivalents)</v>
          </cell>
          <cell r="B114">
            <v>3.8000000000000002E-5</v>
          </cell>
          <cell r="C114" t="str">
            <v>chronicLOEC</v>
          </cell>
          <cell r="D114">
            <v>10</v>
          </cell>
          <cell r="E114">
            <v>100</v>
          </cell>
          <cell r="F114">
            <v>3.7999999999999999E-2</v>
          </cell>
          <cell r="G114">
            <v>3.7999999999999999E-2</v>
          </cell>
          <cell r="H114">
            <v>3.7999999999999999E-2</v>
          </cell>
          <cell r="I114">
            <v>0.04</v>
          </cell>
          <cell r="J114" t="str">
            <v>chronicLOEC</v>
          </cell>
        </row>
        <row r="115">
          <cell r="A115" t="str">
            <v>TETRACHLOROETHANE, 1,1,1,2-</v>
          </cell>
          <cell r="B115">
            <v>2000</v>
          </cell>
          <cell r="C115" t="str">
            <v>acute LC50/10</v>
          </cell>
          <cell r="D115">
            <v>10</v>
          </cell>
          <cell r="E115">
            <v>2.5</v>
          </cell>
          <cell r="F115">
            <v>50000</v>
          </cell>
          <cell r="G115">
            <v>50000</v>
          </cell>
          <cell r="H115">
            <v>50000</v>
          </cell>
          <cell r="I115">
            <v>50000</v>
          </cell>
          <cell r="J115" t="str">
            <v>acute LC50/10</v>
          </cell>
        </row>
        <row r="116">
          <cell r="A116" t="str">
            <v>TETRACHLOROETHANE, 1,1,2,2-</v>
          </cell>
          <cell r="B116">
            <v>4000</v>
          </cell>
          <cell r="C116" t="str">
            <v>chronic LOEC</v>
          </cell>
          <cell r="D116">
            <v>10</v>
          </cell>
          <cell r="E116">
            <v>2.5</v>
          </cell>
          <cell r="F116">
            <v>100000</v>
          </cell>
          <cell r="G116">
            <v>50000</v>
          </cell>
          <cell r="H116">
            <v>50000</v>
          </cell>
          <cell r="I116">
            <v>50000</v>
          </cell>
          <cell r="J116" t="str">
            <v>Ceiling</v>
          </cell>
        </row>
        <row r="117">
          <cell r="A117" t="str">
            <v>TETRACHLOROETHYLENE</v>
          </cell>
          <cell r="B117">
            <v>1100</v>
          </cell>
          <cell r="C117" t="str">
            <v>chronic LOEC</v>
          </cell>
          <cell r="D117">
            <v>10</v>
          </cell>
          <cell r="E117">
            <v>2.5</v>
          </cell>
          <cell r="F117">
            <v>27500</v>
          </cell>
          <cell r="G117">
            <v>27500</v>
          </cell>
          <cell r="H117">
            <v>27500</v>
          </cell>
          <cell r="I117">
            <v>30000</v>
          </cell>
          <cell r="J117" t="str">
            <v>chronic LOEC</v>
          </cell>
        </row>
        <row r="118">
          <cell r="A118" t="str">
            <v>THALLIUM</v>
          </cell>
          <cell r="B118">
            <v>110</v>
          </cell>
          <cell r="C118" t="str">
            <v>chronic</v>
          </cell>
          <cell r="D118">
            <v>10</v>
          </cell>
          <cell r="E118">
            <v>2.5</v>
          </cell>
          <cell r="F118">
            <v>2750</v>
          </cell>
          <cell r="G118">
            <v>2750</v>
          </cell>
          <cell r="H118">
            <v>2750</v>
          </cell>
          <cell r="I118">
            <v>3000</v>
          </cell>
          <cell r="J118" t="str">
            <v>chronic</v>
          </cell>
        </row>
        <row r="119">
          <cell r="A119" t="str">
            <v>TOLUENE</v>
          </cell>
          <cell r="B119">
            <v>1400</v>
          </cell>
          <cell r="C119" t="str">
            <v>acute EC50/10</v>
          </cell>
          <cell r="D119">
            <v>10</v>
          </cell>
          <cell r="E119">
            <v>2.5</v>
          </cell>
          <cell r="F119">
            <v>35000</v>
          </cell>
          <cell r="G119">
            <v>35000</v>
          </cell>
          <cell r="H119">
            <v>35000</v>
          </cell>
          <cell r="I119">
            <v>40000</v>
          </cell>
          <cell r="J119" t="str">
            <v>acute EC50/10</v>
          </cell>
        </row>
        <row r="120">
          <cell r="A120" t="str">
            <v>TRICHLOROBENZENE, 1,2,4-</v>
          </cell>
          <cell r="B120">
            <v>340</v>
          </cell>
          <cell r="C120" t="str">
            <v>chronic LOEC</v>
          </cell>
          <cell r="D120">
            <v>10</v>
          </cell>
          <cell r="E120">
            <v>25</v>
          </cell>
          <cell r="F120">
            <v>85000</v>
          </cell>
          <cell r="G120">
            <v>50000</v>
          </cell>
          <cell r="H120">
            <v>50000</v>
          </cell>
          <cell r="I120">
            <v>50000</v>
          </cell>
          <cell r="J120" t="str">
            <v>Ceiling</v>
          </cell>
        </row>
        <row r="121">
          <cell r="A121" t="str">
            <v>TRICHLOROETHANE, 1,1,1-</v>
          </cell>
          <cell r="B121">
            <v>900</v>
          </cell>
          <cell r="C121" t="str">
            <v xml:space="preserve">acute EC10/10 </v>
          </cell>
          <cell r="D121">
            <v>10</v>
          </cell>
          <cell r="E121">
            <v>2.5</v>
          </cell>
          <cell r="F121">
            <v>22500</v>
          </cell>
          <cell r="G121">
            <v>22500</v>
          </cell>
          <cell r="H121">
            <v>22500</v>
          </cell>
          <cell r="I121">
            <v>20000</v>
          </cell>
          <cell r="J121" t="str">
            <v xml:space="preserve">acute EC10/10 </v>
          </cell>
        </row>
        <row r="122">
          <cell r="A122" t="str">
            <v>TRICHLOROETHANE, 1,1,2-</v>
          </cell>
          <cell r="B122">
            <v>15000</v>
          </cell>
          <cell r="C122" t="str">
            <v>chronic LOEC</v>
          </cell>
          <cell r="D122">
            <v>10</v>
          </cell>
          <cell r="E122">
            <v>2.5</v>
          </cell>
          <cell r="F122">
            <v>375000</v>
          </cell>
          <cell r="G122">
            <v>50000</v>
          </cell>
          <cell r="H122">
            <v>50000</v>
          </cell>
          <cell r="I122">
            <v>50000</v>
          </cell>
          <cell r="J122" t="str">
            <v>Ceiling</v>
          </cell>
        </row>
        <row r="123">
          <cell r="A123" t="str">
            <v>TRICHLOROETHYLENE</v>
          </cell>
          <cell r="B123">
            <v>190</v>
          </cell>
          <cell r="C123" t="str">
            <v>acute LC50/10</v>
          </cell>
          <cell r="D123">
            <v>10</v>
          </cell>
          <cell r="E123">
            <v>2.5</v>
          </cell>
          <cell r="F123">
            <v>4750</v>
          </cell>
          <cell r="G123">
            <v>4750</v>
          </cell>
          <cell r="H123">
            <v>4750</v>
          </cell>
          <cell r="I123">
            <v>5000</v>
          </cell>
          <cell r="J123" t="str">
            <v>acute LC50/10</v>
          </cell>
        </row>
        <row r="124">
          <cell r="A124" t="str">
            <v>TRICHLOROPHENOL, 2,4,5-</v>
          </cell>
          <cell r="B124">
            <v>130</v>
          </cell>
          <cell r="C124" t="str">
            <v>chronic</v>
          </cell>
          <cell r="D124">
            <v>10</v>
          </cell>
          <cell r="E124">
            <v>2.5</v>
          </cell>
          <cell r="F124">
            <v>3250</v>
          </cell>
          <cell r="G124">
            <v>3250</v>
          </cell>
          <cell r="H124">
            <v>3250</v>
          </cell>
          <cell r="I124">
            <v>3000</v>
          </cell>
          <cell r="J124" t="str">
            <v>chronic</v>
          </cell>
        </row>
        <row r="125">
          <cell r="A125" t="str">
            <v>TRICHLOROPHENOL 2,4,6-</v>
          </cell>
          <cell r="B125">
            <v>18</v>
          </cell>
          <cell r="C125" t="str">
            <v>acute LC50/10</v>
          </cell>
          <cell r="D125">
            <v>10</v>
          </cell>
          <cell r="E125">
            <v>2.5</v>
          </cell>
          <cell r="F125">
            <v>450</v>
          </cell>
          <cell r="G125">
            <v>450</v>
          </cell>
          <cell r="H125">
            <v>450</v>
          </cell>
          <cell r="I125">
            <v>500</v>
          </cell>
          <cell r="J125" t="str">
            <v>acute LC50/10</v>
          </cell>
        </row>
        <row r="126">
          <cell r="A126" t="str">
            <v>VANADIUM</v>
          </cell>
          <cell r="B126">
            <v>160</v>
          </cell>
          <cell r="C126" t="str">
            <v>chronic</v>
          </cell>
          <cell r="D126">
            <v>10</v>
          </cell>
          <cell r="E126">
            <v>2.5</v>
          </cell>
          <cell r="F126">
            <v>4000</v>
          </cell>
          <cell r="G126">
            <v>4000</v>
          </cell>
          <cell r="H126">
            <v>4000</v>
          </cell>
          <cell r="I126">
            <v>4000</v>
          </cell>
          <cell r="J126" t="str">
            <v>chronic</v>
          </cell>
        </row>
        <row r="127">
          <cell r="A127" t="str">
            <v>VINYL CHLORIDE</v>
          </cell>
          <cell r="B127">
            <v>41000</v>
          </cell>
          <cell r="C127" t="str">
            <v>acute EC50/10</v>
          </cell>
          <cell r="D127">
            <v>10</v>
          </cell>
          <cell r="E127">
            <v>2.5</v>
          </cell>
          <cell r="F127">
            <v>1025000</v>
          </cell>
          <cell r="G127">
            <v>50000</v>
          </cell>
          <cell r="H127">
            <v>50000</v>
          </cell>
          <cell r="I127">
            <v>50000</v>
          </cell>
          <cell r="J127" t="str">
            <v>Ceiling</v>
          </cell>
        </row>
        <row r="128">
          <cell r="A128" t="str">
            <v>XYLENES (Mixed Isomers)</v>
          </cell>
          <cell r="B128">
            <v>200</v>
          </cell>
          <cell r="C128" t="str">
            <v>acute EC50/10</v>
          </cell>
          <cell r="D128">
            <v>10</v>
          </cell>
          <cell r="E128">
            <v>2.5</v>
          </cell>
          <cell r="F128">
            <v>5000</v>
          </cell>
          <cell r="G128">
            <v>5000</v>
          </cell>
          <cell r="H128">
            <v>5000</v>
          </cell>
          <cell r="I128">
            <v>5000</v>
          </cell>
          <cell r="J128" t="str">
            <v>acute EC50/10</v>
          </cell>
        </row>
        <row r="129">
          <cell r="A129" t="str">
            <v>ZINC</v>
          </cell>
          <cell r="B129">
            <v>37</v>
          </cell>
          <cell r="C129" t="str">
            <v>CCC(FW)</v>
          </cell>
          <cell r="D129">
            <v>10</v>
          </cell>
          <cell r="E129">
            <v>2.5</v>
          </cell>
          <cell r="F129">
            <v>925</v>
          </cell>
          <cell r="G129">
            <v>925</v>
          </cell>
          <cell r="H129">
            <v>925</v>
          </cell>
          <cell r="I129">
            <v>900</v>
          </cell>
          <cell r="J129" t="str">
            <v>CCC(FW)</v>
          </cell>
        </row>
      </sheetData>
      <sheetData sheetId="1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Leaching"/>
      <sheetName val="DAFs"/>
      <sheetName val="MCP Leach"/>
    </sheetNames>
    <definedNames>
      <definedName name="LeachSS" refersTo="='Leaching'!$A$1:$AB$129"/>
    </definedNames>
    <sheetDataSet>
      <sheetData sheetId="0"/>
      <sheetData sheetId="1">
        <row r="1">
          <cell r="A1"/>
          <cell r="B1"/>
          <cell r="C1"/>
          <cell r="D1"/>
          <cell r="E1"/>
          <cell r="F1"/>
          <cell r="G1"/>
          <cell r="H1"/>
          <cell r="I1"/>
          <cell r="J1"/>
          <cell r="K1"/>
          <cell r="L1"/>
          <cell r="M1"/>
          <cell r="N1"/>
          <cell r="O1"/>
          <cell r="P1"/>
          <cell r="Q1"/>
          <cell r="R1"/>
          <cell r="S1"/>
          <cell r="T1"/>
          <cell r="U1"/>
          <cell r="V1"/>
          <cell r="W1"/>
          <cell r="X1"/>
          <cell r="Y1"/>
          <cell r="Z1"/>
          <cell r="AA1"/>
          <cell r="AB1"/>
        </row>
        <row r="2">
          <cell r="A2" t="str">
            <v>Leaching-Based</v>
          </cell>
          <cell r="B2" t="str">
            <v>Target Groundwater</v>
          </cell>
          <cell r="C2"/>
          <cell r="D2"/>
          <cell r="E2"/>
          <cell r="F2"/>
          <cell r="G2"/>
          <cell r="H2" t="str">
            <v xml:space="preserve">Strictly the </v>
          </cell>
          <cell r="I2"/>
          <cell r="J2"/>
          <cell r="K2" t="str">
            <v>Maximum of leaching, Soil PQL and</v>
          </cell>
          <cell r="L2"/>
          <cell r="M2"/>
          <cell r="N2"/>
          <cell r="O2"/>
          <cell r="P2"/>
          <cell r="Q2"/>
          <cell r="R2"/>
          <cell r="S2"/>
          <cell r="T2"/>
          <cell r="U2"/>
          <cell r="V2"/>
          <cell r="W2"/>
          <cell r="X2" t="str">
            <v>Maximum of leaching, Soil PQL and</v>
          </cell>
          <cell r="Y2"/>
          <cell r="Z2"/>
          <cell r="AA2"/>
          <cell r="AB2"/>
        </row>
        <row r="3">
          <cell r="A3" t="str">
            <v>Soil Levels</v>
          </cell>
          <cell r="B3" t="str">
            <v>Standards</v>
          </cell>
          <cell r="C3"/>
          <cell r="D3"/>
          <cell r="E3" t="str">
            <v>DAFs</v>
          </cell>
          <cell r="F3" t="str">
            <v>DAFs</v>
          </cell>
          <cell r="G3"/>
          <cell r="H3" t="str">
            <v>Leaching-Based Concentrations</v>
          </cell>
          <cell r="I3"/>
          <cell r="J3"/>
          <cell r="K3" t="str">
            <v>Natural Soil Background for S-1</v>
          </cell>
          <cell r="L3"/>
          <cell r="M3"/>
          <cell r="N3"/>
          <cell r="O3"/>
          <cell r="P3"/>
          <cell r="Q3"/>
          <cell r="R3"/>
          <cell r="S3"/>
          <cell r="T3"/>
          <cell r="U3"/>
          <cell r="V3"/>
          <cell r="W3"/>
          <cell r="X3" t="str">
            <v>Urban Soil Background for S-2 &amp; S-3</v>
          </cell>
          <cell r="Y3"/>
          <cell r="Z3"/>
          <cell r="AA3"/>
          <cell r="AB3"/>
        </row>
        <row r="4">
          <cell r="A4"/>
          <cell r="B4" t="str">
            <v>(Before Rounding)</v>
          </cell>
          <cell r="C4"/>
          <cell r="D4"/>
          <cell r="E4" t="str">
            <v>GW-1 &amp;</v>
          </cell>
          <cell r="F4" t="str">
            <v>GW-3</v>
          </cell>
          <cell r="G4" t="str">
            <v>Conversion</v>
          </cell>
          <cell r="H4"/>
          <cell r="I4"/>
          <cell r="J4"/>
          <cell r="K4" t="str">
            <v>S-1/GW-1</v>
          </cell>
          <cell r="L4" t="str">
            <v>S-1/GW-1</v>
          </cell>
          <cell r="M4" t="str">
            <v>S-1/GW-1</v>
          </cell>
          <cell r="N4" t="str">
            <v>S-1/GW-2</v>
          </cell>
          <cell r="O4" t="str">
            <v>S-1/GW-2</v>
          </cell>
          <cell r="P4" t="str">
            <v>S-1/GW-2</v>
          </cell>
          <cell r="Q4" t="str">
            <v>S-1/GW-3</v>
          </cell>
          <cell r="R4" t="str">
            <v>S-1/GW-3</v>
          </cell>
          <cell r="S4" t="str">
            <v>S-1/GW-3</v>
          </cell>
          <cell r="T4" t="str">
            <v>S-2&amp;3/GW-1</v>
          </cell>
          <cell r="U4" t="str">
            <v>S-2&amp;3/GW-1</v>
          </cell>
          <cell r="V4" t="str">
            <v>S-2&amp;3/GW-1</v>
          </cell>
          <cell r="W4" t="str">
            <v>S-2&amp;3/GW-2</v>
          </cell>
          <cell r="X4" t="str">
            <v>S-2&amp;3/GW-2</v>
          </cell>
          <cell r="Y4" t="str">
            <v>S-2&amp;3/GW-2</v>
          </cell>
          <cell r="Z4" t="str">
            <v>S-2&amp;3/GW-3</v>
          </cell>
          <cell r="AA4" t="str">
            <v>S-2&amp;3/GW-3</v>
          </cell>
          <cell r="AB4" t="str">
            <v>S-2&amp;3/GW-3</v>
          </cell>
        </row>
        <row r="5">
          <cell r="A5"/>
          <cell r="B5" t="str">
            <v>GW-1</v>
          </cell>
          <cell r="C5" t="str">
            <v>GW-2</v>
          </cell>
          <cell r="D5" t="str">
            <v>GW-3</v>
          </cell>
          <cell r="E5" t="str">
            <v>GW-2</v>
          </cell>
          <cell r="F5"/>
          <cell r="G5" t="str">
            <v>Factor</v>
          </cell>
          <cell r="H5" t="str">
            <v>S-   /GW-1</v>
          </cell>
          <cell r="I5" t="str">
            <v>S-   /GW-2</v>
          </cell>
          <cell r="J5" t="str">
            <v>S-   /GW-3</v>
          </cell>
          <cell r="K5"/>
          <cell r="L5" t="str">
            <v>rounded</v>
          </cell>
          <cell r="M5" t="str">
            <v>Basis</v>
          </cell>
          <cell r="N5"/>
          <cell r="O5" t="str">
            <v>rounded</v>
          </cell>
          <cell r="P5" t="str">
            <v>Basis</v>
          </cell>
          <cell r="Q5"/>
          <cell r="R5" t="str">
            <v>rounded</v>
          </cell>
          <cell r="S5" t="str">
            <v>Basis</v>
          </cell>
          <cell r="T5"/>
          <cell r="U5" t="str">
            <v>rounded</v>
          </cell>
          <cell r="V5" t="str">
            <v>Basis</v>
          </cell>
          <cell r="W5"/>
          <cell r="X5" t="str">
            <v>rounded</v>
          </cell>
          <cell r="Y5" t="str">
            <v>Basis</v>
          </cell>
          <cell r="Z5"/>
          <cell r="AA5" t="str">
            <v>rounded</v>
          </cell>
          <cell r="AB5" t="str">
            <v>Basis</v>
          </cell>
        </row>
        <row r="6">
          <cell r="A6" t="str">
            <v>OIL OR HAZARDOUS MATERIAL</v>
          </cell>
          <cell r="B6" t="str">
            <v>µg/L</v>
          </cell>
          <cell r="C6" t="str">
            <v>µg/L</v>
          </cell>
          <cell r="D6" t="str">
            <v>µg/L</v>
          </cell>
          <cell r="E6"/>
          <cell r="F6"/>
          <cell r="G6" t="str">
            <v>mg/µg</v>
          </cell>
          <cell r="H6" t="str">
            <v>mg/kg</v>
          </cell>
          <cell r="I6" t="str">
            <v>mg/kg</v>
          </cell>
          <cell r="J6" t="str">
            <v>mg/kg</v>
          </cell>
          <cell r="K6" t="str">
            <v>mg/kg</v>
          </cell>
          <cell r="L6" t="str">
            <v>mg/kg</v>
          </cell>
          <cell r="M6"/>
          <cell r="N6" t="str">
            <v>mg/kg</v>
          </cell>
          <cell r="O6" t="str">
            <v>mg/kg</v>
          </cell>
          <cell r="P6"/>
          <cell r="Q6" t="str">
            <v>mg/kg</v>
          </cell>
          <cell r="R6" t="str">
            <v>mg/kg</v>
          </cell>
          <cell r="S6"/>
          <cell r="T6" t="str">
            <v>mg/kg</v>
          </cell>
          <cell r="U6" t="str">
            <v>mg/kg</v>
          </cell>
          <cell r="V6"/>
          <cell r="W6" t="str">
            <v>mg/kg</v>
          </cell>
          <cell r="X6" t="str">
            <v>mg/kg</v>
          </cell>
          <cell r="Y6"/>
          <cell r="Z6" t="str">
            <v>mg/kg</v>
          </cell>
          <cell r="AA6" t="str">
            <v>mg/kg</v>
          </cell>
          <cell r="AB6"/>
        </row>
        <row r="7">
          <cell r="A7" t="str">
            <v>ACENAPHTHENE</v>
          </cell>
          <cell r="B7">
            <v>20</v>
          </cell>
          <cell r="C7">
            <v>0</v>
          </cell>
          <cell r="D7">
            <v>10000</v>
          </cell>
          <cell r="E7">
            <v>194</v>
          </cell>
          <cell r="F7">
            <v>13289</v>
          </cell>
          <cell r="G7">
            <v>1E-3</v>
          </cell>
          <cell r="H7">
            <v>3.88</v>
          </cell>
          <cell r="I7">
            <v>0</v>
          </cell>
          <cell r="J7">
            <v>132890</v>
          </cell>
          <cell r="K7">
            <v>3.88</v>
          </cell>
          <cell r="L7">
            <v>4</v>
          </cell>
          <cell r="M7" t="str">
            <v>Leaching</v>
          </cell>
          <cell r="N7">
            <v>0</v>
          </cell>
          <cell r="O7" t="str">
            <v>0</v>
          </cell>
          <cell r="P7">
            <v>0</v>
          </cell>
          <cell r="Q7">
            <v>132890</v>
          </cell>
          <cell r="R7">
            <v>100000</v>
          </cell>
          <cell r="S7" t="str">
            <v>Leaching</v>
          </cell>
          <cell r="T7">
            <v>3.88</v>
          </cell>
          <cell r="U7">
            <v>4</v>
          </cell>
          <cell r="V7" t="str">
            <v>Leaching</v>
          </cell>
          <cell r="W7">
            <v>0</v>
          </cell>
          <cell r="X7" t="str">
            <v>0</v>
          </cell>
          <cell r="Y7">
            <v>0</v>
          </cell>
          <cell r="Z7">
            <v>132890</v>
          </cell>
          <cell r="AA7">
            <v>100000</v>
          </cell>
          <cell r="AB7" t="str">
            <v>Leaching</v>
          </cell>
        </row>
        <row r="8">
          <cell r="A8" t="str">
            <v>ACENAPHTHYLENE</v>
          </cell>
          <cell r="B8">
            <v>36.020149800780572</v>
          </cell>
          <cell r="C8">
            <v>12574.3767711316</v>
          </cell>
          <cell r="D8">
            <v>35</v>
          </cell>
          <cell r="E8">
            <v>44</v>
          </cell>
          <cell r="F8">
            <v>397</v>
          </cell>
          <cell r="G8">
            <v>1E-3</v>
          </cell>
          <cell r="H8">
            <v>1.5848865912343453</v>
          </cell>
          <cell r="I8">
            <v>553.27257792979037</v>
          </cell>
          <cell r="J8">
            <v>13.895</v>
          </cell>
          <cell r="K8">
            <v>1.5848865912343453</v>
          </cell>
          <cell r="L8">
            <v>2</v>
          </cell>
          <cell r="M8" t="str">
            <v>Leaching</v>
          </cell>
          <cell r="N8">
            <v>553.27257792979037</v>
          </cell>
          <cell r="O8">
            <v>600</v>
          </cell>
          <cell r="P8" t="str">
            <v>Leaching</v>
          </cell>
          <cell r="Q8">
            <v>13.895</v>
          </cell>
          <cell r="R8">
            <v>10</v>
          </cell>
          <cell r="S8" t="str">
            <v>Leaching</v>
          </cell>
          <cell r="T8">
            <v>1.5848865912343453</v>
          </cell>
          <cell r="U8">
            <v>2</v>
          </cell>
          <cell r="V8" t="str">
            <v>Leaching</v>
          </cell>
          <cell r="W8">
            <v>553.27257792979037</v>
          </cell>
          <cell r="X8">
            <v>600</v>
          </cell>
          <cell r="Y8" t="str">
            <v>Leaching</v>
          </cell>
          <cell r="Z8">
            <v>13.895</v>
          </cell>
          <cell r="AA8">
            <v>10</v>
          </cell>
          <cell r="AB8" t="str">
            <v>Leaching</v>
          </cell>
        </row>
        <row r="9">
          <cell r="A9" t="str">
            <v>ACETONE</v>
          </cell>
          <cell r="B9">
            <v>6300</v>
          </cell>
          <cell r="C9">
            <v>50000</v>
          </cell>
          <cell r="D9">
            <v>50000</v>
          </cell>
          <cell r="E9">
            <v>1</v>
          </cell>
          <cell r="F9">
            <v>7</v>
          </cell>
          <cell r="G9">
            <v>1E-3</v>
          </cell>
          <cell r="H9">
            <v>6.3</v>
          </cell>
          <cell r="I9">
            <v>50</v>
          </cell>
          <cell r="J9">
            <v>350</v>
          </cell>
          <cell r="K9">
            <v>6.3</v>
          </cell>
          <cell r="L9">
            <v>6</v>
          </cell>
          <cell r="M9" t="str">
            <v>Leaching</v>
          </cell>
          <cell r="N9">
            <v>50</v>
          </cell>
          <cell r="O9">
            <v>50</v>
          </cell>
          <cell r="P9" t="str">
            <v>Leaching</v>
          </cell>
          <cell r="Q9">
            <v>350</v>
          </cell>
          <cell r="R9">
            <v>400</v>
          </cell>
          <cell r="S9" t="str">
            <v>Leaching</v>
          </cell>
          <cell r="T9">
            <v>6.3</v>
          </cell>
          <cell r="U9">
            <v>6</v>
          </cell>
          <cell r="V9" t="str">
            <v>Leaching</v>
          </cell>
          <cell r="W9">
            <v>50</v>
          </cell>
          <cell r="X9">
            <v>50</v>
          </cell>
          <cell r="Y9" t="str">
            <v>Leaching</v>
          </cell>
          <cell r="Z9">
            <v>350</v>
          </cell>
          <cell r="AA9">
            <v>400</v>
          </cell>
          <cell r="AB9" t="str">
            <v>Leaching</v>
          </cell>
        </row>
        <row r="10">
          <cell r="A10" t="str">
            <v>ALDRIN</v>
          </cell>
          <cell r="B10">
            <v>1.4216760398518902E-4</v>
          </cell>
          <cell r="C10">
            <v>2.1464927318345226</v>
          </cell>
          <cell r="D10">
            <v>32.5</v>
          </cell>
          <cell r="E10">
            <v>0</v>
          </cell>
          <cell r="F10">
            <v>0</v>
          </cell>
          <cell r="G10">
            <v>1E-3</v>
          </cell>
          <cell r="H10">
            <v>0</v>
          </cell>
          <cell r="I10">
            <v>0</v>
          </cell>
          <cell r="J10">
            <v>0</v>
          </cell>
          <cell r="K10">
            <v>0</v>
          </cell>
          <cell r="L10" t="str">
            <v>0</v>
          </cell>
          <cell r="M10">
            <v>0</v>
          </cell>
          <cell r="N10">
            <v>0</v>
          </cell>
          <cell r="O10" t="str">
            <v>0</v>
          </cell>
          <cell r="P10">
            <v>0</v>
          </cell>
          <cell r="Q10">
            <v>0</v>
          </cell>
          <cell r="R10" t="str">
            <v>0</v>
          </cell>
          <cell r="S10">
            <v>0</v>
          </cell>
          <cell r="T10">
            <v>0</v>
          </cell>
          <cell r="U10" t="str">
            <v>0</v>
          </cell>
          <cell r="V10">
            <v>0</v>
          </cell>
          <cell r="W10">
            <v>0</v>
          </cell>
          <cell r="X10" t="str">
            <v>0</v>
          </cell>
          <cell r="Y10">
            <v>0</v>
          </cell>
          <cell r="Z10">
            <v>0</v>
          </cell>
          <cell r="AA10" t="str">
            <v>0</v>
          </cell>
          <cell r="AB10">
            <v>0</v>
          </cell>
        </row>
        <row r="11">
          <cell r="A11" t="str">
            <v>ANTHRACENE</v>
          </cell>
          <cell r="B11">
            <v>102.29890781735142</v>
          </cell>
          <cell r="C11">
            <v>0</v>
          </cell>
          <cell r="D11">
            <v>32.5</v>
          </cell>
          <cell r="E11">
            <v>0</v>
          </cell>
          <cell r="F11">
            <v>0</v>
          </cell>
          <cell r="G11">
            <v>1E-3</v>
          </cell>
          <cell r="H11">
            <v>0</v>
          </cell>
          <cell r="I11">
            <v>0</v>
          </cell>
          <cell r="J11">
            <v>0</v>
          </cell>
          <cell r="K11">
            <v>0</v>
          </cell>
          <cell r="L11" t="str">
            <v>0</v>
          </cell>
          <cell r="M11">
            <v>0</v>
          </cell>
          <cell r="N11">
            <v>0</v>
          </cell>
          <cell r="O11" t="str">
            <v>0</v>
          </cell>
          <cell r="P11">
            <v>0</v>
          </cell>
          <cell r="Q11">
            <v>0</v>
          </cell>
          <cell r="R11" t="str">
            <v>0</v>
          </cell>
          <cell r="S11">
            <v>0</v>
          </cell>
          <cell r="T11">
            <v>0</v>
          </cell>
          <cell r="U11" t="str">
            <v>0</v>
          </cell>
          <cell r="V11">
            <v>0</v>
          </cell>
          <cell r="W11">
            <v>0</v>
          </cell>
          <cell r="X11" t="str">
            <v>0</v>
          </cell>
          <cell r="Y11">
            <v>0</v>
          </cell>
          <cell r="Z11">
            <v>0</v>
          </cell>
          <cell r="AA11" t="str">
            <v>0</v>
          </cell>
          <cell r="AB11">
            <v>0</v>
          </cell>
        </row>
        <row r="12">
          <cell r="A12" t="str">
            <v>ANTIMONY</v>
          </cell>
          <cell r="B12">
            <v>6</v>
          </cell>
          <cell r="C12">
            <v>0</v>
          </cell>
          <cell r="D12">
            <v>7500</v>
          </cell>
          <cell r="E12">
            <v>0</v>
          </cell>
          <cell r="F12">
            <v>0</v>
          </cell>
          <cell r="G12">
            <v>1E-3</v>
          </cell>
          <cell r="H12">
            <v>0</v>
          </cell>
          <cell r="I12">
            <v>0</v>
          </cell>
          <cell r="J12">
            <v>0</v>
          </cell>
          <cell r="K12">
            <v>0</v>
          </cell>
          <cell r="L12" t="str">
            <v>0</v>
          </cell>
          <cell r="M12">
            <v>0</v>
          </cell>
          <cell r="N12">
            <v>0</v>
          </cell>
          <cell r="O12" t="str">
            <v>0</v>
          </cell>
          <cell r="P12">
            <v>0</v>
          </cell>
          <cell r="Q12">
            <v>0</v>
          </cell>
          <cell r="R12" t="str">
            <v>0</v>
          </cell>
          <cell r="S12">
            <v>0</v>
          </cell>
          <cell r="T12">
            <v>0</v>
          </cell>
          <cell r="U12" t="str">
            <v>0</v>
          </cell>
          <cell r="V12">
            <v>0</v>
          </cell>
          <cell r="W12">
            <v>0</v>
          </cell>
          <cell r="X12" t="str">
            <v>0</v>
          </cell>
          <cell r="Y12">
            <v>0</v>
          </cell>
          <cell r="Z12">
            <v>0</v>
          </cell>
          <cell r="AA12" t="str">
            <v>0</v>
          </cell>
          <cell r="AB12">
            <v>0</v>
          </cell>
        </row>
        <row r="13">
          <cell r="A13" t="str">
            <v>ARSENIC</v>
          </cell>
          <cell r="B13">
            <v>10</v>
          </cell>
          <cell r="C13">
            <v>0</v>
          </cell>
          <cell r="D13">
            <v>900</v>
          </cell>
          <cell r="E13">
            <v>0</v>
          </cell>
          <cell r="F13">
            <v>0</v>
          </cell>
          <cell r="G13">
            <v>1E-3</v>
          </cell>
          <cell r="H13">
            <v>0</v>
          </cell>
          <cell r="I13">
            <v>0</v>
          </cell>
          <cell r="J13">
            <v>0</v>
          </cell>
          <cell r="K13">
            <v>0</v>
          </cell>
          <cell r="L13" t="str">
            <v>0</v>
          </cell>
          <cell r="M13">
            <v>0</v>
          </cell>
          <cell r="N13">
            <v>0</v>
          </cell>
          <cell r="O13" t="str">
            <v>0</v>
          </cell>
          <cell r="P13">
            <v>0</v>
          </cell>
          <cell r="Q13">
            <v>0</v>
          </cell>
          <cell r="R13" t="str">
            <v>0</v>
          </cell>
          <cell r="S13">
            <v>0</v>
          </cell>
          <cell r="T13">
            <v>0</v>
          </cell>
          <cell r="U13" t="str">
            <v>0</v>
          </cell>
          <cell r="V13">
            <v>0</v>
          </cell>
          <cell r="W13">
            <v>0</v>
          </cell>
          <cell r="X13" t="str">
            <v>0</v>
          </cell>
          <cell r="Y13">
            <v>0</v>
          </cell>
          <cell r="Z13">
            <v>0</v>
          </cell>
          <cell r="AA13" t="str">
            <v>0</v>
          </cell>
          <cell r="AB13">
            <v>0</v>
          </cell>
        </row>
        <row r="14">
          <cell r="A14" t="str">
            <v>BARIUM</v>
          </cell>
          <cell r="B14">
            <v>2000</v>
          </cell>
          <cell r="C14">
            <v>0</v>
          </cell>
          <cell r="D14">
            <v>50000</v>
          </cell>
          <cell r="E14">
            <v>0</v>
          </cell>
          <cell r="F14">
            <v>0</v>
          </cell>
          <cell r="G14">
            <v>1E-3</v>
          </cell>
          <cell r="H14">
            <v>0</v>
          </cell>
          <cell r="I14">
            <v>0</v>
          </cell>
          <cell r="J14">
            <v>0</v>
          </cell>
          <cell r="K14">
            <v>0</v>
          </cell>
          <cell r="L14" t="str">
            <v>0</v>
          </cell>
          <cell r="M14">
            <v>0</v>
          </cell>
          <cell r="N14">
            <v>0</v>
          </cell>
          <cell r="O14" t="str">
            <v>0</v>
          </cell>
          <cell r="P14">
            <v>0</v>
          </cell>
          <cell r="Q14">
            <v>0</v>
          </cell>
          <cell r="R14" t="str">
            <v>0</v>
          </cell>
          <cell r="S14">
            <v>0</v>
          </cell>
          <cell r="T14">
            <v>0</v>
          </cell>
          <cell r="U14" t="str">
            <v>0</v>
          </cell>
          <cell r="V14">
            <v>0</v>
          </cell>
          <cell r="W14">
            <v>0</v>
          </cell>
          <cell r="X14" t="str">
            <v>0</v>
          </cell>
          <cell r="Y14">
            <v>0</v>
          </cell>
          <cell r="Z14">
            <v>0</v>
          </cell>
          <cell r="AA14" t="str">
            <v>0</v>
          </cell>
          <cell r="AB14">
            <v>0</v>
          </cell>
        </row>
        <row r="15">
          <cell r="A15" t="str">
            <v>BENZENE</v>
          </cell>
          <cell r="B15">
            <v>5</v>
          </cell>
          <cell r="C15">
            <v>1218.2176490066629</v>
          </cell>
          <cell r="D15">
            <v>11500</v>
          </cell>
          <cell r="E15">
            <v>299</v>
          </cell>
          <cell r="F15">
            <v>9132</v>
          </cell>
          <cell r="G15">
            <v>1E-3</v>
          </cell>
          <cell r="H15">
            <v>1.4950000000000001</v>
          </cell>
          <cell r="I15">
            <v>364.24707705299221</v>
          </cell>
          <cell r="J15">
            <v>105018</v>
          </cell>
          <cell r="K15">
            <v>1.4950000000000001</v>
          </cell>
          <cell r="L15">
            <v>2</v>
          </cell>
          <cell r="M15" t="str">
            <v>Leaching</v>
          </cell>
          <cell r="N15">
            <v>364.24707705299221</v>
          </cell>
          <cell r="O15">
            <v>400</v>
          </cell>
          <cell r="P15" t="str">
            <v>Leaching</v>
          </cell>
          <cell r="Q15">
            <v>105018</v>
          </cell>
          <cell r="R15">
            <v>100000</v>
          </cell>
          <cell r="S15" t="str">
            <v>Leaching</v>
          </cell>
          <cell r="T15">
            <v>1.4950000000000001</v>
          </cell>
          <cell r="U15">
            <v>2</v>
          </cell>
          <cell r="V15" t="str">
            <v>Leaching</v>
          </cell>
          <cell r="W15">
            <v>364.24707705299221</v>
          </cell>
          <cell r="X15">
            <v>400</v>
          </cell>
          <cell r="Y15" t="str">
            <v>Leaching</v>
          </cell>
          <cell r="Z15">
            <v>105018</v>
          </cell>
          <cell r="AA15">
            <v>100000</v>
          </cell>
          <cell r="AB15" t="str">
            <v>Leaching</v>
          </cell>
        </row>
        <row r="16">
          <cell r="A16" t="str">
            <v>BENZO(a)ANTHRACENE</v>
          </cell>
          <cell r="B16">
            <v>6.4592133001685592E-2</v>
          </cell>
          <cell r="C16">
            <v>0</v>
          </cell>
          <cell r="D16">
            <v>1000</v>
          </cell>
          <cell r="E16">
            <v>0</v>
          </cell>
          <cell r="F16">
            <v>0</v>
          </cell>
          <cell r="G16">
            <v>1E-3</v>
          </cell>
          <cell r="H16">
            <v>0</v>
          </cell>
          <cell r="I16">
            <v>0</v>
          </cell>
          <cell r="J16">
            <v>0</v>
          </cell>
          <cell r="K16">
            <v>0</v>
          </cell>
          <cell r="L16" t="str">
            <v>0</v>
          </cell>
          <cell r="M16">
            <v>0</v>
          </cell>
          <cell r="N16">
            <v>0</v>
          </cell>
          <cell r="O16" t="str">
            <v>0</v>
          </cell>
          <cell r="P16">
            <v>0</v>
          </cell>
          <cell r="Q16">
            <v>0</v>
          </cell>
          <cell r="R16" t="str">
            <v>0</v>
          </cell>
          <cell r="S16">
            <v>0</v>
          </cell>
          <cell r="T16">
            <v>0</v>
          </cell>
          <cell r="U16" t="str">
            <v>0</v>
          </cell>
          <cell r="V16">
            <v>0</v>
          </cell>
          <cell r="W16">
            <v>0</v>
          </cell>
          <cell r="X16" t="str">
            <v>0</v>
          </cell>
          <cell r="Y16">
            <v>0</v>
          </cell>
          <cell r="Z16">
            <v>0</v>
          </cell>
          <cell r="AA16" t="str">
            <v>0</v>
          </cell>
          <cell r="AB16">
            <v>0</v>
          </cell>
        </row>
        <row r="17">
          <cell r="A17" t="str">
            <v>BENZO(a)PYRENE</v>
          </cell>
          <cell r="B17">
            <v>0.2</v>
          </cell>
          <cell r="C17">
            <v>0</v>
          </cell>
          <cell r="D17">
            <v>500</v>
          </cell>
          <cell r="E17">
            <v>0</v>
          </cell>
          <cell r="F17">
            <v>0</v>
          </cell>
          <cell r="G17">
            <v>1E-3</v>
          </cell>
          <cell r="H17">
            <v>0</v>
          </cell>
          <cell r="I17">
            <v>0</v>
          </cell>
          <cell r="J17">
            <v>0</v>
          </cell>
          <cell r="K17">
            <v>0</v>
          </cell>
          <cell r="L17" t="str">
            <v>0</v>
          </cell>
          <cell r="M17">
            <v>0</v>
          </cell>
          <cell r="N17">
            <v>0</v>
          </cell>
          <cell r="O17" t="str">
            <v>0</v>
          </cell>
          <cell r="P17">
            <v>0</v>
          </cell>
          <cell r="Q17">
            <v>0</v>
          </cell>
          <cell r="R17" t="str">
            <v>0</v>
          </cell>
          <cell r="S17">
            <v>0</v>
          </cell>
          <cell r="T17">
            <v>0</v>
          </cell>
          <cell r="U17" t="str">
            <v>0</v>
          </cell>
          <cell r="V17">
            <v>0</v>
          </cell>
          <cell r="W17">
            <v>0</v>
          </cell>
          <cell r="X17" t="str">
            <v>0</v>
          </cell>
          <cell r="Y17">
            <v>0</v>
          </cell>
          <cell r="Z17">
            <v>0</v>
          </cell>
          <cell r="AA17" t="str">
            <v>0</v>
          </cell>
          <cell r="AB17">
            <v>0</v>
          </cell>
        </row>
        <row r="18">
          <cell r="A18" t="str">
            <v>BENZO(b)FLUORANTHENE</v>
          </cell>
          <cell r="B18">
            <v>0.12389827962166416</v>
          </cell>
          <cell r="C18">
            <v>0</v>
          </cell>
          <cell r="D18">
            <v>420</v>
          </cell>
          <cell r="E18">
            <v>0</v>
          </cell>
          <cell r="F18">
            <v>0</v>
          </cell>
          <cell r="G18">
            <v>1E-3</v>
          </cell>
          <cell r="H18">
            <v>0</v>
          </cell>
          <cell r="I18">
            <v>0</v>
          </cell>
          <cell r="J18">
            <v>0</v>
          </cell>
          <cell r="K18">
            <v>0</v>
          </cell>
          <cell r="L18" t="str">
            <v>0</v>
          </cell>
          <cell r="M18">
            <v>0</v>
          </cell>
          <cell r="N18">
            <v>0</v>
          </cell>
          <cell r="O18" t="str">
            <v>0</v>
          </cell>
          <cell r="P18">
            <v>0</v>
          </cell>
          <cell r="Q18">
            <v>0</v>
          </cell>
          <cell r="R18" t="str">
            <v>0</v>
          </cell>
          <cell r="S18">
            <v>0</v>
          </cell>
          <cell r="T18">
            <v>0</v>
          </cell>
          <cell r="U18" t="str">
            <v>0</v>
          </cell>
          <cell r="V18">
            <v>0</v>
          </cell>
          <cell r="W18">
            <v>0</v>
          </cell>
          <cell r="X18" t="str">
            <v>0</v>
          </cell>
          <cell r="Y18">
            <v>0</v>
          </cell>
          <cell r="Z18">
            <v>0</v>
          </cell>
          <cell r="AA18" t="str">
            <v>0</v>
          </cell>
          <cell r="AB18">
            <v>0</v>
          </cell>
        </row>
        <row r="19">
          <cell r="A19" t="str">
            <v>BENZO(g,h,i)PERYLENE</v>
          </cell>
          <cell r="B19">
            <v>46.518571886109164</v>
          </cell>
          <cell r="C19">
            <v>0</v>
          </cell>
          <cell r="D19">
            <v>20</v>
          </cell>
          <cell r="E19">
            <v>0</v>
          </cell>
          <cell r="F19">
            <v>0</v>
          </cell>
          <cell r="G19">
            <v>1E-3</v>
          </cell>
          <cell r="H19">
            <v>0</v>
          </cell>
          <cell r="I19">
            <v>0</v>
          </cell>
          <cell r="J19">
            <v>0</v>
          </cell>
          <cell r="K19">
            <v>0</v>
          </cell>
          <cell r="L19" t="str">
            <v>0</v>
          </cell>
          <cell r="M19">
            <v>0</v>
          </cell>
          <cell r="N19">
            <v>0</v>
          </cell>
          <cell r="O19" t="str">
            <v>0</v>
          </cell>
          <cell r="P19">
            <v>0</v>
          </cell>
          <cell r="Q19">
            <v>0</v>
          </cell>
          <cell r="R19" t="str">
            <v>0</v>
          </cell>
          <cell r="S19">
            <v>0</v>
          </cell>
          <cell r="T19">
            <v>0</v>
          </cell>
          <cell r="U19" t="str">
            <v>0</v>
          </cell>
          <cell r="V19">
            <v>0</v>
          </cell>
          <cell r="W19">
            <v>0</v>
          </cell>
          <cell r="X19" t="str">
            <v>0</v>
          </cell>
          <cell r="Y19">
            <v>0</v>
          </cell>
          <cell r="Z19">
            <v>0</v>
          </cell>
          <cell r="AA19" t="str">
            <v>0</v>
          </cell>
          <cell r="AB19">
            <v>0</v>
          </cell>
        </row>
        <row r="20">
          <cell r="A20" t="str">
            <v>BENZO(k)FLUORANTHENE</v>
          </cell>
          <cell r="B20">
            <v>0.72706344868258743</v>
          </cell>
          <cell r="C20">
            <v>0</v>
          </cell>
          <cell r="D20">
            <v>140</v>
          </cell>
          <cell r="E20">
            <v>0</v>
          </cell>
          <cell r="F20">
            <v>0</v>
          </cell>
          <cell r="G20">
            <v>1E-3</v>
          </cell>
          <cell r="H20">
            <v>0</v>
          </cell>
          <cell r="I20">
            <v>0</v>
          </cell>
          <cell r="J20">
            <v>0</v>
          </cell>
          <cell r="K20">
            <v>0</v>
          </cell>
          <cell r="L20" t="str">
            <v>0</v>
          </cell>
          <cell r="M20">
            <v>0</v>
          </cell>
          <cell r="N20">
            <v>0</v>
          </cell>
          <cell r="O20" t="str">
            <v>0</v>
          </cell>
          <cell r="P20">
            <v>0</v>
          </cell>
          <cell r="Q20">
            <v>0</v>
          </cell>
          <cell r="R20" t="str">
            <v>0</v>
          </cell>
          <cell r="S20">
            <v>0</v>
          </cell>
          <cell r="T20">
            <v>0</v>
          </cell>
          <cell r="U20" t="str">
            <v>0</v>
          </cell>
          <cell r="V20">
            <v>0</v>
          </cell>
          <cell r="W20">
            <v>0</v>
          </cell>
          <cell r="X20" t="str">
            <v>0</v>
          </cell>
          <cell r="Y20">
            <v>0</v>
          </cell>
          <cell r="Z20">
            <v>0</v>
          </cell>
          <cell r="AA20" t="str">
            <v>0</v>
          </cell>
          <cell r="AB20">
            <v>0</v>
          </cell>
        </row>
        <row r="21">
          <cell r="A21" t="str">
            <v>BERYLLIUM</v>
          </cell>
          <cell r="B21">
            <v>4</v>
          </cell>
          <cell r="C21">
            <v>0</v>
          </cell>
          <cell r="D21">
            <v>182.5</v>
          </cell>
          <cell r="E21">
            <v>0</v>
          </cell>
          <cell r="F21">
            <v>0</v>
          </cell>
          <cell r="G21">
            <v>1E-3</v>
          </cell>
          <cell r="H21">
            <v>0</v>
          </cell>
          <cell r="I21">
            <v>0</v>
          </cell>
          <cell r="J21">
            <v>0</v>
          </cell>
          <cell r="K21">
            <v>0</v>
          </cell>
          <cell r="L21" t="str">
            <v>0</v>
          </cell>
          <cell r="M21">
            <v>0</v>
          </cell>
          <cell r="N21">
            <v>0</v>
          </cell>
          <cell r="O21" t="str">
            <v>0</v>
          </cell>
          <cell r="P21">
            <v>0</v>
          </cell>
          <cell r="Q21">
            <v>0</v>
          </cell>
          <cell r="R21" t="str">
            <v>0</v>
          </cell>
          <cell r="S21">
            <v>0</v>
          </cell>
          <cell r="T21">
            <v>0</v>
          </cell>
          <cell r="U21" t="str">
            <v>0</v>
          </cell>
          <cell r="V21">
            <v>0</v>
          </cell>
          <cell r="W21">
            <v>0</v>
          </cell>
          <cell r="X21" t="str">
            <v>0</v>
          </cell>
          <cell r="Y21">
            <v>0</v>
          </cell>
          <cell r="Z21">
            <v>0</v>
          </cell>
          <cell r="AA21" t="str">
            <v>0</v>
          </cell>
          <cell r="AB21">
            <v>0</v>
          </cell>
        </row>
        <row r="22">
          <cell r="A22" t="str">
            <v>BIPHENYL, 1,1-</v>
          </cell>
          <cell r="B22">
            <v>1.5404101325415922</v>
          </cell>
          <cell r="C22">
            <v>163.35463550344244</v>
          </cell>
          <cell r="D22">
            <v>50000</v>
          </cell>
          <cell r="E22">
            <v>35</v>
          </cell>
          <cell r="F22">
            <v>348</v>
          </cell>
          <cell r="G22">
            <v>1E-3</v>
          </cell>
          <cell r="H22">
            <v>5.3914354638955733E-2</v>
          </cell>
          <cell r="I22">
            <v>5.717412242620485</v>
          </cell>
          <cell r="J22">
            <v>17400</v>
          </cell>
          <cell r="K22">
            <v>5.3914354638955733E-2</v>
          </cell>
          <cell r="L22">
            <v>0.05</v>
          </cell>
          <cell r="M22" t="str">
            <v>Leaching</v>
          </cell>
          <cell r="N22">
            <v>5.717412242620485</v>
          </cell>
          <cell r="O22">
            <v>6</v>
          </cell>
          <cell r="P22" t="str">
            <v>Leaching</v>
          </cell>
          <cell r="Q22">
            <v>17400</v>
          </cell>
          <cell r="R22">
            <v>20000</v>
          </cell>
          <cell r="S22" t="str">
            <v>Leaching</v>
          </cell>
          <cell r="T22">
            <v>5.3914354638955733E-2</v>
          </cell>
          <cell r="U22">
            <v>0.05</v>
          </cell>
          <cell r="V22" t="str">
            <v>Leaching</v>
          </cell>
          <cell r="W22">
            <v>5.717412242620485</v>
          </cell>
          <cell r="X22">
            <v>6</v>
          </cell>
          <cell r="Y22" t="str">
            <v>Leaching</v>
          </cell>
          <cell r="Z22">
            <v>17400</v>
          </cell>
          <cell r="AA22">
            <v>20000</v>
          </cell>
          <cell r="AB22" t="str">
            <v>Leaching</v>
          </cell>
        </row>
        <row r="23">
          <cell r="A23" t="str">
            <v>BIS(2-CHLOROETHYL)ETHER</v>
          </cell>
          <cell r="B23">
            <v>3.484239366003189E-2</v>
          </cell>
          <cell r="C23">
            <v>29.403774889061179</v>
          </cell>
          <cell r="D23">
            <v>50000</v>
          </cell>
          <cell r="E23">
            <v>1</v>
          </cell>
          <cell r="F23">
            <v>8</v>
          </cell>
          <cell r="G23">
            <v>1E-3</v>
          </cell>
          <cell r="H23">
            <v>3.4842393660031889E-5</v>
          </cell>
          <cell r="I23">
            <v>2.9403774889061179E-2</v>
          </cell>
          <cell r="J23">
            <v>400</v>
          </cell>
          <cell r="K23">
            <v>0.66</v>
          </cell>
          <cell r="L23">
            <v>0.7</v>
          </cell>
          <cell r="M23" t="str">
            <v>PQL</v>
          </cell>
          <cell r="N23">
            <v>0.66</v>
          </cell>
          <cell r="O23">
            <v>0.7</v>
          </cell>
          <cell r="P23" t="str">
            <v>PQL</v>
          </cell>
          <cell r="Q23">
            <v>400</v>
          </cell>
          <cell r="R23">
            <v>400</v>
          </cell>
          <cell r="S23" t="str">
            <v>Leaching</v>
          </cell>
          <cell r="T23">
            <v>0.66</v>
          </cell>
          <cell r="U23">
            <v>0.7</v>
          </cell>
          <cell r="V23" t="str">
            <v>PQL</v>
          </cell>
          <cell r="W23">
            <v>0.66</v>
          </cell>
          <cell r="X23">
            <v>0.7</v>
          </cell>
          <cell r="Y23" t="str">
            <v>PQL</v>
          </cell>
          <cell r="Z23">
            <v>400</v>
          </cell>
          <cell r="AA23">
            <v>400</v>
          </cell>
          <cell r="AB23" t="str">
            <v>Leaching</v>
          </cell>
        </row>
        <row r="24">
          <cell r="A24" t="str">
            <v>BIS(2-CHLOROISOPROPYL)ETHER</v>
          </cell>
          <cell r="B24">
            <v>0.31246409473245707</v>
          </cell>
          <cell r="C24">
            <v>149.92374456979474</v>
          </cell>
          <cell r="D24">
            <v>50000</v>
          </cell>
          <cell r="E24">
            <v>4</v>
          </cell>
          <cell r="F24">
            <v>42</v>
          </cell>
          <cell r="G24">
            <v>1E-3</v>
          </cell>
          <cell r="H24">
            <v>1.2498563789298282E-3</v>
          </cell>
          <cell r="I24">
            <v>0.59969497827917895</v>
          </cell>
          <cell r="J24">
            <v>2100</v>
          </cell>
          <cell r="K24">
            <v>0.66</v>
          </cell>
          <cell r="L24">
            <v>0.7</v>
          </cell>
          <cell r="M24" t="str">
            <v>PQL</v>
          </cell>
          <cell r="N24">
            <v>0.66</v>
          </cell>
          <cell r="O24">
            <v>0.7</v>
          </cell>
          <cell r="P24" t="str">
            <v>PQL</v>
          </cell>
          <cell r="Q24">
            <v>2100</v>
          </cell>
          <cell r="R24">
            <v>2000</v>
          </cell>
          <cell r="S24" t="str">
            <v>Leaching</v>
          </cell>
          <cell r="T24">
            <v>0.66</v>
          </cell>
          <cell r="U24">
            <v>0.7</v>
          </cell>
          <cell r="V24" t="str">
            <v>PQL</v>
          </cell>
          <cell r="W24">
            <v>0.66</v>
          </cell>
          <cell r="X24">
            <v>0.7</v>
          </cell>
          <cell r="Y24" t="str">
            <v>PQL</v>
          </cell>
          <cell r="Z24">
            <v>2100</v>
          </cell>
          <cell r="AA24">
            <v>2000</v>
          </cell>
          <cell r="AB24" t="str">
            <v>Leaching</v>
          </cell>
        </row>
        <row r="25">
          <cell r="A25" t="str">
            <v>BIS(2-ETHYLHEXYL)PHTHALATE</v>
          </cell>
          <cell r="B25">
            <v>6</v>
          </cell>
          <cell r="C25">
            <v>0</v>
          </cell>
          <cell r="D25">
            <v>50000</v>
          </cell>
          <cell r="E25">
            <v>0</v>
          </cell>
          <cell r="F25">
            <v>0</v>
          </cell>
          <cell r="G25">
            <v>1E-3</v>
          </cell>
          <cell r="H25">
            <v>0</v>
          </cell>
          <cell r="I25">
            <v>0</v>
          </cell>
          <cell r="J25">
            <v>0</v>
          </cell>
          <cell r="K25">
            <v>0</v>
          </cell>
          <cell r="L25" t="str">
            <v>0</v>
          </cell>
          <cell r="M25">
            <v>0</v>
          </cell>
          <cell r="N25">
            <v>0</v>
          </cell>
          <cell r="O25" t="str">
            <v>0</v>
          </cell>
          <cell r="P25">
            <v>0</v>
          </cell>
          <cell r="Q25">
            <v>0</v>
          </cell>
          <cell r="R25" t="str">
            <v>0</v>
          </cell>
          <cell r="S25">
            <v>0</v>
          </cell>
          <cell r="T25">
            <v>0</v>
          </cell>
          <cell r="U25" t="str">
            <v>0</v>
          </cell>
          <cell r="V25">
            <v>0</v>
          </cell>
          <cell r="W25">
            <v>0</v>
          </cell>
          <cell r="X25" t="str">
            <v>0</v>
          </cell>
          <cell r="Y25">
            <v>0</v>
          </cell>
          <cell r="Z25">
            <v>0</v>
          </cell>
          <cell r="AA25" t="str">
            <v>0</v>
          </cell>
          <cell r="AB25">
            <v>0</v>
          </cell>
        </row>
        <row r="26">
          <cell r="A26" t="str">
            <v>BROMODICHLOROMETHANE</v>
          </cell>
          <cell r="B26">
            <v>0.1655078441271382</v>
          </cell>
          <cell r="C26">
            <v>6.0154151273283043</v>
          </cell>
          <cell r="D26">
            <v>50000</v>
          </cell>
          <cell r="E26">
            <v>2</v>
          </cell>
          <cell r="F26">
            <v>14</v>
          </cell>
          <cell r="G26">
            <v>1E-3</v>
          </cell>
          <cell r="H26">
            <v>3.3101568825427642E-4</v>
          </cell>
          <cell r="I26">
            <v>1.2030830254656609E-2</v>
          </cell>
          <cell r="J26">
            <v>700</v>
          </cell>
          <cell r="K26">
            <v>0.1</v>
          </cell>
          <cell r="L26">
            <v>0.1</v>
          </cell>
          <cell r="M26" t="str">
            <v>PQL</v>
          </cell>
          <cell r="N26">
            <v>0.1</v>
          </cell>
          <cell r="O26">
            <v>0.1</v>
          </cell>
          <cell r="P26" t="str">
            <v>PQL</v>
          </cell>
          <cell r="Q26">
            <v>700</v>
          </cell>
          <cell r="R26">
            <v>700</v>
          </cell>
          <cell r="S26" t="str">
            <v>Leaching</v>
          </cell>
          <cell r="T26">
            <v>0.1</v>
          </cell>
          <cell r="U26">
            <v>0.1</v>
          </cell>
          <cell r="V26" t="str">
            <v>PQL</v>
          </cell>
          <cell r="W26">
            <v>0.1</v>
          </cell>
          <cell r="X26">
            <v>0.1</v>
          </cell>
          <cell r="Y26" t="str">
            <v>PQL</v>
          </cell>
          <cell r="Z26">
            <v>700</v>
          </cell>
          <cell r="AA26">
            <v>700</v>
          </cell>
          <cell r="AB26" t="str">
            <v>Leaching</v>
          </cell>
        </row>
        <row r="27">
          <cell r="A27" t="str">
            <v>BROMOFORM</v>
          </cell>
          <cell r="B27">
            <v>2.833288048365648</v>
          </cell>
          <cell r="C27">
            <v>698.9965130643568</v>
          </cell>
          <cell r="D27">
            <v>50000</v>
          </cell>
          <cell r="E27">
            <v>2</v>
          </cell>
          <cell r="F27">
            <v>16</v>
          </cell>
          <cell r="G27">
            <v>1E-3</v>
          </cell>
          <cell r="H27">
            <v>5.6665760967312961E-3</v>
          </cell>
          <cell r="I27">
            <v>1.3979930261287137</v>
          </cell>
          <cell r="J27">
            <v>800</v>
          </cell>
          <cell r="K27">
            <v>0.1</v>
          </cell>
          <cell r="L27">
            <v>0.1</v>
          </cell>
          <cell r="M27" t="str">
            <v>PQL</v>
          </cell>
          <cell r="N27">
            <v>1.3979930261287137</v>
          </cell>
          <cell r="O27">
            <v>1</v>
          </cell>
          <cell r="P27" t="str">
            <v>Leaching</v>
          </cell>
          <cell r="Q27">
            <v>800</v>
          </cell>
          <cell r="R27">
            <v>800</v>
          </cell>
          <cell r="S27" t="str">
            <v>Leaching</v>
          </cell>
          <cell r="T27">
            <v>0.1</v>
          </cell>
          <cell r="U27">
            <v>0.1</v>
          </cell>
          <cell r="V27" t="str">
            <v>PQL</v>
          </cell>
          <cell r="W27">
            <v>1.3979930261287137</v>
          </cell>
          <cell r="X27">
            <v>1</v>
          </cell>
          <cell r="Y27" t="str">
            <v>Leaching</v>
          </cell>
          <cell r="Z27">
            <v>800</v>
          </cell>
          <cell r="AA27">
            <v>800</v>
          </cell>
          <cell r="AB27" t="str">
            <v>Leaching</v>
          </cell>
        </row>
        <row r="28">
          <cell r="A28" t="str">
            <v>BROMOMETHANE</v>
          </cell>
          <cell r="B28">
            <v>10</v>
          </cell>
          <cell r="C28">
            <v>7.1775002238197905</v>
          </cell>
          <cell r="D28">
            <v>750</v>
          </cell>
          <cell r="E28">
            <v>5</v>
          </cell>
          <cell r="F28">
            <v>43</v>
          </cell>
          <cell r="G28">
            <v>1E-3</v>
          </cell>
          <cell r="H28">
            <v>0.05</v>
          </cell>
          <cell r="I28">
            <v>3.5887501119098948E-2</v>
          </cell>
          <cell r="J28">
            <v>32.25</v>
          </cell>
          <cell r="K28">
            <v>0.5</v>
          </cell>
          <cell r="L28">
            <v>0.5</v>
          </cell>
          <cell r="M28" t="str">
            <v>PQL</v>
          </cell>
          <cell r="N28">
            <v>0.5</v>
          </cell>
          <cell r="O28">
            <v>0.5</v>
          </cell>
          <cell r="P28" t="str">
            <v>PQL</v>
          </cell>
          <cell r="Q28">
            <v>32.25</v>
          </cell>
          <cell r="R28">
            <v>30</v>
          </cell>
          <cell r="S28" t="str">
            <v>Leaching</v>
          </cell>
          <cell r="T28">
            <v>0.5</v>
          </cell>
          <cell r="U28">
            <v>0.5</v>
          </cell>
          <cell r="V28" t="str">
            <v>PQL</v>
          </cell>
          <cell r="W28">
            <v>0.5</v>
          </cell>
          <cell r="X28">
            <v>0.5</v>
          </cell>
          <cell r="Y28" t="str">
            <v>PQL</v>
          </cell>
          <cell r="Z28">
            <v>32.25</v>
          </cell>
          <cell r="AA28">
            <v>30</v>
          </cell>
          <cell r="AB28" t="str">
            <v>Leaching</v>
          </cell>
        </row>
        <row r="29">
          <cell r="A29" t="str">
            <v>CADMIUM</v>
          </cell>
          <cell r="B29">
            <v>5</v>
          </cell>
          <cell r="C29">
            <v>0</v>
          </cell>
          <cell r="D29">
            <v>7.5</v>
          </cell>
          <cell r="E29">
            <v>0</v>
          </cell>
          <cell r="F29">
            <v>0</v>
          </cell>
          <cell r="G29">
            <v>1E-3</v>
          </cell>
          <cell r="H29">
            <v>0</v>
          </cell>
          <cell r="I29">
            <v>0</v>
          </cell>
          <cell r="J29">
            <v>0</v>
          </cell>
          <cell r="K29">
            <v>0</v>
          </cell>
          <cell r="L29" t="str">
            <v>0</v>
          </cell>
          <cell r="M29">
            <v>0</v>
          </cell>
          <cell r="N29">
            <v>0</v>
          </cell>
          <cell r="O29" t="str">
            <v>0</v>
          </cell>
          <cell r="P29">
            <v>0</v>
          </cell>
          <cell r="Q29">
            <v>0</v>
          </cell>
          <cell r="R29" t="str">
            <v>0</v>
          </cell>
          <cell r="S29">
            <v>0</v>
          </cell>
          <cell r="T29">
            <v>0</v>
          </cell>
          <cell r="U29" t="str">
            <v>0</v>
          </cell>
          <cell r="V29">
            <v>0</v>
          </cell>
          <cell r="W29">
            <v>0</v>
          </cell>
          <cell r="X29" t="str">
            <v>0</v>
          </cell>
          <cell r="Y29">
            <v>0</v>
          </cell>
          <cell r="Z29">
            <v>0</v>
          </cell>
          <cell r="AA29" t="str">
            <v>0</v>
          </cell>
          <cell r="AB29">
            <v>0</v>
          </cell>
        </row>
        <row r="30">
          <cell r="A30" t="str">
            <v>CARBON TETRACHLORIDE</v>
          </cell>
          <cell r="B30">
            <v>5</v>
          </cell>
          <cell r="C30">
            <v>1.9514901161136635</v>
          </cell>
          <cell r="D30">
            <v>5000</v>
          </cell>
          <cell r="E30">
            <v>2611</v>
          </cell>
          <cell r="F30">
            <v>211864</v>
          </cell>
          <cell r="G30">
            <v>1E-3</v>
          </cell>
          <cell r="H30">
            <v>13.055</v>
          </cell>
          <cell r="I30">
            <v>5.0953406931727763</v>
          </cell>
          <cell r="J30">
            <v>1059320</v>
          </cell>
          <cell r="K30">
            <v>13.055</v>
          </cell>
          <cell r="L30">
            <v>10</v>
          </cell>
          <cell r="M30" t="str">
            <v>Leaching</v>
          </cell>
          <cell r="N30">
            <v>5.0953406931727763</v>
          </cell>
          <cell r="O30">
            <v>5</v>
          </cell>
          <cell r="P30" t="str">
            <v>Leaching</v>
          </cell>
          <cell r="Q30">
            <v>1059320</v>
          </cell>
          <cell r="R30">
            <v>1000000</v>
          </cell>
          <cell r="S30" t="str">
            <v>Leaching</v>
          </cell>
          <cell r="T30">
            <v>13.055</v>
          </cell>
          <cell r="U30">
            <v>10</v>
          </cell>
          <cell r="V30" t="str">
            <v>Leaching</v>
          </cell>
          <cell r="W30">
            <v>5.0953406931727763</v>
          </cell>
          <cell r="X30">
            <v>5</v>
          </cell>
          <cell r="Y30" t="str">
            <v>Leaching</v>
          </cell>
          <cell r="Z30">
            <v>1059320</v>
          </cell>
          <cell r="AA30">
            <v>1000000</v>
          </cell>
          <cell r="AB30" t="str">
            <v>Leaching</v>
          </cell>
        </row>
        <row r="31">
          <cell r="A31" t="str">
            <v>CHLORDANE</v>
          </cell>
          <cell r="B31">
            <v>2</v>
          </cell>
          <cell r="C31">
            <v>0</v>
          </cell>
          <cell r="D31">
            <v>1.5</v>
          </cell>
          <cell r="E31">
            <v>0</v>
          </cell>
          <cell r="F31">
            <v>0</v>
          </cell>
          <cell r="G31">
            <v>1E-3</v>
          </cell>
          <cell r="H31">
            <v>0</v>
          </cell>
          <cell r="I31">
            <v>0</v>
          </cell>
          <cell r="J31">
            <v>0</v>
          </cell>
          <cell r="K31">
            <v>0</v>
          </cell>
          <cell r="L31" t="str">
            <v>0</v>
          </cell>
          <cell r="M31">
            <v>0</v>
          </cell>
          <cell r="N31">
            <v>0</v>
          </cell>
          <cell r="O31" t="str">
            <v>0</v>
          </cell>
          <cell r="P31">
            <v>0</v>
          </cell>
          <cell r="Q31">
            <v>0</v>
          </cell>
          <cell r="R31" t="str">
            <v>0</v>
          </cell>
          <cell r="S31">
            <v>0</v>
          </cell>
          <cell r="T31">
            <v>0</v>
          </cell>
          <cell r="U31" t="str">
            <v>0</v>
          </cell>
          <cell r="V31">
            <v>0</v>
          </cell>
          <cell r="W31">
            <v>0</v>
          </cell>
          <cell r="X31" t="str">
            <v>0</v>
          </cell>
          <cell r="Y31">
            <v>0</v>
          </cell>
          <cell r="Z31">
            <v>0</v>
          </cell>
          <cell r="AA31" t="str">
            <v>0</v>
          </cell>
          <cell r="AB31">
            <v>0</v>
          </cell>
        </row>
        <row r="32">
          <cell r="A32" t="str">
            <v>CHLOROANILINE, p-</v>
          </cell>
          <cell r="B32">
            <v>0.25946166927014808</v>
          </cell>
          <cell r="C32">
            <v>27677.474138106325</v>
          </cell>
          <cell r="D32">
            <v>250</v>
          </cell>
          <cell r="E32">
            <v>2</v>
          </cell>
          <cell r="F32">
            <v>13</v>
          </cell>
          <cell r="G32">
            <v>1E-3</v>
          </cell>
          <cell r="H32">
            <v>5.1892333854029618E-4</v>
          </cell>
          <cell r="I32">
            <v>55.354948276212653</v>
          </cell>
          <cell r="J32">
            <v>3.25</v>
          </cell>
          <cell r="K32">
            <v>1.3</v>
          </cell>
          <cell r="L32">
            <v>1</v>
          </cell>
          <cell r="M32" t="str">
            <v>PQL</v>
          </cell>
          <cell r="N32">
            <v>55.354948276212653</v>
          </cell>
          <cell r="O32">
            <v>60</v>
          </cell>
          <cell r="P32" t="str">
            <v>Leaching</v>
          </cell>
          <cell r="Q32">
            <v>3.25</v>
          </cell>
          <cell r="R32">
            <v>3</v>
          </cell>
          <cell r="S32" t="str">
            <v>Leaching</v>
          </cell>
          <cell r="T32">
            <v>1.3</v>
          </cell>
          <cell r="U32">
            <v>1</v>
          </cell>
          <cell r="V32" t="str">
            <v>PQL</v>
          </cell>
          <cell r="W32">
            <v>55.354948276212653</v>
          </cell>
          <cell r="X32">
            <v>60</v>
          </cell>
          <cell r="Y32" t="str">
            <v>Leaching</v>
          </cell>
          <cell r="Z32">
            <v>3.25</v>
          </cell>
          <cell r="AA32">
            <v>3</v>
          </cell>
          <cell r="AB32" t="str">
            <v>Leaching</v>
          </cell>
        </row>
        <row r="33">
          <cell r="A33" t="str">
            <v>CHLOROBENZENE</v>
          </cell>
          <cell r="B33">
            <v>100</v>
          </cell>
          <cell r="C33">
            <v>244.94821534817021</v>
          </cell>
          <cell r="D33">
            <v>950</v>
          </cell>
          <cell r="E33">
            <v>12</v>
          </cell>
          <cell r="F33">
            <v>120</v>
          </cell>
          <cell r="G33">
            <v>1E-3</v>
          </cell>
          <cell r="H33">
            <v>1.2</v>
          </cell>
          <cell r="I33">
            <v>2.9393785841780429</v>
          </cell>
          <cell r="J33">
            <v>114</v>
          </cell>
          <cell r="K33">
            <v>1.2</v>
          </cell>
          <cell r="L33">
            <v>1</v>
          </cell>
          <cell r="M33" t="str">
            <v>Leaching</v>
          </cell>
          <cell r="N33">
            <v>2.9393785841780429</v>
          </cell>
          <cell r="O33">
            <v>3</v>
          </cell>
          <cell r="P33" t="str">
            <v>Leaching</v>
          </cell>
          <cell r="Q33">
            <v>114</v>
          </cell>
          <cell r="R33">
            <v>100</v>
          </cell>
          <cell r="S33" t="str">
            <v>Leaching</v>
          </cell>
          <cell r="T33">
            <v>1.2</v>
          </cell>
          <cell r="U33">
            <v>1</v>
          </cell>
          <cell r="V33" t="str">
            <v>Leaching</v>
          </cell>
          <cell r="W33">
            <v>2.9393785841780429</v>
          </cell>
          <cell r="X33">
            <v>3</v>
          </cell>
          <cell r="Y33" t="str">
            <v>Leaching</v>
          </cell>
          <cell r="Z33">
            <v>114</v>
          </cell>
          <cell r="AA33">
            <v>100</v>
          </cell>
          <cell r="AB33" t="str">
            <v>Leaching</v>
          </cell>
        </row>
        <row r="34">
          <cell r="A34" t="str">
            <v>CHLOROFORM</v>
          </cell>
          <cell r="B34">
            <v>70</v>
          </cell>
          <cell r="C34">
            <v>45.321466407902086</v>
          </cell>
          <cell r="D34">
            <v>24250</v>
          </cell>
          <cell r="E34">
            <v>5</v>
          </cell>
          <cell r="F34">
            <v>50</v>
          </cell>
          <cell r="G34">
            <v>1E-3</v>
          </cell>
          <cell r="H34">
            <v>0.35000000000000003</v>
          </cell>
          <cell r="I34">
            <v>0.22660733203951042</v>
          </cell>
          <cell r="J34">
            <v>1212.5</v>
          </cell>
          <cell r="K34">
            <v>0.35000000000000003</v>
          </cell>
          <cell r="L34">
            <v>0.4</v>
          </cell>
          <cell r="M34" t="str">
            <v>Leaching</v>
          </cell>
          <cell r="N34">
            <v>0.22660733203951042</v>
          </cell>
          <cell r="O34">
            <v>0.2</v>
          </cell>
          <cell r="P34" t="str">
            <v>Leaching</v>
          </cell>
          <cell r="Q34">
            <v>1212.5</v>
          </cell>
          <cell r="R34">
            <v>1000</v>
          </cell>
          <cell r="S34" t="str">
            <v>Leaching</v>
          </cell>
          <cell r="T34">
            <v>0.35000000000000003</v>
          </cell>
          <cell r="U34">
            <v>0.4</v>
          </cell>
          <cell r="V34" t="str">
            <v>Leaching</v>
          </cell>
          <cell r="W34">
            <v>0.22660733203951042</v>
          </cell>
          <cell r="X34">
            <v>0.2</v>
          </cell>
          <cell r="Y34" t="str">
            <v>Leaching</v>
          </cell>
          <cell r="Z34">
            <v>1212.5</v>
          </cell>
          <cell r="AA34">
            <v>1000</v>
          </cell>
          <cell r="AB34" t="str">
            <v>Leaching</v>
          </cell>
        </row>
        <row r="35">
          <cell r="A35" t="str">
            <v>CHLOROPHENOL, 2-</v>
          </cell>
          <cell r="B35">
            <v>0.18</v>
          </cell>
          <cell r="C35">
            <v>22412.778249136758</v>
          </cell>
          <cell r="D35">
            <v>6500</v>
          </cell>
          <cell r="E35">
            <v>5</v>
          </cell>
          <cell r="F35">
            <v>48</v>
          </cell>
          <cell r="G35">
            <v>1E-3</v>
          </cell>
          <cell r="H35">
            <v>8.9999999999999998E-4</v>
          </cell>
          <cell r="I35">
            <v>112.06389124568379</v>
          </cell>
          <cell r="J35">
            <v>312</v>
          </cell>
          <cell r="K35">
            <v>0.66</v>
          </cell>
          <cell r="L35">
            <v>0.7</v>
          </cell>
          <cell r="M35" t="str">
            <v>PQL</v>
          </cell>
          <cell r="N35">
            <v>112.06389124568379</v>
          </cell>
          <cell r="O35">
            <v>100</v>
          </cell>
          <cell r="P35" t="str">
            <v>Leaching</v>
          </cell>
          <cell r="Q35">
            <v>312</v>
          </cell>
          <cell r="R35">
            <v>300</v>
          </cell>
          <cell r="S35" t="str">
            <v>Leaching</v>
          </cell>
          <cell r="T35">
            <v>0.66</v>
          </cell>
          <cell r="U35">
            <v>0.7</v>
          </cell>
          <cell r="V35" t="str">
            <v>PQL</v>
          </cell>
          <cell r="W35">
            <v>112.06389124568379</v>
          </cell>
          <cell r="X35">
            <v>100</v>
          </cell>
          <cell r="Y35" t="str">
            <v>Leaching</v>
          </cell>
          <cell r="Z35">
            <v>312</v>
          </cell>
          <cell r="AA35">
            <v>300</v>
          </cell>
          <cell r="AB35" t="str">
            <v>Leaching</v>
          </cell>
        </row>
        <row r="36">
          <cell r="A36" t="str">
            <v>CHROMIUM (TOTAL)</v>
          </cell>
          <cell r="B36">
            <v>100</v>
          </cell>
          <cell r="C36">
            <v>0</v>
          </cell>
          <cell r="D36">
            <v>275</v>
          </cell>
          <cell r="E36">
            <v>0</v>
          </cell>
          <cell r="F36">
            <v>0</v>
          </cell>
          <cell r="G36">
            <v>1E-3</v>
          </cell>
          <cell r="H36">
            <v>0</v>
          </cell>
          <cell r="I36">
            <v>0</v>
          </cell>
          <cell r="J36">
            <v>0</v>
          </cell>
          <cell r="K36">
            <v>0</v>
          </cell>
          <cell r="L36" t="str">
            <v>0</v>
          </cell>
          <cell r="M36">
            <v>0</v>
          </cell>
          <cell r="N36">
            <v>0</v>
          </cell>
          <cell r="O36" t="str">
            <v>0</v>
          </cell>
          <cell r="P36">
            <v>0</v>
          </cell>
          <cell r="Q36">
            <v>0</v>
          </cell>
          <cell r="R36" t="str">
            <v>0</v>
          </cell>
          <cell r="S36">
            <v>0</v>
          </cell>
          <cell r="T36">
            <v>0</v>
          </cell>
          <cell r="U36" t="str">
            <v>0</v>
          </cell>
          <cell r="V36">
            <v>0</v>
          </cell>
          <cell r="W36">
            <v>0</v>
          </cell>
          <cell r="X36" t="str">
            <v>0</v>
          </cell>
          <cell r="Y36">
            <v>0</v>
          </cell>
          <cell r="Z36">
            <v>0</v>
          </cell>
          <cell r="AA36" t="str">
            <v>0</v>
          </cell>
          <cell r="AB36">
            <v>0</v>
          </cell>
        </row>
        <row r="37">
          <cell r="A37" t="str">
            <v>CHROMIUM(III)</v>
          </cell>
          <cell r="B37">
            <v>4790.9895027346356</v>
          </cell>
          <cell r="C37">
            <v>0</v>
          </cell>
          <cell r="D37">
            <v>600</v>
          </cell>
          <cell r="E37">
            <v>0</v>
          </cell>
          <cell r="F37">
            <v>0</v>
          </cell>
          <cell r="G37">
            <v>1E-3</v>
          </cell>
          <cell r="H37">
            <v>0</v>
          </cell>
          <cell r="I37">
            <v>0</v>
          </cell>
          <cell r="J37">
            <v>0</v>
          </cell>
          <cell r="K37">
            <v>0</v>
          </cell>
          <cell r="L37" t="str">
            <v>0</v>
          </cell>
          <cell r="M37">
            <v>0</v>
          </cell>
          <cell r="N37">
            <v>0</v>
          </cell>
          <cell r="O37" t="str">
            <v>0</v>
          </cell>
          <cell r="P37">
            <v>0</v>
          </cell>
          <cell r="Q37">
            <v>0</v>
          </cell>
          <cell r="R37" t="str">
            <v>0</v>
          </cell>
          <cell r="S37">
            <v>0</v>
          </cell>
          <cell r="T37">
            <v>0</v>
          </cell>
          <cell r="U37" t="str">
            <v>0</v>
          </cell>
          <cell r="V37">
            <v>0</v>
          </cell>
          <cell r="W37">
            <v>0</v>
          </cell>
          <cell r="X37" t="str">
            <v>0</v>
          </cell>
          <cell r="Y37">
            <v>0</v>
          </cell>
          <cell r="Z37">
            <v>0</v>
          </cell>
          <cell r="AA37" t="str">
            <v>0</v>
          </cell>
          <cell r="AB37">
            <v>0</v>
          </cell>
        </row>
        <row r="38">
          <cell r="A38" t="str">
            <v>CHROMIUM(VI)</v>
          </cell>
          <cell r="B38">
            <v>9.0864686317456407</v>
          </cell>
          <cell r="C38">
            <v>0</v>
          </cell>
          <cell r="D38">
            <v>275</v>
          </cell>
          <cell r="E38">
            <v>0</v>
          </cell>
          <cell r="F38">
            <v>0</v>
          </cell>
          <cell r="G38">
            <v>1E-3</v>
          </cell>
          <cell r="H38">
            <v>0</v>
          </cell>
          <cell r="I38">
            <v>0</v>
          </cell>
          <cell r="J38">
            <v>0</v>
          </cell>
          <cell r="K38">
            <v>0</v>
          </cell>
          <cell r="L38" t="str">
            <v>0</v>
          </cell>
          <cell r="M38">
            <v>0</v>
          </cell>
          <cell r="N38">
            <v>0</v>
          </cell>
          <cell r="O38" t="str">
            <v>0</v>
          </cell>
          <cell r="P38">
            <v>0</v>
          </cell>
          <cell r="Q38">
            <v>0</v>
          </cell>
          <cell r="R38" t="str">
            <v>0</v>
          </cell>
          <cell r="S38">
            <v>0</v>
          </cell>
          <cell r="T38">
            <v>0</v>
          </cell>
          <cell r="U38" t="str">
            <v>0</v>
          </cell>
          <cell r="V38">
            <v>0</v>
          </cell>
          <cell r="W38">
            <v>0</v>
          </cell>
          <cell r="X38" t="str">
            <v>0</v>
          </cell>
          <cell r="Y38">
            <v>0</v>
          </cell>
          <cell r="Z38">
            <v>0</v>
          </cell>
          <cell r="AA38" t="str">
            <v>0</v>
          </cell>
          <cell r="AB38">
            <v>0</v>
          </cell>
        </row>
        <row r="39">
          <cell r="A39" t="str">
            <v>CHRYSENE</v>
          </cell>
          <cell r="B39">
            <v>0.72743362314827309</v>
          </cell>
          <cell r="C39">
            <v>0</v>
          </cell>
          <cell r="D39">
            <v>70</v>
          </cell>
          <cell r="E39">
            <v>0</v>
          </cell>
          <cell r="F39">
            <v>0</v>
          </cell>
          <cell r="G39">
            <v>1E-3</v>
          </cell>
          <cell r="H39">
            <v>0</v>
          </cell>
          <cell r="I39">
            <v>0</v>
          </cell>
          <cell r="J39">
            <v>0</v>
          </cell>
          <cell r="K39">
            <v>0</v>
          </cell>
          <cell r="L39" t="str">
            <v>0</v>
          </cell>
          <cell r="M39">
            <v>0</v>
          </cell>
          <cell r="N39">
            <v>0</v>
          </cell>
          <cell r="O39" t="str">
            <v>0</v>
          </cell>
          <cell r="P39">
            <v>0</v>
          </cell>
          <cell r="Q39">
            <v>0</v>
          </cell>
          <cell r="R39" t="str">
            <v>0</v>
          </cell>
          <cell r="S39">
            <v>0</v>
          </cell>
          <cell r="T39">
            <v>0</v>
          </cell>
          <cell r="U39" t="str">
            <v>0</v>
          </cell>
          <cell r="V39">
            <v>0</v>
          </cell>
          <cell r="W39">
            <v>0</v>
          </cell>
          <cell r="X39" t="str">
            <v>0</v>
          </cell>
          <cell r="Y39">
            <v>0</v>
          </cell>
          <cell r="Z39">
            <v>0</v>
          </cell>
          <cell r="AA39" t="str">
            <v>0</v>
          </cell>
          <cell r="AB39">
            <v>0</v>
          </cell>
        </row>
        <row r="40">
          <cell r="A40" t="str">
            <v>CYANIDE</v>
          </cell>
          <cell r="B40">
            <v>200</v>
          </cell>
          <cell r="C40">
            <v>0</v>
          </cell>
          <cell r="D40">
            <v>25</v>
          </cell>
          <cell r="E40">
            <v>0</v>
          </cell>
          <cell r="F40">
            <v>0</v>
          </cell>
          <cell r="G40">
            <v>1E-3</v>
          </cell>
          <cell r="H40">
            <v>0</v>
          </cell>
          <cell r="I40">
            <v>0</v>
          </cell>
          <cell r="J40">
            <v>0</v>
          </cell>
          <cell r="K40">
            <v>0</v>
          </cell>
          <cell r="L40" t="str">
            <v>0</v>
          </cell>
          <cell r="M40">
            <v>0</v>
          </cell>
          <cell r="N40">
            <v>0</v>
          </cell>
          <cell r="O40" t="str">
            <v>0</v>
          </cell>
          <cell r="P40">
            <v>0</v>
          </cell>
          <cell r="Q40">
            <v>0</v>
          </cell>
          <cell r="R40" t="str">
            <v>0</v>
          </cell>
          <cell r="S40">
            <v>0</v>
          </cell>
          <cell r="T40">
            <v>0</v>
          </cell>
          <cell r="U40" t="str">
            <v>0</v>
          </cell>
          <cell r="V40">
            <v>0</v>
          </cell>
          <cell r="W40">
            <v>0</v>
          </cell>
          <cell r="X40" t="str">
            <v>0</v>
          </cell>
          <cell r="Y40">
            <v>0</v>
          </cell>
          <cell r="Z40">
            <v>0</v>
          </cell>
          <cell r="AA40" t="str">
            <v>0</v>
          </cell>
          <cell r="AB40">
            <v>0</v>
          </cell>
        </row>
        <row r="41">
          <cell r="A41" t="str">
            <v>DIBENZO(a,h)ANTHRACENE</v>
          </cell>
          <cell r="B41">
            <v>7.3082813785791019E-3</v>
          </cell>
          <cell r="C41">
            <v>0</v>
          </cell>
          <cell r="D41">
            <v>40</v>
          </cell>
          <cell r="E41">
            <v>0</v>
          </cell>
          <cell r="F41">
            <v>0</v>
          </cell>
          <cell r="G41">
            <v>1E-3</v>
          </cell>
          <cell r="H41">
            <v>0</v>
          </cell>
          <cell r="I41">
            <v>0</v>
          </cell>
          <cell r="J41">
            <v>0</v>
          </cell>
          <cell r="K41">
            <v>0</v>
          </cell>
          <cell r="L41" t="str">
            <v>0</v>
          </cell>
          <cell r="M41">
            <v>0</v>
          </cell>
          <cell r="N41">
            <v>0</v>
          </cell>
          <cell r="O41" t="str">
            <v>0</v>
          </cell>
          <cell r="P41">
            <v>0</v>
          </cell>
          <cell r="Q41">
            <v>0</v>
          </cell>
          <cell r="R41" t="str">
            <v>0</v>
          </cell>
          <cell r="S41">
            <v>0</v>
          </cell>
          <cell r="T41">
            <v>0</v>
          </cell>
          <cell r="U41" t="str">
            <v>0</v>
          </cell>
          <cell r="V41">
            <v>0</v>
          </cell>
          <cell r="W41">
            <v>0</v>
          </cell>
          <cell r="X41" t="str">
            <v>0</v>
          </cell>
          <cell r="Y41">
            <v>0</v>
          </cell>
          <cell r="Z41">
            <v>0</v>
          </cell>
          <cell r="AA41" t="str">
            <v>0</v>
          </cell>
          <cell r="AB41">
            <v>0</v>
          </cell>
        </row>
        <row r="42">
          <cell r="A42" t="str">
            <v>DIBROMOCHLOROMETHANE</v>
          </cell>
          <cell r="B42">
            <v>0.14702633354639225</v>
          </cell>
          <cell r="C42">
            <v>16.855633855911289</v>
          </cell>
          <cell r="D42">
            <v>50000</v>
          </cell>
          <cell r="E42">
            <v>2</v>
          </cell>
          <cell r="F42">
            <v>14</v>
          </cell>
          <cell r="G42">
            <v>1E-3</v>
          </cell>
          <cell r="H42">
            <v>2.9405266709278449E-4</v>
          </cell>
          <cell r="I42">
            <v>3.3711267711822583E-2</v>
          </cell>
          <cell r="J42">
            <v>700</v>
          </cell>
          <cell r="K42">
            <v>5.0000000000000001E-3</v>
          </cell>
          <cell r="L42">
            <v>5.0000000000000001E-3</v>
          </cell>
          <cell r="M42" t="str">
            <v>PQL</v>
          </cell>
          <cell r="N42">
            <v>3.3711267711822583E-2</v>
          </cell>
          <cell r="O42">
            <v>0.03</v>
          </cell>
          <cell r="P42" t="str">
            <v>Leaching</v>
          </cell>
          <cell r="Q42">
            <v>700</v>
          </cell>
          <cell r="R42">
            <v>700</v>
          </cell>
          <cell r="S42" t="str">
            <v>Leaching</v>
          </cell>
          <cell r="T42">
            <v>5.0000000000000001E-3</v>
          </cell>
          <cell r="U42">
            <v>5.0000000000000001E-3</v>
          </cell>
          <cell r="V42" t="str">
            <v>PQL</v>
          </cell>
          <cell r="W42">
            <v>3.3711267711822583E-2</v>
          </cell>
          <cell r="X42">
            <v>0.03</v>
          </cell>
          <cell r="Y42" t="str">
            <v>Leaching</v>
          </cell>
          <cell r="Z42">
            <v>700</v>
          </cell>
          <cell r="AA42">
            <v>700</v>
          </cell>
          <cell r="AB42" t="str">
            <v>Leaching</v>
          </cell>
        </row>
        <row r="43">
          <cell r="A43" t="str">
            <v>DICHLOROBENZENE, 1,2-  (o-DCB)</v>
          </cell>
          <cell r="B43">
            <v>600</v>
          </cell>
          <cell r="C43">
            <v>7658.2848583715968</v>
          </cell>
          <cell r="D43">
            <v>1950</v>
          </cell>
          <cell r="E43">
            <v>15</v>
          </cell>
          <cell r="F43">
            <v>167</v>
          </cell>
          <cell r="G43">
            <v>1E-3</v>
          </cell>
          <cell r="H43">
            <v>9</v>
          </cell>
          <cell r="I43">
            <v>114.87427287557395</v>
          </cell>
          <cell r="J43">
            <v>325.65000000000003</v>
          </cell>
          <cell r="K43">
            <v>9</v>
          </cell>
          <cell r="L43">
            <v>9</v>
          </cell>
          <cell r="M43" t="str">
            <v>Leaching</v>
          </cell>
          <cell r="N43">
            <v>114.87427287557395</v>
          </cell>
          <cell r="O43">
            <v>100</v>
          </cell>
          <cell r="P43" t="str">
            <v>Leaching</v>
          </cell>
          <cell r="Q43">
            <v>325.65000000000003</v>
          </cell>
          <cell r="R43">
            <v>300</v>
          </cell>
          <cell r="S43" t="str">
            <v>Leaching</v>
          </cell>
          <cell r="T43">
            <v>9</v>
          </cell>
          <cell r="U43">
            <v>9</v>
          </cell>
          <cell r="V43" t="str">
            <v>Leaching</v>
          </cell>
          <cell r="W43">
            <v>114.87427287557395</v>
          </cell>
          <cell r="X43">
            <v>100</v>
          </cell>
          <cell r="Y43" t="str">
            <v>Leaching</v>
          </cell>
          <cell r="Z43">
            <v>325.65000000000003</v>
          </cell>
          <cell r="AA43">
            <v>300</v>
          </cell>
          <cell r="AB43" t="str">
            <v>Leaching</v>
          </cell>
        </row>
        <row r="44">
          <cell r="A44" t="str">
            <v>DICHLOROBENZENE, 1,3-  (m-DCB)</v>
          </cell>
          <cell r="B44">
            <v>125.94447992596233</v>
          </cell>
          <cell r="C44">
            <v>6090.8105643105728</v>
          </cell>
          <cell r="D44">
            <v>50000</v>
          </cell>
          <cell r="E44">
            <v>27</v>
          </cell>
          <cell r="F44">
            <v>303</v>
          </cell>
          <cell r="G44">
            <v>1E-3</v>
          </cell>
          <cell r="H44">
            <v>3.4005009580009831</v>
          </cell>
          <cell r="I44">
            <v>164.45188523638546</v>
          </cell>
          <cell r="J44">
            <v>15150</v>
          </cell>
          <cell r="K44">
            <v>3.4005009580009831</v>
          </cell>
          <cell r="L44">
            <v>3</v>
          </cell>
          <cell r="M44" t="str">
            <v>Leaching</v>
          </cell>
          <cell r="N44">
            <v>164.45188523638546</v>
          </cell>
          <cell r="O44">
            <v>200</v>
          </cell>
          <cell r="P44" t="str">
            <v>Leaching</v>
          </cell>
          <cell r="Q44">
            <v>15150</v>
          </cell>
          <cell r="R44">
            <v>20000</v>
          </cell>
          <cell r="S44" t="str">
            <v>Leaching</v>
          </cell>
          <cell r="T44">
            <v>3.4005009580009831</v>
          </cell>
          <cell r="U44">
            <v>3</v>
          </cell>
          <cell r="V44" t="str">
            <v>Leaching</v>
          </cell>
          <cell r="W44">
            <v>164.45188523638546</v>
          </cell>
          <cell r="X44">
            <v>200</v>
          </cell>
          <cell r="Y44" t="str">
            <v>Leaching</v>
          </cell>
          <cell r="Z44">
            <v>15150</v>
          </cell>
          <cell r="AA44">
            <v>20000</v>
          </cell>
          <cell r="AB44" t="str">
            <v>Leaching</v>
          </cell>
        </row>
        <row r="45">
          <cell r="A45" t="str">
            <v>DICHLOROBENZENE, 1,4-  (p-DCB)</v>
          </cell>
          <cell r="B45">
            <v>5</v>
          </cell>
          <cell r="C45">
            <v>55.034190360687703</v>
          </cell>
          <cell r="D45">
            <v>7750</v>
          </cell>
          <cell r="E45">
            <v>19</v>
          </cell>
          <cell r="F45">
            <v>213</v>
          </cell>
          <cell r="G45">
            <v>1E-3</v>
          </cell>
          <cell r="H45">
            <v>9.5000000000000001E-2</v>
          </cell>
          <cell r="I45">
            <v>1.0456496168530665</v>
          </cell>
          <cell r="J45">
            <v>1650.75</v>
          </cell>
          <cell r="K45">
            <v>0.66</v>
          </cell>
          <cell r="L45">
            <v>0.7</v>
          </cell>
          <cell r="M45" t="str">
            <v>PQL</v>
          </cell>
          <cell r="N45">
            <v>1.0456496168530665</v>
          </cell>
          <cell r="O45">
            <v>1</v>
          </cell>
          <cell r="P45" t="str">
            <v>Leaching</v>
          </cell>
          <cell r="Q45">
            <v>1650.75</v>
          </cell>
          <cell r="R45">
            <v>2000</v>
          </cell>
          <cell r="S45" t="str">
            <v>Leaching</v>
          </cell>
          <cell r="T45">
            <v>0.66</v>
          </cell>
          <cell r="U45">
            <v>0.7</v>
          </cell>
          <cell r="V45" t="str">
            <v>PQL</v>
          </cell>
          <cell r="W45">
            <v>1.0456496168530665</v>
          </cell>
          <cell r="X45">
            <v>1</v>
          </cell>
          <cell r="Y45" t="str">
            <v>Leaching</v>
          </cell>
          <cell r="Z45">
            <v>1650.75</v>
          </cell>
          <cell r="AA45">
            <v>2000</v>
          </cell>
          <cell r="AB45" t="str">
            <v>Leaching</v>
          </cell>
        </row>
        <row r="46">
          <cell r="A46" t="str">
            <v>DICHLOROBENZIDINE, 3,3'-</v>
          </cell>
          <cell r="B46">
            <v>8.6845230255919281E-2</v>
          </cell>
          <cell r="C46">
            <v>0</v>
          </cell>
          <cell r="D46">
            <v>1825</v>
          </cell>
          <cell r="E46">
            <v>0</v>
          </cell>
          <cell r="F46">
            <v>0</v>
          </cell>
          <cell r="G46">
            <v>1E-3</v>
          </cell>
          <cell r="H46">
            <v>0</v>
          </cell>
          <cell r="I46">
            <v>0</v>
          </cell>
          <cell r="J46">
            <v>0</v>
          </cell>
          <cell r="K46">
            <v>0</v>
          </cell>
          <cell r="L46" t="str">
            <v>0</v>
          </cell>
          <cell r="M46">
            <v>0</v>
          </cell>
          <cell r="N46">
            <v>0</v>
          </cell>
          <cell r="O46" t="str">
            <v>0</v>
          </cell>
          <cell r="P46">
            <v>0</v>
          </cell>
          <cell r="Q46">
            <v>0</v>
          </cell>
          <cell r="R46" t="str">
            <v>0</v>
          </cell>
          <cell r="S46">
            <v>0</v>
          </cell>
          <cell r="T46">
            <v>0</v>
          </cell>
          <cell r="U46" t="str">
            <v>0</v>
          </cell>
          <cell r="V46">
            <v>0</v>
          </cell>
          <cell r="W46">
            <v>0</v>
          </cell>
          <cell r="X46" t="str">
            <v>0</v>
          </cell>
          <cell r="Y46">
            <v>0</v>
          </cell>
          <cell r="Z46">
            <v>0</v>
          </cell>
          <cell r="AA46" t="str">
            <v>0</v>
          </cell>
          <cell r="AB46">
            <v>0</v>
          </cell>
        </row>
        <row r="47">
          <cell r="A47" t="str">
            <v>DICHLORODIPHENYL DICHLOROETHANE, P,P'- (DDD)</v>
          </cell>
          <cell r="B47">
            <v>0.15974657702630618</v>
          </cell>
          <cell r="C47">
            <v>0</v>
          </cell>
          <cell r="D47">
            <v>45</v>
          </cell>
          <cell r="E47">
            <v>0</v>
          </cell>
          <cell r="F47">
            <v>0</v>
          </cell>
          <cell r="G47">
            <v>1E-3</v>
          </cell>
          <cell r="H47">
            <v>0</v>
          </cell>
          <cell r="I47">
            <v>0</v>
          </cell>
          <cell r="J47">
            <v>0</v>
          </cell>
          <cell r="K47">
            <v>0</v>
          </cell>
          <cell r="L47" t="str">
            <v>0</v>
          </cell>
          <cell r="M47">
            <v>0</v>
          </cell>
          <cell r="N47">
            <v>0</v>
          </cell>
          <cell r="O47" t="str">
            <v>0</v>
          </cell>
          <cell r="P47">
            <v>0</v>
          </cell>
          <cell r="Q47">
            <v>0</v>
          </cell>
          <cell r="R47" t="str">
            <v>0</v>
          </cell>
          <cell r="S47">
            <v>0</v>
          </cell>
          <cell r="T47">
            <v>0</v>
          </cell>
          <cell r="U47" t="str">
            <v>0</v>
          </cell>
          <cell r="V47">
            <v>0</v>
          </cell>
          <cell r="W47">
            <v>0</v>
          </cell>
          <cell r="X47" t="str">
            <v>0</v>
          </cell>
          <cell r="Y47">
            <v>0</v>
          </cell>
          <cell r="Z47">
            <v>0</v>
          </cell>
          <cell r="AA47" t="str">
            <v>0</v>
          </cell>
          <cell r="AB47">
            <v>0</v>
          </cell>
        </row>
        <row r="48">
          <cell r="A48" t="str">
            <v>DICHLORODIPHENYLDICHLOROETHYLENE,P,P'- (DDE)</v>
          </cell>
          <cell r="B48">
            <v>4.9911603744503562E-2</v>
          </cell>
          <cell r="C48">
            <v>0</v>
          </cell>
          <cell r="D48">
            <v>425</v>
          </cell>
          <cell r="E48">
            <v>0</v>
          </cell>
          <cell r="F48">
            <v>0</v>
          </cell>
          <cell r="G48">
            <v>1E-3</v>
          </cell>
          <cell r="H48">
            <v>0</v>
          </cell>
          <cell r="I48">
            <v>0</v>
          </cell>
          <cell r="J48">
            <v>0</v>
          </cell>
          <cell r="K48">
            <v>0</v>
          </cell>
          <cell r="L48" t="str">
            <v>0</v>
          </cell>
          <cell r="M48">
            <v>0</v>
          </cell>
          <cell r="N48">
            <v>0</v>
          </cell>
          <cell r="O48" t="str">
            <v>0</v>
          </cell>
          <cell r="P48">
            <v>0</v>
          </cell>
          <cell r="Q48">
            <v>0</v>
          </cell>
          <cell r="R48" t="str">
            <v>0</v>
          </cell>
          <cell r="S48">
            <v>0</v>
          </cell>
          <cell r="T48">
            <v>0</v>
          </cell>
          <cell r="U48" t="str">
            <v>0</v>
          </cell>
          <cell r="V48">
            <v>0</v>
          </cell>
          <cell r="W48">
            <v>0</v>
          </cell>
          <cell r="X48" t="str">
            <v>0</v>
          </cell>
          <cell r="Y48">
            <v>0</v>
          </cell>
          <cell r="Z48">
            <v>0</v>
          </cell>
          <cell r="AA48" t="str">
            <v>0</v>
          </cell>
          <cell r="AB48">
            <v>0</v>
          </cell>
        </row>
        <row r="49">
          <cell r="A49" t="str">
            <v>DICHLORODIPHENYLTRICHLOROETHANE, P,P'- (DDT)</v>
          </cell>
          <cell r="B49">
            <v>5.8151604298950679E-2</v>
          </cell>
          <cell r="C49">
            <v>0</v>
          </cell>
          <cell r="D49">
            <v>1</v>
          </cell>
          <cell r="E49">
            <v>0</v>
          </cell>
          <cell r="F49">
            <v>0</v>
          </cell>
          <cell r="G49">
            <v>1E-3</v>
          </cell>
          <cell r="H49">
            <v>0</v>
          </cell>
          <cell r="I49">
            <v>0</v>
          </cell>
          <cell r="J49">
            <v>0</v>
          </cell>
          <cell r="K49">
            <v>0</v>
          </cell>
          <cell r="L49" t="str">
            <v>0</v>
          </cell>
          <cell r="M49">
            <v>0</v>
          </cell>
          <cell r="N49">
            <v>0</v>
          </cell>
          <cell r="O49" t="str">
            <v>0</v>
          </cell>
          <cell r="P49">
            <v>0</v>
          </cell>
          <cell r="Q49">
            <v>0</v>
          </cell>
          <cell r="R49" t="str">
            <v>0</v>
          </cell>
          <cell r="S49">
            <v>0</v>
          </cell>
          <cell r="T49">
            <v>0</v>
          </cell>
          <cell r="U49" t="str">
            <v>0</v>
          </cell>
          <cell r="V49">
            <v>0</v>
          </cell>
          <cell r="W49">
            <v>0</v>
          </cell>
          <cell r="X49" t="str">
            <v>0</v>
          </cell>
          <cell r="Y49">
            <v>0</v>
          </cell>
          <cell r="Z49">
            <v>0</v>
          </cell>
          <cell r="AA49" t="str">
            <v>0</v>
          </cell>
          <cell r="AB49">
            <v>0</v>
          </cell>
        </row>
        <row r="50">
          <cell r="A50" t="str">
            <v>DICHLOROETHANE, 1,1-</v>
          </cell>
          <cell r="B50">
            <v>70</v>
          </cell>
          <cell r="C50">
            <v>1748.702672853801</v>
          </cell>
          <cell r="D50">
            <v>24750</v>
          </cell>
          <cell r="E50">
            <v>5</v>
          </cell>
          <cell r="F50">
            <v>52</v>
          </cell>
          <cell r="G50">
            <v>1E-3</v>
          </cell>
          <cell r="H50">
            <v>0.35000000000000003</v>
          </cell>
          <cell r="I50">
            <v>8.7435133642690062</v>
          </cell>
          <cell r="J50">
            <v>1287</v>
          </cell>
          <cell r="K50">
            <v>0.35000000000000003</v>
          </cell>
          <cell r="L50">
            <v>0.4</v>
          </cell>
          <cell r="M50" t="str">
            <v>Leaching</v>
          </cell>
          <cell r="N50">
            <v>8.7435133642690062</v>
          </cell>
          <cell r="O50">
            <v>9</v>
          </cell>
          <cell r="P50" t="str">
            <v>Leaching</v>
          </cell>
          <cell r="Q50">
            <v>1287</v>
          </cell>
          <cell r="R50">
            <v>1000</v>
          </cell>
          <cell r="S50" t="str">
            <v>Leaching</v>
          </cell>
          <cell r="T50">
            <v>0.35000000000000003</v>
          </cell>
          <cell r="U50">
            <v>0.4</v>
          </cell>
          <cell r="V50" t="str">
            <v>Leaching</v>
          </cell>
          <cell r="W50">
            <v>8.7435133642690062</v>
          </cell>
          <cell r="X50">
            <v>9</v>
          </cell>
          <cell r="Y50" t="str">
            <v>Leaching</v>
          </cell>
          <cell r="Z50">
            <v>1287</v>
          </cell>
          <cell r="AA50">
            <v>1000</v>
          </cell>
          <cell r="AB50" t="str">
            <v>Leaching</v>
          </cell>
        </row>
        <row r="51">
          <cell r="A51" t="str">
            <v>DICHLOROETHANE, 1,2-</v>
          </cell>
          <cell r="B51">
            <v>5</v>
          </cell>
          <cell r="C51">
            <v>4.5862172950595212</v>
          </cell>
          <cell r="D51">
            <v>24750</v>
          </cell>
          <cell r="E51">
            <v>2</v>
          </cell>
          <cell r="F51">
            <v>13</v>
          </cell>
          <cell r="G51">
            <v>1E-3</v>
          </cell>
          <cell r="H51">
            <v>0.01</v>
          </cell>
          <cell r="I51">
            <v>9.1724345901190423E-3</v>
          </cell>
          <cell r="J51">
            <v>321.75</v>
          </cell>
          <cell r="K51">
            <v>0.1</v>
          </cell>
          <cell r="L51">
            <v>0.1</v>
          </cell>
          <cell r="M51" t="str">
            <v>PQL</v>
          </cell>
          <cell r="N51">
            <v>0.1</v>
          </cell>
          <cell r="O51">
            <v>0.1</v>
          </cell>
          <cell r="P51" t="str">
            <v>PQL</v>
          </cell>
          <cell r="Q51">
            <v>321.75</v>
          </cell>
          <cell r="R51">
            <v>300</v>
          </cell>
          <cell r="S51" t="str">
            <v>Leaching</v>
          </cell>
          <cell r="T51">
            <v>0.1</v>
          </cell>
          <cell r="U51">
            <v>0.1</v>
          </cell>
          <cell r="V51" t="str">
            <v>PQL</v>
          </cell>
          <cell r="W51">
            <v>0.1</v>
          </cell>
          <cell r="X51">
            <v>0.1</v>
          </cell>
          <cell r="Y51" t="str">
            <v>PQL</v>
          </cell>
          <cell r="Z51">
            <v>321.75</v>
          </cell>
          <cell r="AA51">
            <v>300</v>
          </cell>
          <cell r="AB51" t="str">
            <v>Leaching</v>
          </cell>
        </row>
        <row r="52">
          <cell r="A52" t="str">
            <v>DICHLOROETHYLENE, 1,1-</v>
          </cell>
          <cell r="B52">
            <v>7</v>
          </cell>
          <cell r="C52">
            <v>80.17177259797154</v>
          </cell>
          <cell r="D52">
            <v>30000</v>
          </cell>
          <cell r="E52">
            <v>480</v>
          </cell>
          <cell r="F52">
            <v>20812</v>
          </cell>
          <cell r="G52">
            <v>1E-3</v>
          </cell>
          <cell r="H52">
            <v>3.36</v>
          </cell>
          <cell r="I52">
            <v>38.482450847026342</v>
          </cell>
          <cell r="J52">
            <v>624360</v>
          </cell>
          <cell r="K52">
            <v>3.36</v>
          </cell>
          <cell r="L52">
            <v>3</v>
          </cell>
          <cell r="M52" t="str">
            <v>Leaching</v>
          </cell>
          <cell r="N52">
            <v>38.482450847026342</v>
          </cell>
          <cell r="O52">
            <v>40</v>
          </cell>
          <cell r="P52" t="str">
            <v>Leaching</v>
          </cell>
          <cell r="Q52">
            <v>624360</v>
          </cell>
          <cell r="R52">
            <v>600000</v>
          </cell>
          <cell r="S52" t="str">
            <v>Leaching</v>
          </cell>
          <cell r="T52">
            <v>3.36</v>
          </cell>
          <cell r="U52">
            <v>3</v>
          </cell>
          <cell r="V52" t="str">
            <v>Leaching</v>
          </cell>
          <cell r="W52">
            <v>38.482450847026342</v>
          </cell>
          <cell r="X52">
            <v>40</v>
          </cell>
          <cell r="Y52" t="str">
            <v>Leaching</v>
          </cell>
          <cell r="Z52">
            <v>624360</v>
          </cell>
          <cell r="AA52">
            <v>600000</v>
          </cell>
          <cell r="AB52" t="str">
            <v>Leaching</v>
          </cell>
        </row>
        <row r="53">
          <cell r="A53" t="str">
            <v>DICHLOROETHYLENE, CIS-1,2-</v>
          </cell>
          <cell r="B53">
            <v>70</v>
          </cell>
          <cell r="C53">
            <v>21.668899229864838</v>
          </cell>
          <cell r="D53">
            <v>50000</v>
          </cell>
          <cell r="E53">
            <v>4</v>
          </cell>
          <cell r="F53">
            <v>35</v>
          </cell>
          <cell r="G53">
            <v>1E-3</v>
          </cell>
          <cell r="H53">
            <v>0.28000000000000003</v>
          </cell>
          <cell r="I53">
            <v>8.667559691945935E-2</v>
          </cell>
          <cell r="J53">
            <v>1750</v>
          </cell>
          <cell r="K53">
            <v>0.28000000000000003</v>
          </cell>
          <cell r="L53">
            <v>0.3</v>
          </cell>
          <cell r="M53" t="str">
            <v>Leaching</v>
          </cell>
          <cell r="N53">
            <v>0.1</v>
          </cell>
          <cell r="O53">
            <v>0.1</v>
          </cell>
          <cell r="P53" t="str">
            <v>PQL</v>
          </cell>
          <cell r="Q53">
            <v>1750</v>
          </cell>
          <cell r="R53">
            <v>2000</v>
          </cell>
          <cell r="S53" t="str">
            <v>Leaching</v>
          </cell>
          <cell r="T53">
            <v>0.28000000000000003</v>
          </cell>
          <cell r="U53">
            <v>0.3</v>
          </cell>
          <cell r="V53" t="str">
            <v>Leaching</v>
          </cell>
          <cell r="W53">
            <v>0.1</v>
          </cell>
          <cell r="X53">
            <v>0.1</v>
          </cell>
          <cell r="Y53" t="str">
            <v>PQL</v>
          </cell>
          <cell r="Z53">
            <v>1750</v>
          </cell>
          <cell r="AA53">
            <v>2000</v>
          </cell>
          <cell r="AB53" t="str">
            <v>Leaching</v>
          </cell>
        </row>
        <row r="54">
          <cell r="A54" t="str">
            <v>DICHLOROETHYLENE, TRANS-1,2-</v>
          </cell>
          <cell r="B54">
            <v>100</v>
          </cell>
          <cell r="C54">
            <v>90.805026688588498</v>
          </cell>
          <cell r="D54">
            <v>50000</v>
          </cell>
          <cell r="E54">
            <v>14</v>
          </cell>
          <cell r="F54">
            <v>155</v>
          </cell>
          <cell r="G54">
            <v>1E-3</v>
          </cell>
          <cell r="H54">
            <v>1.4000000000000001</v>
          </cell>
          <cell r="I54">
            <v>1.2712703736402391</v>
          </cell>
          <cell r="J54">
            <v>7750</v>
          </cell>
          <cell r="K54">
            <v>1.4000000000000001</v>
          </cell>
          <cell r="L54">
            <v>1</v>
          </cell>
          <cell r="M54" t="str">
            <v>Leaching</v>
          </cell>
          <cell r="N54">
            <v>1.2712703736402391</v>
          </cell>
          <cell r="O54">
            <v>1</v>
          </cell>
          <cell r="P54" t="str">
            <v>Leaching</v>
          </cell>
          <cell r="Q54">
            <v>7750</v>
          </cell>
          <cell r="R54">
            <v>8000</v>
          </cell>
          <cell r="S54" t="str">
            <v>Leaching</v>
          </cell>
          <cell r="T54">
            <v>1.4000000000000001</v>
          </cell>
          <cell r="U54">
            <v>1</v>
          </cell>
          <cell r="V54" t="str">
            <v>Leaching</v>
          </cell>
          <cell r="W54">
            <v>1.2712703736402391</v>
          </cell>
          <cell r="X54">
            <v>1</v>
          </cell>
          <cell r="Y54" t="str">
            <v>Leaching</v>
          </cell>
          <cell r="Z54">
            <v>7750</v>
          </cell>
          <cell r="AA54">
            <v>8000</v>
          </cell>
          <cell r="AB54" t="str">
            <v>Leaching</v>
          </cell>
        </row>
        <row r="55">
          <cell r="A55" t="str">
            <v>DICHLOROMETHANE</v>
          </cell>
          <cell r="B55">
            <v>5</v>
          </cell>
          <cell r="C55">
            <v>1512.4075117068969</v>
          </cell>
          <cell r="D55">
            <v>50000</v>
          </cell>
          <cell r="E55">
            <v>2</v>
          </cell>
          <cell r="F55">
            <v>18</v>
          </cell>
          <cell r="G55">
            <v>1E-3</v>
          </cell>
          <cell r="H55">
            <v>0.01</v>
          </cell>
          <cell r="I55">
            <v>3.0248150234137938</v>
          </cell>
          <cell r="J55">
            <v>900</v>
          </cell>
          <cell r="K55">
            <v>0.1</v>
          </cell>
          <cell r="L55">
            <v>0.1</v>
          </cell>
          <cell r="M55" t="str">
            <v>PQL</v>
          </cell>
          <cell r="N55">
            <v>3.0248150234137938</v>
          </cell>
          <cell r="O55">
            <v>3</v>
          </cell>
          <cell r="P55" t="str">
            <v>Leaching</v>
          </cell>
          <cell r="Q55">
            <v>900</v>
          </cell>
          <cell r="R55">
            <v>900</v>
          </cell>
          <cell r="S55" t="str">
            <v>Leaching</v>
          </cell>
          <cell r="T55">
            <v>0.1</v>
          </cell>
          <cell r="U55">
            <v>0.1</v>
          </cell>
          <cell r="V55" t="str">
            <v>PQL</v>
          </cell>
          <cell r="W55">
            <v>3.0248150234137938</v>
          </cell>
          <cell r="X55">
            <v>3</v>
          </cell>
          <cell r="Y55" t="str">
            <v>Leaching</v>
          </cell>
          <cell r="Z55">
            <v>900</v>
          </cell>
          <cell r="AA55">
            <v>900</v>
          </cell>
          <cell r="AB55" t="str">
            <v>Leaching</v>
          </cell>
        </row>
        <row r="56">
          <cell r="A56" t="str">
            <v>DICHLOROPHENOL, 2,4-</v>
          </cell>
          <cell r="B56">
            <v>0.3</v>
          </cell>
          <cell r="C56">
            <v>32512.196986106035</v>
          </cell>
          <cell r="D56">
            <v>2000</v>
          </cell>
          <cell r="E56">
            <v>2</v>
          </cell>
          <cell r="F56">
            <v>20</v>
          </cell>
          <cell r="G56">
            <v>1E-3</v>
          </cell>
          <cell r="H56">
            <v>5.9999999999999995E-4</v>
          </cell>
          <cell r="I56">
            <v>65.024393972212067</v>
          </cell>
          <cell r="J56">
            <v>40</v>
          </cell>
          <cell r="K56">
            <v>0.66</v>
          </cell>
          <cell r="L56">
            <v>0.7</v>
          </cell>
          <cell r="M56" t="str">
            <v>PQL</v>
          </cell>
          <cell r="N56">
            <v>65.024393972212067</v>
          </cell>
          <cell r="O56">
            <v>70</v>
          </cell>
          <cell r="P56" t="str">
            <v>Leaching</v>
          </cell>
          <cell r="Q56">
            <v>40</v>
          </cell>
          <cell r="R56">
            <v>40</v>
          </cell>
          <cell r="S56" t="str">
            <v>Leaching</v>
          </cell>
          <cell r="T56">
            <v>0.66</v>
          </cell>
          <cell r="U56">
            <v>0.7</v>
          </cell>
          <cell r="V56" t="str">
            <v>PQL</v>
          </cell>
          <cell r="W56">
            <v>65.024393972212067</v>
          </cell>
          <cell r="X56">
            <v>70</v>
          </cell>
          <cell r="Y56" t="str">
            <v>Leaching</v>
          </cell>
          <cell r="Z56">
            <v>40</v>
          </cell>
          <cell r="AA56">
            <v>40</v>
          </cell>
          <cell r="AB56" t="str">
            <v>Leaching</v>
          </cell>
        </row>
        <row r="57">
          <cell r="A57" t="str">
            <v>DICHLOROPROPANE, 1,2-</v>
          </cell>
          <cell r="B57">
            <v>5</v>
          </cell>
          <cell r="C57">
            <v>2.9141651801331334</v>
          </cell>
          <cell r="D57">
            <v>50000</v>
          </cell>
          <cell r="E57">
            <v>3</v>
          </cell>
          <cell r="F57">
            <v>27</v>
          </cell>
          <cell r="G57">
            <v>1E-3</v>
          </cell>
          <cell r="H57">
            <v>1.4999999999999999E-2</v>
          </cell>
          <cell r="I57">
            <v>8.7424955403994E-3</v>
          </cell>
          <cell r="J57">
            <v>1350</v>
          </cell>
          <cell r="K57">
            <v>0.1</v>
          </cell>
          <cell r="L57">
            <v>0.1</v>
          </cell>
          <cell r="M57" t="str">
            <v>PQL</v>
          </cell>
          <cell r="N57">
            <v>0.1</v>
          </cell>
          <cell r="O57">
            <v>0.1</v>
          </cell>
          <cell r="P57" t="str">
            <v>PQL</v>
          </cell>
          <cell r="Q57">
            <v>1350</v>
          </cell>
          <cell r="R57">
            <v>1000</v>
          </cell>
          <cell r="S57" t="str">
            <v>Leaching</v>
          </cell>
          <cell r="T57">
            <v>0.1</v>
          </cell>
          <cell r="U57">
            <v>0.1</v>
          </cell>
          <cell r="V57" t="str">
            <v>PQL</v>
          </cell>
          <cell r="W57">
            <v>0.1</v>
          </cell>
          <cell r="X57">
            <v>0.1</v>
          </cell>
          <cell r="Y57" t="str">
            <v>PQL</v>
          </cell>
          <cell r="Z57">
            <v>1350</v>
          </cell>
          <cell r="AA57">
            <v>1000</v>
          </cell>
          <cell r="AB57" t="str">
            <v>Leaching</v>
          </cell>
        </row>
        <row r="58">
          <cell r="A58" t="str">
            <v>DICHLOROPROPENE, 1,3-</v>
          </cell>
          <cell r="B58">
            <v>0.4</v>
          </cell>
          <cell r="C58">
            <v>11.377340876199545</v>
          </cell>
          <cell r="D58">
            <v>225</v>
          </cell>
          <cell r="E58">
            <v>37</v>
          </cell>
          <cell r="F58">
            <v>602</v>
          </cell>
          <cell r="G58">
            <v>1E-3</v>
          </cell>
          <cell r="H58">
            <v>1.4800000000000001E-2</v>
          </cell>
          <cell r="I58">
            <v>0.42096161241938318</v>
          </cell>
          <cell r="J58">
            <v>135.44999999999999</v>
          </cell>
          <cell r="K58">
            <v>1.4800000000000001E-2</v>
          </cell>
          <cell r="L58">
            <v>0.01</v>
          </cell>
          <cell r="M58" t="str">
            <v>Leaching</v>
          </cell>
          <cell r="N58">
            <v>0.42096161241938318</v>
          </cell>
          <cell r="O58">
            <v>0.4</v>
          </cell>
          <cell r="P58" t="str">
            <v>Leaching</v>
          </cell>
          <cell r="Q58">
            <v>135.44999999999999</v>
          </cell>
          <cell r="R58">
            <v>100</v>
          </cell>
          <cell r="S58" t="str">
            <v>Leaching</v>
          </cell>
          <cell r="T58">
            <v>1.4800000000000001E-2</v>
          </cell>
          <cell r="U58">
            <v>0.01</v>
          </cell>
          <cell r="V58" t="str">
            <v>Leaching</v>
          </cell>
          <cell r="W58">
            <v>0.42096161241938318</v>
          </cell>
          <cell r="X58">
            <v>0.4</v>
          </cell>
          <cell r="Y58" t="str">
            <v>Leaching</v>
          </cell>
          <cell r="Z58">
            <v>135.44999999999999</v>
          </cell>
          <cell r="AA58">
            <v>100</v>
          </cell>
          <cell r="AB58" t="str">
            <v>Leaching</v>
          </cell>
        </row>
        <row r="59">
          <cell r="A59" t="str">
            <v>DIELDRIN</v>
          </cell>
          <cell r="B59">
            <v>2.4691914013267465E-3</v>
          </cell>
          <cell r="C59">
            <v>7.5962948048749857</v>
          </cell>
          <cell r="D59">
            <v>0.47499999999999998</v>
          </cell>
          <cell r="E59">
            <v>0</v>
          </cell>
          <cell r="F59">
            <v>0</v>
          </cell>
          <cell r="G59">
            <v>1E-3</v>
          </cell>
          <cell r="H59">
            <v>0</v>
          </cell>
          <cell r="I59">
            <v>0</v>
          </cell>
          <cell r="J59">
            <v>0</v>
          </cell>
          <cell r="K59">
            <v>0</v>
          </cell>
          <cell r="L59" t="str">
            <v>0</v>
          </cell>
          <cell r="M59">
            <v>0</v>
          </cell>
          <cell r="N59">
            <v>0</v>
          </cell>
          <cell r="O59" t="str">
            <v>0</v>
          </cell>
          <cell r="P59">
            <v>0</v>
          </cell>
          <cell r="Q59">
            <v>0</v>
          </cell>
          <cell r="R59" t="str">
            <v>0</v>
          </cell>
          <cell r="S59">
            <v>0</v>
          </cell>
          <cell r="T59">
            <v>0</v>
          </cell>
          <cell r="U59" t="str">
            <v>0</v>
          </cell>
          <cell r="V59">
            <v>0</v>
          </cell>
          <cell r="W59">
            <v>0</v>
          </cell>
          <cell r="X59" t="str">
            <v>0</v>
          </cell>
          <cell r="Y59">
            <v>0</v>
          </cell>
          <cell r="Z59">
            <v>0</v>
          </cell>
          <cell r="AA59" t="str">
            <v>0</v>
          </cell>
          <cell r="AB59">
            <v>0</v>
          </cell>
        </row>
        <row r="60">
          <cell r="A60" t="str">
            <v>DIETHYL PHTHALATE</v>
          </cell>
          <cell r="B60">
            <v>2418.4705033396976</v>
          </cell>
          <cell r="C60">
            <v>50000</v>
          </cell>
          <cell r="D60">
            <v>8500</v>
          </cell>
          <cell r="E60">
            <v>4</v>
          </cell>
          <cell r="F60">
            <v>34</v>
          </cell>
          <cell r="G60">
            <v>1E-3</v>
          </cell>
          <cell r="H60">
            <v>9.6738820133587904</v>
          </cell>
          <cell r="I60">
            <v>200</v>
          </cell>
          <cell r="J60">
            <v>289</v>
          </cell>
          <cell r="K60">
            <v>9.6738820133587904</v>
          </cell>
          <cell r="L60">
            <v>10</v>
          </cell>
          <cell r="M60" t="str">
            <v>Leaching</v>
          </cell>
          <cell r="N60">
            <v>200</v>
          </cell>
          <cell r="O60">
            <v>200</v>
          </cell>
          <cell r="P60" t="str">
            <v>Leaching</v>
          </cell>
          <cell r="Q60">
            <v>289</v>
          </cell>
          <cell r="R60">
            <v>300</v>
          </cell>
          <cell r="S60" t="str">
            <v>Leaching</v>
          </cell>
          <cell r="T60">
            <v>9.6738820133587904</v>
          </cell>
          <cell r="U60">
            <v>10</v>
          </cell>
          <cell r="V60" t="str">
            <v>Leaching</v>
          </cell>
          <cell r="W60">
            <v>200</v>
          </cell>
          <cell r="X60">
            <v>200</v>
          </cell>
          <cell r="Y60" t="str">
            <v>Leaching</v>
          </cell>
          <cell r="Z60">
            <v>289</v>
          </cell>
          <cell r="AA60">
            <v>300</v>
          </cell>
          <cell r="AB60" t="str">
            <v>Leaching</v>
          </cell>
        </row>
        <row r="61">
          <cell r="A61" t="str">
            <v>DIMETHYL PHTHALATE</v>
          </cell>
          <cell r="B61">
            <v>316.49004801110971</v>
          </cell>
          <cell r="C61">
            <v>50000</v>
          </cell>
          <cell r="D61">
            <v>50000</v>
          </cell>
          <cell r="E61">
            <v>1</v>
          </cell>
          <cell r="F61">
            <v>11</v>
          </cell>
          <cell r="G61">
            <v>1E-3</v>
          </cell>
          <cell r="H61">
            <v>0.31649004801110969</v>
          </cell>
          <cell r="I61">
            <v>50</v>
          </cell>
          <cell r="J61">
            <v>550</v>
          </cell>
          <cell r="K61">
            <v>0.66</v>
          </cell>
          <cell r="L61">
            <v>0.7</v>
          </cell>
          <cell r="M61" t="str">
            <v>PQL</v>
          </cell>
          <cell r="N61">
            <v>50</v>
          </cell>
          <cell r="O61">
            <v>50</v>
          </cell>
          <cell r="P61" t="str">
            <v>Leaching</v>
          </cell>
          <cell r="Q61">
            <v>550</v>
          </cell>
          <cell r="R61">
            <v>600</v>
          </cell>
          <cell r="S61" t="str">
            <v>Leaching</v>
          </cell>
          <cell r="T61">
            <v>0.66</v>
          </cell>
          <cell r="U61">
            <v>0.7</v>
          </cell>
          <cell r="V61" t="str">
            <v>PQL</v>
          </cell>
          <cell r="W61">
            <v>50</v>
          </cell>
          <cell r="X61">
            <v>50</v>
          </cell>
          <cell r="Y61" t="str">
            <v>Leaching</v>
          </cell>
          <cell r="Z61">
            <v>550</v>
          </cell>
          <cell r="AA61">
            <v>600</v>
          </cell>
          <cell r="AB61" t="str">
            <v>Leaching</v>
          </cell>
        </row>
        <row r="62">
          <cell r="A62" t="str">
            <v>DIMETHYLPHENOL, 2,4-</v>
          </cell>
          <cell r="B62">
            <v>58.004898205599275</v>
          </cell>
          <cell r="C62">
            <v>44187.157404902144</v>
          </cell>
          <cell r="D62">
            <v>50000</v>
          </cell>
          <cell r="E62">
            <v>3</v>
          </cell>
          <cell r="F62">
            <v>25</v>
          </cell>
          <cell r="G62">
            <v>1E-3</v>
          </cell>
          <cell r="H62">
            <v>0.17401469461679783</v>
          </cell>
          <cell r="I62">
            <v>132.56147221470641</v>
          </cell>
          <cell r="J62">
            <v>1250</v>
          </cell>
          <cell r="K62">
            <v>0.66</v>
          </cell>
          <cell r="L62">
            <v>0.7</v>
          </cell>
          <cell r="M62" t="str">
            <v>PQL</v>
          </cell>
          <cell r="N62">
            <v>132.56147221470641</v>
          </cell>
          <cell r="O62">
            <v>100</v>
          </cell>
          <cell r="P62" t="str">
            <v>Leaching</v>
          </cell>
          <cell r="Q62">
            <v>1250</v>
          </cell>
          <cell r="R62">
            <v>1000</v>
          </cell>
          <cell r="S62" t="str">
            <v>Leaching</v>
          </cell>
          <cell r="T62">
            <v>0.66</v>
          </cell>
          <cell r="U62">
            <v>0.7</v>
          </cell>
          <cell r="V62" t="str">
            <v>PQL</v>
          </cell>
          <cell r="W62">
            <v>132.56147221470641</v>
          </cell>
          <cell r="X62">
            <v>100</v>
          </cell>
          <cell r="Y62" t="str">
            <v>Leaching</v>
          </cell>
          <cell r="Z62">
            <v>1250</v>
          </cell>
          <cell r="AA62">
            <v>1000</v>
          </cell>
          <cell r="AB62" t="str">
            <v>Leaching</v>
          </cell>
        </row>
        <row r="63">
          <cell r="A63" t="str">
            <v>DINITROPHENOL, 2,4-</v>
          </cell>
          <cell r="B63">
            <v>6.3073693297199931</v>
          </cell>
          <cell r="C63">
            <v>50000</v>
          </cell>
          <cell r="D63">
            <v>22500</v>
          </cell>
          <cell r="E63">
            <v>1</v>
          </cell>
          <cell r="F63">
            <v>6</v>
          </cell>
          <cell r="G63">
            <v>1E-3</v>
          </cell>
          <cell r="H63">
            <v>6.3073693297199928E-3</v>
          </cell>
          <cell r="I63">
            <v>50</v>
          </cell>
          <cell r="J63">
            <v>135</v>
          </cell>
          <cell r="K63">
            <v>3.3</v>
          </cell>
          <cell r="L63">
            <v>3</v>
          </cell>
          <cell r="M63" t="str">
            <v>PQL</v>
          </cell>
          <cell r="N63">
            <v>50</v>
          </cell>
          <cell r="O63">
            <v>50</v>
          </cell>
          <cell r="P63" t="str">
            <v>Leaching</v>
          </cell>
          <cell r="Q63">
            <v>135</v>
          </cell>
          <cell r="R63">
            <v>100</v>
          </cell>
          <cell r="S63" t="str">
            <v>Leaching</v>
          </cell>
          <cell r="T63">
            <v>3.3</v>
          </cell>
          <cell r="U63">
            <v>3</v>
          </cell>
          <cell r="V63" t="str">
            <v>PQL</v>
          </cell>
          <cell r="W63">
            <v>50</v>
          </cell>
          <cell r="X63">
            <v>50</v>
          </cell>
          <cell r="Y63" t="str">
            <v>Leaching</v>
          </cell>
          <cell r="Z63">
            <v>135</v>
          </cell>
          <cell r="AA63">
            <v>100</v>
          </cell>
          <cell r="AB63" t="str">
            <v>Leaching</v>
          </cell>
        </row>
        <row r="64">
          <cell r="A64" t="str">
            <v>DINITROTOLUENE, 2,4-</v>
          </cell>
          <cell r="B64">
            <v>7.6294204708914057E-2</v>
          </cell>
          <cell r="C64">
            <v>24903.788388442903</v>
          </cell>
          <cell r="D64">
            <v>50000</v>
          </cell>
          <cell r="E64">
            <v>2</v>
          </cell>
          <cell r="F64">
            <v>16</v>
          </cell>
          <cell r="G64">
            <v>1E-3</v>
          </cell>
          <cell r="H64">
            <v>1.5258840941782811E-4</v>
          </cell>
          <cell r="I64">
            <v>49.80757677688581</v>
          </cell>
          <cell r="J64">
            <v>800</v>
          </cell>
          <cell r="K64">
            <v>0.66</v>
          </cell>
          <cell r="L64">
            <v>0.7</v>
          </cell>
          <cell r="M64" t="str">
            <v>PQL</v>
          </cell>
          <cell r="N64">
            <v>49.80757677688581</v>
          </cell>
          <cell r="O64">
            <v>50</v>
          </cell>
          <cell r="P64" t="str">
            <v>Leaching</v>
          </cell>
          <cell r="Q64">
            <v>800</v>
          </cell>
          <cell r="R64">
            <v>800</v>
          </cell>
          <cell r="S64" t="str">
            <v>Leaching</v>
          </cell>
          <cell r="T64">
            <v>0.66</v>
          </cell>
          <cell r="U64">
            <v>0.7</v>
          </cell>
          <cell r="V64" t="str">
            <v>PQL</v>
          </cell>
          <cell r="W64">
            <v>49.80757677688581</v>
          </cell>
          <cell r="X64">
            <v>50</v>
          </cell>
          <cell r="Y64" t="str">
            <v>Leaching</v>
          </cell>
          <cell r="Z64">
            <v>800</v>
          </cell>
          <cell r="AA64">
            <v>800</v>
          </cell>
          <cell r="AB64" t="str">
            <v>Leaching</v>
          </cell>
        </row>
        <row r="65">
          <cell r="A65" t="str">
            <v>DIOXANE, 1,4-</v>
          </cell>
          <cell r="B65">
            <v>0.3</v>
          </cell>
          <cell r="C65">
            <v>4583.5810875417692</v>
          </cell>
          <cell r="D65">
            <v>50000</v>
          </cell>
          <cell r="E65">
            <v>1</v>
          </cell>
          <cell r="F65">
            <v>9</v>
          </cell>
          <cell r="G65">
            <v>1E-3</v>
          </cell>
          <cell r="H65">
            <v>2.9999999999999997E-4</v>
          </cell>
          <cell r="I65">
            <v>4.5835810875417691</v>
          </cell>
          <cell r="J65">
            <v>450</v>
          </cell>
          <cell r="K65">
            <v>0.15</v>
          </cell>
          <cell r="L65">
            <v>0.2</v>
          </cell>
          <cell r="M65" t="str">
            <v>PQL</v>
          </cell>
          <cell r="N65">
            <v>4.5835810875417691</v>
          </cell>
          <cell r="O65">
            <v>5</v>
          </cell>
          <cell r="P65" t="str">
            <v>Leaching</v>
          </cell>
          <cell r="Q65">
            <v>450</v>
          </cell>
          <cell r="R65">
            <v>500</v>
          </cell>
          <cell r="S65" t="str">
            <v>Leaching</v>
          </cell>
          <cell r="T65">
            <v>0.15</v>
          </cell>
          <cell r="U65">
            <v>0.2</v>
          </cell>
          <cell r="V65" t="str">
            <v>PQL</v>
          </cell>
          <cell r="W65">
            <v>4.5835810875417691</v>
          </cell>
          <cell r="X65">
            <v>5</v>
          </cell>
          <cell r="Y65" t="str">
            <v>Leaching</v>
          </cell>
          <cell r="Z65">
            <v>450</v>
          </cell>
          <cell r="AA65">
            <v>500</v>
          </cell>
          <cell r="AB65" t="str">
            <v>Leaching</v>
          </cell>
        </row>
        <row r="66">
          <cell r="A66" t="str">
            <v>ENDOSULFAN</v>
          </cell>
          <cell r="B66">
            <v>12.981638428715392</v>
          </cell>
          <cell r="C66">
            <v>0</v>
          </cell>
          <cell r="D66">
            <v>2.1749999999999998</v>
          </cell>
          <cell r="E66">
            <v>46</v>
          </cell>
          <cell r="F66">
            <v>549</v>
          </cell>
          <cell r="G66">
            <v>1E-3</v>
          </cell>
          <cell r="H66">
            <v>0.59715536772090805</v>
          </cell>
          <cell r="I66">
            <v>0</v>
          </cell>
          <cell r="J66">
            <v>1.1940749999999998</v>
          </cell>
          <cell r="K66">
            <v>0.59715536772090805</v>
          </cell>
          <cell r="L66">
            <v>0.6</v>
          </cell>
          <cell r="M66" t="str">
            <v>Leaching</v>
          </cell>
          <cell r="N66">
            <v>0</v>
          </cell>
          <cell r="O66" t="str">
            <v>0</v>
          </cell>
          <cell r="P66">
            <v>0</v>
          </cell>
          <cell r="Q66">
            <v>1.1940749999999998</v>
          </cell>
          <cell r="R66">
            <v>1</v>
          </cell>
          <cell r="S66" t="str">
            <v>Leaching</v>
          </cell>
          <cell r="T66">
            <v>0.59715536772090805</v>
          </cell>
          <cell r="U66">
            <v>0.6</v>
          </cell>
          <cell r="V66" t="str">
            <v>Leaching</v>
          </cell>
          <cell r="W66">
            <v>0</v>
          </cell>
          <cell r="X66" t="str">
            <v>0</v>
          </cell>
          <cell r="Y66">
            <v>0</v>
          </cell>
          <cell r="Z66">
            <v>1.1940749999999998</v>
          </cell>
          <cell r="AA66">
            <v>1</v>
          </cell>
          <cell r="AB66" t="str">
            <v>Leaching</v>
          </cell>
        </row>
        <row r="67">
          <cell r="A67" t="str">
            <v>ENDRIN</v>
          </cell>
          <cell r="B67">
            <v>2</v>
          </cell>
          <cell r="C67">
            <v>0</v>
          </cell>
          <cell r="D67">
            <v>5</v>
          </cell>
          <cell r="E67">
            <v>0</v>
          </cell>
          <cell r="F67">
            <v>0</v>
          </cell>
          <cell r="G67">
            <v>1E-3</v>
          </cell>
          <cell r="H67">
            <v>0</v>
          </cell>
          <cell r="I67">
            <v>0</v>
          </cell>
          <cell r="J67">
            <v>0</v>
          </cell>
          <cell r="K67">
            <v>0</v>
          </cell>
          <cell r="L67" t="str">
            <v>0</v>
          </cell>
          <cell r="M67">
            <v>0</v>
          </cell>
          <cell r="N67">
            <v>0</v>
          </cell>
          <cell r="O67" t="str">
            <v>0</v>
          </cell>
          <cell r="P67">
            <v>0</v>
          </cell>
          <cell r="Q67">
            <v>0</v>
          </cell>
          <cell r="R67" t="str">
            <v>0</v>
          </cell>
          <cell r="S67">
            <v>0</v>
          </cell>
          <cell r="T67">
            <v>0</v>
          </cell>
          <cell r="U67" t="str">
            <v>0</v>
          </cell>
          <cell r="V67">
            <v>0</v>
          </cell>
          <cell r="W67">
            <v>0</v>
          </cell>
          <cell r="X67" t="str">
            <v>0</v>
          </cell>
          <cell r="Y67">
            <v>0</v>
          </cell>
          <cell r="Z67">
            <v>0</v>
          </cell>
          <cell r="AA67" t="str">
            <v>0</v>
          </cell>
          <cell r="AB67">
            <v>0</v>
          </cell>
        </row>
        <row r="68">
          <cell r="A68" t="str">
            <v>ETHYLBENZENE</v>
          </cell>
          <cell r="B68">
            <v>700</v>
          </cell>
          <cell r="C68">
            <v>19785.826510287861</v>
          </cell>
          <cell r="D68">
            <v>4525</v>
          </cell>
          <cell r="E68">
            <v>64</v>
          </cell>
          <cell r="F68">
            <v>957</v>
          </cell>
          <cell r="G68">
            <v>1E-3</v>
          </cell>
          <cell r="H68">
            <v>44.800000000000004</v>
          </cell>
          <cell r="I68">
            <v>1266.2928966584232</v>
          </cell>
          <cell r="J68">
            <v>4330.4250000000002</v>
          </cell>
          <cell r="K68">
            <v>44.800000000000004</v>
          </cell>
          <cell r="L68">
            <v>40</v>
          </cell>
          <cell r="M68" t="str">
            <v>Leaching</v>
          </cell>
          <cell r="N68">
            <v>1266.2928966584232</v>
          </cell>
          <cell r="O68">
            <v>1000</v>
          </cell>
          <cell r="P68" t="str">
            <v>Leaching</v>
          </cell>
          <cell r="Q68">
            <v>4330.4250000000002</v>
          </cell>
          <cell r="R68">
            <v>4000</v>
          </cell>
          <cell r="S68" t="str">
            <v>Leaching</v>
          </cell>
          <cell r="T68">
            <v>44.800000000000004</v>
          </cell>
          <cell r="U68">
            <v>40</v>
          </cell>
          <cell r="V68" t="str">
            <v>Leaching</v>
          </cell>
          <cell r="W68">
            <v>1266.2928966584232</v>
          </cell>
          <cell r="X68">
            <v>1000</v>
          </cell>
          <cell r="Y68" t="str">
            <v>Leaching</v>
          </cell>
          <cell r="Z68">
            <v>4330.4250000000002</v>
          </cell>
          <cell r="AA68">
            <v>4000</v>
          </cell>
          <cell r="AB68" t="str">
            <v>Leaching</v>
          </cell>
        </row>
        <row r="69">
          <cell r="A69" t="str">
            <v>ETHYLENE DIBROMIDE</v>
          </cell>
          <cell r="B69">
            <v>0.02</v>
          </cell>
          <cell r="C69">
            <v>1.594760747502928</v>
          </cell>
          <cell r="D69">
            <v>50000</v>
          </cell>
          <cell r="E69">
            <v>2</v>
          </cell>
          <cell r="F69">
            <v>14</v>
          </cell>
          <cell r="G69">
            <v>1E-3</v>
          </cell>
          <cell r="H69">
            <v>4.0000000000000003E-5</v>
          </cell>
          <cell r="I69">
            <v>3.189521495005856E-3</v>
          </cell>
          <cell r="J69">
            <v>700</v>
          </cell>
          <cell r="K69">
            <v>0.1</v>
          </cell>
          <cell r="L69">
            <v>0.1</v>
          </cell>
          <cell r="M69" t="str">
            <v>PQL</v>
          </cell>
          <cell r="N69">
            <v>0.1</v>
          </cell>
          <cell r="O69">
            <v>0.1</v>
          </cell>
          <cell r="P69" t="str">
            <v>PQL</v>
          </cell>
          <cell r="Q69">
            <v>700</v>
          </cell>
          <cell r="R69">
            <v>700</v>
          </cell>
          <cell r="S69" t="str">
            <v>Leaching</v>
          </cell>
          <cell r="T69">
            <v>0.1</v>
          </cell>
          <cell r="U69">
            <v>0.1</v>
          </cell>
          <cell r="V69" t="str">
            <v>PQL</v>
          </cell>
          <cell r="W69">
            <v>0.1</v>
          </cell>
          <cell r="X69">
            <v>0.1</v>
          </cell>
          <cell r="Y69" t="str">
            <v>PQL</v>
          </cell>
          <cell r="Z69">
            <v>700</v>
          </cell>
          <cell r="AA69">
            <v>700</v>
          </cell>
          <cell r="AB69" t="str">
            <v>Leaching</v>
          </cell>
        </row>
        <row r="70">
          <cell r="A70" t="str">
            <v>FLUORANTHENE</v>
          </cell>
          <cell r="B70">
            <v>91.424214471264818</v>
          </cell>
          <cell r="C70">
            <v>0</v>
          </cell>
          <cell r="D70">
            <v>225</v>
          </cell>
          <cell r="E70">
            <v>0</v>
          </cell>
          <cell r="F70">
            <v>0</v>
          </cell>
          <cell r="G70">
            <v>1E-3</v>
          </cell>
          <cell r="H70">
            <v>0</v>
          </cell>
          <cell r="I70">
            <v>0</v>
          </cell>
          <cell r="J70">
            <v>0</v>
          </cell>
          <cell r="K70">
            <v>0</v>
          </cell>
          <cell r="L70" t="str">
            <v>0</v>
          </cell>
          <cell r="M70">
            <v>0</v>
          </cell>
          <cell r="N70">
            <v>0</v>
          </cell>
          <cell r="O70" t="str">
            <v>0</v>
          </cell>
          <cell r="P70">
            <v>0</v>
          </cell>
          <cell r="Q70">
            <v>0</v>
          </cell>
          <cell r="R70" t="str">
            <v>0</v>
          </cell>
          <cell r="S70">
            <v>0</v>
          </cell>
          <cell r="T70">
            <v>0</v>
          </cell>
          <cell r="U70" t="str">
            <v>0</v>
          </cell>
          <cell r="V70">
            <v>0</v>
          </cell>
          <cell r="W70">
            <v>0</v>
          </cell>
          <cell r="X70" t="str">
            <v>0</v>
          </cell>
          <cell r="Y70">
            <v>0</v>
          </cell>
          <cell r="Z70">
            <v>0</v>
          </cell>
          <cell r="AA70" t="str">
            <v>0</v>
          </cell>
          <cell r="AB70">
            <v>0</v>
          </cell>
        </row>
        <row r="71">
          <cell r="A71" t="str">
            <v>FLUORENE</v>
          </cell>
          <cell r="B71">
            <v>44.333822403178026</v>
          </cell>
          <cell r="C71">
            <v>0</v>
          </cell>
          <cell r="D71">
            <v>35</v>
          </cell>
          <cell r="E71">
            <v>0</v>
          </cell>
          <cell r="F71">
            <v>0</v>
          </cell>
          <cell r="G71">
            <v>1E-3</v>
          </cell>
          <cell r="H71">
            <v>0</v>
          </cell>
          <cell r="I71">
            <v>0</v>
          </cell>
          <cell r="J71">
            <v>0</v>
          </cell>
          <cell r="K71">
            <v>0</v>
          </cell>
          <cell r="L71" t="str">
            <v>0</v>
          </cell>
          <cell r="M71">
            <v>0</v>
          </cell>
          <cell r="N71">
            <v>0</v>
          </cell>
          <cell r="O71" t="str">
            <v>0</v>
          </cell>
          <cell r="P71">
            <v>0</v>
          </cell>
          <cell r="Q71">
            <v>0</v>
          </cell>
          <cell r="R71" t="str">
            <v>0</v>
          </cell>
          <cell r="S71">
            <v>0</v>
          </cell>
          <cell r="T71">
            <v>0</v>
          </cell>
          <cell r="U71" t="str">
            <v>0</v>
          </cell>
          <cell r="V71">
            <v>0</v>
          </cell>
          <cell r="W71">
            <v>0</v>
          </cell>
          <cell r="X71" t="str">
            <v>0</v>
          </cell>
          <cell r="Y71">
            <v>0</v>
          </cell>
          <cell r="Z71">
            <v>0</v>
          </cell>
          <cell r="AA71" t="str">
            <v>0</v>
          </cell>
          <cell r="AB71">
            <v>0</v>
          </cell>
        </row>
        <row r="72">
          <cell r="A72" t="str">
            <v>HEPTACHLOR</v>
          </cell>
          <cell r="B72">
            <v>0.4</v>
          </cell>
          <cell r="C72">
            <v>2.1340996213515262</v>
          </cell>
          <cell r="D72">
            <v>1</v>
          </cell>
          <cell r="E72">
            <v>0</v>
          </cell>
          <cell r="F72">
            <v>0</v>
          </cell>
          <cell r="G72">
            <v>1E-3</v>
          </cell>
          <cell r="H72">
            <v>0</v>
          </cell>
          <cell r="I72">
            <v>0</v>
          </cell>
          <cell r="J72">
            <v>0</v>
          </cell>
          <cell r="K72">
            <v>0</v>
          </cell>
          <cell r="L72" t="str">
            <v>0</v>
          </cell>
          <cell r="M72">
            <v>0</v>
          </cell>
          <cell r="N72">
            <v>0</v>
          </cell>
          <cell r="O72" t="str">
            <v>0</v>
          </cell>
          <cell r="P72">
            <v>0</v>
          </cell>
          <cell r="Q72">
            <v>0</v>
          </cell>
          <cell r="R72" t="str">
            <v>0</v>
          </cell>
          <cell r="S72">
            <v>0</v>
          </cell>
          <cell r="T72">
            <v>0</v>
          </cell>
          <cell r="U72" t="str">
            <v>0</v>
          </cell>
          <cell r="V72">
            <v>0</v>
          </cell>
          <cell r="W72">
            <v>0</v>
          </cell>
          <cell r="X72" t="str">
            <v>0</v>
          </cell>
          <cell r="Y72">
            <v>0</v>
          </cell>
          <cell r="Z72">
            <v>0</v>
          </cell>
          <cell r="AA72" t="str">
            <v>0</v>
          </cell>
          <cell r="AB72">
            <v>0</v>
          </cell>
        </row>
        <row r="73">
          <cell r="A73" t="str">
            <v>HEPTACHLOR EPOXIDE</v>
          </cell>
          <cell r="B73">
            <v>0.2</v>
          </cell>
          <cell r="C73">
            <v>7.3403358898272231</v>
          </cell>
          <cell r="D73">
            <v>1.5</v>
          </cell>
          <cell r="E73">
            <v>0</v>
          </cell>
          <cell r="F73">
            <v>0</v>
          </cell>
          <cell r="G73">
            <v>1E-3</v>
          </cell>
          <cell r="H73">
            <v>0</v>
          </cell>
          <cell r="I73">
            <v>0</v>
          </cell>
          <cell r="J73">
            <v>0</v>
          </cell>
          <cell r="K73">
            <v>0</v>
          </cell>
          <cell r="L73" t="str">
            <v>0</v>
          </cell>
          <cell r="M73">
            <v>0</v>
          </cell>
          <cell r="N73">
            <v>0</v>
          </cell>
          <cell r="O73" t="str">
            <v>0</v>
          </cell>
          <cell r="P73">
            <v>0</v>
          </cell>
          <cell r="Q73">
            <v>0</v>
          </cell>
          <cell r="R73" t="str">
            <v>0</v>
          </cell>
          <cell r="S73">
            <v>0</v>
          </cell>
          <cell r="T73">
            <v>0</v>
          </cell>
          <cell r="U73" t="str">
            <v>0</v>
          </cell>
          <cell r="V73">
            <v>0</v>
          </cell>
          <cell r="W73">
            <v>0</v>
          </cell>
          <cell r="X73" t="str">
            <v>0</v>
          </cell>
          <cell r="Y73">
            <v>0</v>
          </cell>
          <cell r="Z73">
            <v>0</v>
          </cell>
          <cell r="AA73" t="str">
            <v>0</v>
          </cell>
          <cell r="AB73">
            <v>0</v>
          </cell>
        </row>
        <row r="74">
          <cell r="A74" t="str">
            <v>HEXACHLOROBENZENE</v>
          </cell>
          <cell r="B74">
            <v>1</v>
          </cell>
          <cell r="C74">
            <v>1</v>
          </cell>
          <cell r="D74">
            <v>5750</v>
          </cell>
          <cell r="E74">
            <v>0</v>
          </cell>
          <cell r="F74">
            <v>0</v>
          </cell>
          <cell r="G74">
            <v>1E-3</v>
          </cell>
          <cell r="H74">
            <v>0</v>
          </cell>
          <cell r="I74">
            <v>0</v>
          </cell>
          <cell r="J74">
            <v>0</v>
          </cell>
          <cell r="K74">
            <v>0</v>
          </cell>
          <cell r="L74" t="str">
            <v>0</v>
          </cell>
          <cell r="M74">
            <v>0</v>
          </cell>
          <cell r="N74">
            <v>0</v>
          </cell>
          <cell r="O74" t="str">
            <v>0</v>
          </cell>
          <cell r="P74">
            <v>0</v>
          </cell>
          <cell r="Q74">
            <v>0</v>
          </cell>
          <cell r="R74" t="str">
            <v>0</v>
          </cell>
          <cell r="S74">
            <v>0</v>
          </cell>
          <cell r="T74">
            <v>0</v>
          </cell>
          <cell r="U74" t="str">
            <v>0</v>
          </cell>
          <cell r="V74">
            <v>0</v>
          </cell>
          <cell r="W74">
            <v>0</v>
          </cell>
          <cell r="X74" t="str">
            <v>0</v>
          </cell>
          <cell r="Y74">
            <v>0</v>
          </cell>
          <cell r="Z74">
            <v>0</v>
          </cell>
          <cell r="AA74" t="str">
            <v>0</v>
          </cell>
          <cell r="AB74">
            <v>0</v>
          </cell>
        </row>
        <row r="75">
          <cell r="A75" t="str">
            <v>HEXACHLOROBUTADIENE</v>
          </cell>
          <cell r="B75">
            <v>0.14209370424026035</v>
          </cell>
          <cell r="C75">
            <v>49.161774461924971</v>
          </cell>
          <cell r="D75">
            <v>3250</v>
          </cell>
          <cell r="E75">
            <v>0</v>
          </cell>
          <cell r="F75">
            <v>0</v>
          </cell>
          <cell r="G75">
            <v>1E-3</v>
          </cell>
          <cell r="H75">
            <v>0</v>
          </cell>
          <cell r="I75">
            <v>0</v>
          </cell>
          <cell r="J75">
            <v>0</v>
          </cell>
          <cell r="K75">
            <v>0</v>
          </cell>
          <cell r="L75" t="str">
            <v>0</v>
          </cell>
          <cell r="M75">
            <v>0</v>
          </cell>
          <cell r="N75">
            <v>0</v>
          </cell>
          <cell r="O75" t="str">
            <v>0</v>
          </cell>
          <cell r="P75">
            <v>0</v>
          </cell>
          <cell r="Q75">
            <v>0</v>
          </cell>
          <cell r="R75" t="str">
            <v>0</v>
          </cell>
          <cell r="S75">
            <v>0</v>
          </cell>
          <cell r="T75">
            <v>0</v>
          </cell>
          <cell r="U75" t="str">
            <v>0</v>
          </cell>
          <cell r="V75">
            <v>0</v>
          </cell>
          <cell r="W75">
            <v>0</v>
          </cell>
          <cell r="X75" t="str">
            <v>0</v>
          </cell>
          <cell r="Y75">
            <v>0</v>
          </cell>
          <cell r="Z75">
            <v>0</v>
          </cell>
          <cell r="AA75" t="str">
            <v>0</v>
          </cell>
          <cell r="AB75">
            <v>0</v>
          </cell>
        </row>
        <row r="76">
          <cell r="A76" t="str">
            <v>HEXACHLOROCYCLOHEXANE, GAMMA (gamma-HCH)</v>
          </cell>
          <cell r="B76">
            <v>0.2</v>
          </cell>
          <cell r="C76">
            <v>156.03868806803212</v>
          </cell>
          <cell r="D76">
            <v>4</v>
          </cell>
          <cell r="E76">
            <v>14</v>
          </cell>
          <cell r="F76">
            <v>116</v>
          </cell>
          <cell r="G76">
            <v>1E-3</v>
          </cell>
          <cell r="H76">
            <v>2.8000000000000004E-3</v>
          </cell>
          <cell r="I76">
            <v>2.1845416329524499</v>
          </cell>
          <cell r="J76">
            <v>0.46400000000000002</v>
          </cell>
          <cell r="K76">
            <v>2.8000000000000004E-3</v>
          </cell>
          <cell r="L76">
            <v>3.0000000000000001E-3</v>
          </cell>
          <cell r="M76" t="str">
            <v>Leaching</v>
          </cell>
          <cell r="N76">
            <v>2.1845416329524499</v>
          </cell>
          <cell r="O76">
            <v>2</v>
          </cell>
          <cell r="P76" t="str">
            <v>Leaching</v>
          </cell>
          <cell r="Q76">
            <v>0.46400000000000002</v>
          </cell>
          <cell r="R76">
            <v>0.5</v>
          </cell>
          <cell r="S76" t="str">
            <v>Leaching</v>
          </cell>
          <cell r="T76">
            <v>2.8000000000000004E-3</v>
          </cell>
          <cell r="U76">
            <v>3.0000000000000001E-3</v>
          </cell>
          <cell r="V76" t="str">
            <v>Leaching</v>
          </cell>
          <cell r="W76">
            <v>2.1845416329524499</v>
          </cell>
          <cell r="X76">
            <v>2</v>
          </cell>
          <cell r="Y76" t="str">
            <v>Leaching</v>
          </cell>
          <cell r="Z76">
            <v>0.46400000000000002</v>
          </cell>
          <cell r="AA76">
            <v>0.5</v>
          </cell>
          <cell r="AB76" t="str">
            <v>Leaching</v>
          </cell>
        </row>
        <row r="77">
          <cell r="A77" t="str">
            <v>HEXACHLOROETHANE</v>
          </cell>
          <cell r="B77">
            <v>0.40283152084077323</v>
          </cell>
          <cell r="C77">
            <v>137.75441237772469</v>
          </cell>
          <cell r="D77">
            <v>50000</v>
          </cell>
          <cell r="E77">
            <v>25</v>
          </cell>
          <cell r="F77">
            <v>242</v>
          </cell>
          <cell r="G77">
            <v>1E-3</v>
          </cell>
          <cell r="H77">
            <v>1.0070788021019331E-2</v>
          </cell>
          <cell r="I77">
            <v>3.4438603094431173</v>
          </cell>
          <cell r="J77">
            <v>12100</v>
          </cell>
          <cell r="K77">
            <v>0.66</v>
          </cell>
          <cell r="L77">
            <v>0.7</v>
          </cell>
          <cell r="M77" t="str">
            <v>PQL</v>
          </cell>
          <cell r="N77">
            <v>3.4438603094431173</v>
          </cell>
          <cell r="O77">
            <v>3</v>
          </cell>
          <cell r="P77" t="str">
            <v>Leaching</v>
          </cell>
          <cell r="Q77">
            <v>12100</v>
          </cell>
          <cell r="R77">
            <v>10000</v>
          </cell>
          <cell r="S77" t="str">
            <v>Leaching</v>
          </cell>
          <cell r="T77">
            <v>0.66</v>
          </cell>
          <cell r="U77">
            <v>0.7</v>
          </cell>
          <cell r="V77" t="str">
            <v>PQL</v>
          </cell>
          <cell r="W77">
            <v>3.4438603094431173</v>
          </cell>
          <cell r="X77">
            <v>3</v>
          </cell>
          <cell r="Y77" t="str">
            <v>Leaching</v>
          </cell>
          <cell r="Z77">
            <v>12100</v>
          </cell>
          <cell r="AA77">
            <v>10000</v>
          </cell>
          <cell r="AB77" t="str">
            <v>Leaching</v>
          </cell>
        </row>
        <row r="78">
          <cell r="A78" t="str">
            <v>HMX</v>
          </cell>
          <cell r="B78">
            <v>161.46088738650005</v>
          </cell>
          <cell r="C78">
            <v>50000</v>
          </cell>
          <cell r="D78">
            <v>50000</v>
          </cell>
          <cell r="E78">
            <v>2</v>
          </cell>
          <cell r="F78">
            <v>20</v>
          </cell>
          <cell r="G78">
            <v>1E-3</v>
          </cell>
          <cell r="H78">
            <v>0.3229217747730001</v>
          </cell>
          <cell r="I78">
            <v>100</v>
          </cell>
          <cell r="J78">
            <v>1000</v>
          </cell>
          <cell r="K78">
            <v>2.2000000000000002</v>
          </cell>
          <cell r="L78">
            <v>2</v>
          </cell>
          <cell r="M78" t="str">
            <v>PQL</v>
          </cell>
          <cell r="N78">
            <v>100</v>
          </cell>
          <cell r="O78">
            <v>100</v>
          </cell>
          <cell r="P78" t="str">
            <v>Leaching</v>
          </cell>
          <cell r="Q78">
            <v>1000</v>
          </cell>
          <cell r="R78">
            <v>1000</v>
          </cell>
          <cell r="S78" t="str">
            <v>Leaching</v>
          </cell>
          <cell r="T78">
            <v>2.2000000000000002</v>
          </cell>
          <cell r="U78">
            <v>2</v>
          </cell>
          <cell r="V78" t="str">
            <v>PQL</v>
          </cell>
          <cell r="W78">
            <v>100</v>
          </cell>
          <cell r="X78">
            <v>100</v>
          </cell>
          <cell r="Y78" t="str">
            <v>Leaching</v>
          </cell>
          <cell r="Z78">
            <v>1000</v>
          </cell>
          <cell r="AA78">
            <v>1000</v>
          </cell>
          <cell r="AB78" t="str">
            <v>Leaching</v>
          </cell>
        </row>
        <row r="79">
          <cell r="A79" t="str">
            <v>INDENO(1,2,3-cd)PYRENE</v>
          </cell>
          <cell r="B79">
            <v>7.2908440913223654E-2</v>
          </cell>
          <cell r="C79">
            <v>0</v>
          </cell>
          <cell r="D79">
            <v>140</v>
          </cell>
          <cell r="E79">
            <v>0</v>
          </cell>
          <cell r="F79">
            <v>0</v>
          </cell>
          <cell r="G79">
            <v>1E-3</v>
          </cell>
          <cell r="H79">
            <v>0</v>
          </cell>
          <cell r="I79">
            <v>0</v>
          </cell>
          <cell r="J79">
            <v>0</v>
          </cell>
          <cell r="K79">
            <v>0</v>
          </cell>
          <cell r="L79" t="str">
            <v>0</v>
          </cell>
          <cell r="M79">
            <v>0</v>
          </cell>
          <cell r="N79">
            <v>0</v>
          </cell>
          <cell r="O79" t="str">
            <v>0</v>
          </cell>
          <cell r="P79">
            <v>0</v>
          </cell>
          <cell r="Q79">
            <v>0</v>
          </cell>
          <cell r="R79" t="str">
            <v>0</v>
          </cell>
          <cell r="S79">
            <v>0</v>
          </cell>
          <cell r="T79">
            <v>0</v>
          </cell>
          <cell r="U79" t="str">
            <v>0</v>
          </cell>
          <cell r="V79">
            <v>0</v>
          </cell>
          <cell r="W79">
            <v>0</v>
          </cell>
          <cell r="X79" t="str">
            <v>0</v>
          </cell>
          <cell r="Y79">
            <v>0</v>
          </cell>
          <cell r="Z79">
            <v>0</v>
          </cell>
          <cell r="AA79" t="str">
            <v>0</v>
          </cell>
          <cell r="AB79">
            <v>0</v>
          </cell>
        </row>
        <row r="80">
          <cell r="A80" t="str">
            <v>LEAD</v>
          </cell>
          <cell r="B80">
            <v>15</v>
          </cell>
          <cell r="C80">
            <v>0</v>
          </cell>
          <cell r="D80">
            <v>13.5</v>
          </cell>
          <cell r="E80">
            <v>0</v>
          </cell>
          <cell r="F80">
            <v>0</v>
          </cell>
          <cell r="G80">
            <v>1E-3</v>
          </cell>
          <cell r="H80">
            <v>0</v>
          </cell>
          <cell r="I80">
            <v>0</v>
          </cell>
          <cell r="J80">
            <v>0</v>
          </cell>
          <cell r="K80">
            <v>0</v>
          </cell>
          <cell r="L80" t="str">
            <v>0</v>
          </cell>
          <cell r="M80">
            <v>0</v>
          </cell>
          <cell r="N80">
            <v>0</v>
          </cell>
          <cell r="O80" t="str">
            <v>0</v>
          </cell>
          <cell r="P80">
            <v>0</v>
          </cell>
          <cell r="Q80">
            <v>0</v>
          </cell>
          <cell r="R80" t="str">
            <v>0</v>
          </cell>
          <cell r="S80">
            <v>0</v>
          </cell>
          <cell r="T80">
            <v>0</v>
          </cell>
          <cell r="U80" t="str">
            <v>0</v>
          </cell>
          <cell r="V80">
            <v>0</v>
          </cell>
          <cell r="W80">
            <v>0</v>
          </cell>
          <cell r="X80" t="str">
            <v>0</v>
          </cell>
          <cell r="Y80">
            <v>0</v>
          </cell>
          <cell r="Z80">
            <v>0</v>
          </cell>
          <cell r="AA80" t="str">
            <v>0</v>
          </cell>
          <cell r="AB80">
            <v>0</v>
          </cell>
        </row>
        <row r="81">
          <cell r="A81" t="str">
            <v>MERCURY</v>
          </cell>
          <cell r="B81">
            <v>2</v>
          </cell>
          <cell r="C81">
            <v>0</v>
          </cell>
          <cell r="D81">
            <v>19.25</v>
          </cell>
          <cell r="E81">
            <v>0</v>
          </cell>
          <cell r="F81">
            <v>0</v>
          </cell>
          <cell r="G81">
            <v>1E-3</v>
          </cell>
          <cell r="H81">
            <v>0</v>
          </cell>
          <cell r="I81">
            <v>0</v>
          </cell>
          <cell r="J81">
            <v>0</v>
          </cell>
          <cell r="K81">
            <v>0</v>
          </cell>
          <cell r="L81" t="str">
            <v>0</v>
          </cell>
          <cell r="M81">
            <v>0</v>
          </cell>
          <cell r="N81">
            <v>0</v>
          </cell>
          <cell r="O81" t="str">
            <v>0</v>
          </cell>
          <cell r="P81">
            <v>0</v>
          </cell>
          <cell r="Q81">
            <v>0</v>
          </cell>
          <cell r="R81" t="str">
            <v>0</v>
          </cell>
          <cell r="S81">
            <v>0</v>
          </cell>
          <cell r="T81">
            <v>0</v>
          </cell>
          <cell r="U81" t="str">
            <v>0</v>
          </cell>
          <cell r="V81">
            <v>0</v>
          </cell>
          <cell r="W81">
            <v>0</v>
          </cell>
          <cell r="X81" t="str">
            <v>0</v>
          </cell>
          <cell r="Y81">
            <v>0</v>
          </cell>
          <cell r="Z81">
            <v>0</v>
          </cell>
          <cell r="AA81" t="str">
            <v>0</v>
          </cell>
          <cell r="AB81">
            <v>0</v>
          </cell>
        </row>
        <row r="82">
          <cell r="A82" t="str">
            <v>METHOXYCHLOR</v>
          </cell>
          <cell r="B82">
            <v>40</v>
          </cell>
          <cell r="C82">
            <v>0</v>
          </cell>
          <cell r="D82">
            <v>12.5</v>
          </cell>
          <cell r="E82">
            <v>0</v>
          </cell>
          <cell r="F82">
            <v>0</v>
          </cell>
          <cell r="G82">
            <v>1E-3</v>
          </cell>
          <cell r="H82">
            <v>0</v>
          </cell>
          <cell r="I82">
            <v>0</v>
          </cell>
          <cell r="J82">
            <v>0</v>
          </cell>
          <cell r="K82">
            <v>0</v>
          </cell>
          <cell r="L82" t="str">
            <v>0</v>
          </cell>
          <cell r="M82">
            <v>0</v>
          </cell>
          <cell r="N82">
            <v>0</v>
          </cell>
          <cell r="O82" t="str">
            <v>0</v>
          </cell>
          <cell r="P82">
            <v>0</v>
          </cell>
          <cell r="Q82">
            <v>0</v>
          </cell>
          <cell r="R82" t="str">
            <v>0</v>
          </cell>
          <cell r="S82">
            <v>0</v>
          </cell>
          <cell r="T82">
            <v>0</v>
          </cell>
          <cell r="U82" t="str">
            <v>0</v>
          </cell>
          <cell r="V82">
            <v>0</v>
          </cell>
          <cell r="W82">
            <v>0</v>
          </cell>
          <cell r="X82" t="str">
            <v>0</v>
          </cell>
          <cell r="Y82">
            <v>0</v>
          </cell>
          <cell r="Z82">
            <v>0</v>
          </cell>
          <cell r="AA82" t="str">
            <v>0</v>
          </cell>
          <cell r="AB82">
            <v>0</v>
          </cell>
        </row>
        <row r="83">
          <cell r="A83" t="str">
            <v>METHYL ETHYL KETONE</v>
          </cell>
          <cell r="B83">
            <v>4000</v>
          </cell>
          <cell r="C83">
            <v>50000</v>
          </cell>
          <cell r="D83">
            <v>50000</v>
          </cell>
          <cell r="E83">
            <v>1</v>
          </cell>
          <cell r="F83">
            <v>7</v>
          </cell>
          <cell r="G83">
            <v>1E-3</v>
          </cell>
          <cell r="H83">
            <v>4</v>
          </cell>
          <cell r="I83">
            <v>50</v>
          </cell>
          <cell r="J83">
            <v>350</v>
          </cell>
          <cell r="K83">
            <v>4</v>
          </cell>
          <cell r="L83">
            <v>4</v>
          </cell>
          <cell r="M83" t="str">
            <v>Leaching</v>
          </cell>
          <cell r="N83">
            <v>50</v>
          </cell>
          <cell r="O83">
            <v>50</v>
          </cell>
          <cell r="P83" t="str">
            <v>Leaching</v>
          </cell>
          <cell r="Q83">
            <v>350</v>
          </cell>
          <cell r="R83">
            <v>400</v>
          </cell>
          <cell r="S83" t="str">
            <v>Leaching</v>
          </cell>
          <cell r="T83">
            <v>4</v>
          </cell>
          <cell r="U83">
            <v>4</v>
          </cell>
          <cell r="V83" t="str">
            <v>Leaching</v>
          </cell>
          <cell r="W83">
            <v>50</v>
          </cell>
          <cell r="X83">
            <v>50</v>
          </cell>
          <cell r="Y83" t="str">
            <v>Leaching</v>
          </cell>
          <cell r="Z83">
            <v>350</v>
          </cell>
          <cell r="AA83">
            <v>400</v>
          </cell>
          <cell r="AB83" t="str">
            <v>Leaching</v>
          </cell>
        </row>
        <row r="84">
          <cell r="A84" t="str">
            <v>METHYL ISOBUTYL KETONE</v>
          </cell>
          <cell r="B84">
            <v>350</v>
          </cell>
          <cell r="C84">
            <v>50000</v>
          </cell>
          <cell r="D84">
            <v>50000</v>
          </cell>
          <cell r="E84">
            <v>1</v>
          </cell>
          <cell r="F84">
            <v>8</v>
          </cell>
          <cell r="G84">
            <v>1E-3</v>
          </cell>
          <cell r="H84">
            <v>0.35000000000000003</v>
          </cell>
          <cell r="I84">
            <v>50</v>
          </cell>
          <cell r="J84">
            <v>400</v>
          </cell>
          <cell r="K84">
            <v>0.35000000000000003</v>
          </cell>
          <cell r="L84">
            <v>0.4</v>
          </cell>
          <cell r="M84" t="str">
            <v>Leaching</v>
          </cell>
          <cell r="N84">
            <v>50</v>
          </cell>
          <cell r="O84">
            <v>50</v>
          </cell>
          <cell r="P84" t="str">
            <v>Leaching</v>
          </cell>
          <cell r="Q84">
            <v>400</v>
          </cell>
          <cell r="R84">
            <v>400</v>
          </cell>
          <cell r="S84" t="str">
            <v>Leaching</v>
          </cell>
          <cell r="T84">
            <v>0.35000000000000003</v>
          </cell>
          <cell r="U84">
            <v>0.4</v>
          </cell>
          <cell r="V84" t="str">
            <v>Leaching</v>
          </cell>
          <cell r="W84">
            <v>50</v>
          </cell>
          <cell r="X84">
            <v>50</v>
          </cell>
          <cell r="Y84" t="str">
            <v>Leaching</v>
          </cell>
          <cell r="Z84">
            <v>400</v>
          </cell>
          <cell r="AA84">
            <v>400</v>
          </cell>
          <cell r="AB84" t="str">
            <v>Leaching</v>
          </cell>
        </row>
        <row r="85">
          <cell r="A85" t="str">
            <v>METHYL MERCURY</v>
          </cell>
          <cell r="B85">
            <v>0.32306067532572547</v>
          </cell>
          <cell r="C85">
            <v>0</v>
          </cell>
          <cell r="D85">
            <v>19.25</v>
          </cell>
          <cell r="E85">
            <v>0</v>
          </cell>
          <cell r="F85">
            <v>0</v>
          </cell>
          <cell r="G85">
            <v>1E-3</v>
          </cell>
          <cell r="H85">
            <v>0</v>
          </cell>
          <cell r="I85">
            <v>0</v>
          </cell>
          <cell r="J85">
            <v>0</v>
          </cell>
          <cell r="K85">
            <v>0</v>
          </cell>
          <cell r="L85" t="str">
            <v>0</v>
          </cell>
          <cell r="M85">
            <v>0</v>
          </cell>
          <cell r="N85">
            <v>0</v>
          </cell>
          <cell r="O85" t="str">
            <v>0</v>
          </cell>
          <cell r="P85">
            <v>0</v>
          </cell>
          <cell r="Q85">
            <v>0</v>
          </cell>
          <cell r="R85" t="str">
            <v>0</v>
          </cell>
          <cell r="S85">
            <v>0</v>
          </cell>
          <cell r="T85">
            <v>0</v>
          </cell>
          <cell r="U85" t="str">
            <v>0</v>
          </cell>
          <cell r="V85">
            <v>0</v>
          </cell>
          <cell r="W85">
            <v>0</v>
          </cell>
          <cell r="X85" t="str">
            <v>0</v>
          </cell>
          <cell r="Y85">
            <v>0</v>
          </cell>
          <cell r="Z85">
            <v>0</v>
          </cell>
          <cell r="AA85" t="str">
            <v>0</v>
          </cell>
          <cell r="AB85">
            <v>0</v>
          </cell>
        </row>
        <row r="86">
          <cell r="A86" t="str">
            <v>METHYL TERT BUTYL ETHER</v>
          </cell>
          <cell r="B86">
            <v>70</v>
          </cell>
          <cell r="C86">
            <v>50000</v>
          </cell>
          <cell r="D86">
            <v>50000</v>
          </cell>
          <cell r="E86">
            <v>2</v>
          </cell>
          <cell r="F86">
            <v>12</v>
          </cell>
          <cell r="G86">
            <v>1E-3</v>
          </cell>
          <cell r="H86">
            <v>0.14000000000000001</v>
          </cell>
          <cell r="I86">
            <v>100</v>
          </cell>
          <cell r="J86">
            <v>600</v>
          </cell>
          <cell r="K86">
            <v>0.14000000000000001</v>
          </cell>
          <cell r="L86">
            <v>0.1</v>
          </cell>
          <cell r="M86" t="str">
            <v>Leaching</v>
          </cell>
          <cell r="N86">
            <v>100</v>
          </cell>
          <cell r="O86">
            <v>100</v>
          </cell>
          <cell r="P86" t="str">
            <v>Leaching</v>
          </cell>
          <cell r="Q86">
            <v>600</v>
          </cell>
          <cell r="R86">
            <v>600</v>
          </cell>
          <cell r="S86" t="str">
            <v>Leaching</v>
          </cell>
          <cell r="T86">
            <v>0.14000000000000001</v>
          </cell>
          <cell r="U86">
            <v>0.1</v>
          </cell>
          <cell r="V86" t="str">
            <v>Leaching</v>
          </cell>
          <cell r="W86">
            <v>100</v>
          </cell>
          <cell r="X86">
            <v>100</v>
          </cell>
          <cell r="Y86" t="str">
            <v>Leaching</v>
          </cell>
          <cell r="Z86">
            <v>600</v>
          </cell>
          <cell r="AA86">
            <v>600</v>
          </cell>
          <cell r="AB86" t="str">
            <v>Leaching</v>
          </cell>
        </row>
        <row r="87">
          <cell r="A87" t="str">
            <v>METHYLNAPHTHALENE, 2-</v>
          </cell>
          <cell r="B87">
            <v>5.1649924877186386</v>
          </cell>
          <cell r="C87">
            <v>2216.4688009114002</v>
          </cell>
          <cell r="D87">
            <v>17500</v>
          </cell>
          <cell r="E87">
            <v>36</v>
          </cell>
          <cell r="F87">
            <v>361</v>
          </cell>
          <cell r="G87">
            <v>1E-3</v>
          </cell>
          <cell r="H87">
            <v>0.18593972955787097</v>
          </cell>
          <cell r="I87">
            <v>79.792876832810407</v>
          </cell>
          <cell r="J87">
            <v>6317.5</v>
          </cell>
          <cell r="K87">
            <v>0.66</v>
          </cell>
          <cell r="L87">
            <v>0.7</v>
          </cell>
          <cell r="M87" t="str">
            <v>PQL</v>
          </cell>
          <cell r="N87">
            <v>79.792876832810407</v>
          </cell>
          <cell r="O87">
            <v>80</v>
          </cell>
          <cell r="P87" t="str">
            <v>Leaching</v>
          </cell>
          <cell r="Q87">
            <v>6317.5</v>
          </cell>
          <cell r="R87">
            <v>6000</v>
          </cell>
          <cell r="S87" t="str">
            <v>Leaching</v>
          </cell>
          <cell r="T87">
            <v>1</v>
          </cell>
          <cell r="U87">
            <v>1</v>
          </cell>
          <cell r="V87" t="str">
            <v>Background</v>
          </cell>
          <cell r="W87">
            <v>79.792876832810407</v>
          </cell>
          <cell r="X87">
            <v>80</v>
          </cell>
          <cell r="Y87" t="str">
            <v>Leaching</v>
          </cell>
          <cell r="Z87">
            <v>6317.5</v>
          </cell>
          <cell r="AA87">
            <v>6000</v>
          </cell>
          <cell r="AB87" t="str">
            <v>Leaching</v>
          </cell>
        </row>
        <row r="88">
          <cell r="A88" t="str">
            <v>NAPHTHALENE</v>
          </cell>
          <cell r="B88">
            <v>140</v>
          </cell>
          <cell r="C88">
            <v>655.94679875961629</v>
          </cell>
          <cell r="D88">
            <v>18000</v>
          </cell>
          <cell r="E88">
            <v>32</v>
          </cell>
          <cell r="F88">
            <v>344</v>
          </cell>
          <cell r="G88">
            <v>1E-3</v>
          </cell>
          <cell r="H88">
            <v>4.4800000000000004</v>
          </cell>
          <cell r="I88">
            <v>20.99029756030772</v>
          </cell>
          <cell r="J88">
            <v>6192</v>
          </cell>
          <cell r="K88">
            <v>4.4800000000000004</v>
          </cell>
          <cell r="L88">
            <v>4</v>
          </cell>
          <cell r="M88" t="str">
            <v>Leaching</v>
          </cell>
          <cell r="N88">
            <v>20.99029756030772</v>
          </cell>
          <cell r="O88">
            <v>20</v>
          </cell>
          <cell r="P88" t="str">
            <v>Leaching</v>
          </cell>
          <cell r="Q88">
            <v>6192</v>
          </cell>
          <cell r="R88">
            <v>6000</v>
          </cell>
          <cell r="S88" t="str">
            <v>Leaching</v>
          </cell>
          <cell r="T88">
            <v>4.4800000000000004</v>
          </cell>
          <cell r="U88">
            <v>4</v>
          </cell>
          <cell r="V88" t="str">
            <v>Leaching</v>
          </cell>
          <cell r="W88">
            <v>20.99029756030772</v>
          </cell>
          <cell r="X88">
            <v>20</v>
          </cell>
          <cell r="Y88" t="str">
            <v>Leaching</v>
          </cell>
          <cell r="Z88">
            <v>6192</v>
          </cell>
          <cell r="AA88">
            <v>6000</v>
          </cell>
          <cell r="AB88" t="str">
            <v>Leaching</v>
          </cell>
        </row>
        <row r="89">
          <cell r="A89" t="str">
            <v>NICKEL</v>
          </cell>
          <cell r="B89">
            <v>100</v>
          </cell>
          <cell r="C89">
            <v>0</v>
          </cell>
          <cell r="D89">
            <v>204.99999999999997</v>
          </cell>
          <cell r="E89">
            <v>0</v>
          </cell>
          <cell r="F89">
            <v>0</v>
          </cell>
          <cell r="G89">
            <v>1E-3</v>
          </cell>
          <cell r="H89">
            <v>0</v>
          </cell>
          <cell r="I89">
            <v>0</v>
          </cell>
          <cell r="J89">
            <v>0</v>
          </cell>
          <cell r="K89">
            <v>0</v>
          </cell>
          <cell r="L89" t="str">
            <v>0</v>
          </cell>
          <cell r="M89">
            <v>0</v>
          </cell>
          <cell r="N89">
            <v>0</v>
          </cell>
          <cell r="O89" t="str">
            <v>0</v>
          </cell>
          <cell r="P89">
            <v>0</v>
          </cell>
          <cell r="Q89">
            <v>0</v>
          </cell>
          <cell r="R89" t="str">
            <v>0</v>
          </cell>
          <cell r="S89">
            <v>0</v>
          </cell>
          <cell r="T89">
            <v>0</v>
          </cell>
          <cell r="U89" t="str">
            <v>0</v>
          </cell>
          <cell r="V89">
            <v>0</v>
          </cell>
          <cell r="W89">
            <v>0</v>
          </cell>
          <cell r="X89" t="str">
            <v>0</v>
          </cell>
          <cell r="Y89">
            <v>0</v>
          </cell>
          <cell r="Z89">
            <v>0</v>
          </cell>
          <cell r="AA89" t="str">
            <v>0</v>
          </cell>
          <cell r="AB89">
            <v>0</v>
          </cell>
        </row>
        <row r="90">
          <cell r="A90" t="str">
            <v>PENTACHLOROPHENOL</v>
          </cell>
          <cell r="B90">
            <v>1</v>
          </cell>
          <cell r="C90">
            <v>0</v>
          </cell>
          <cell r="D90">
            <v>197.5</v>
          </cell>
          <cell r="E90">
            <v>8</v>
          </cell>
          <cell r="F90">
            <v>66</v>
          </cell>
          <cell r="G90">
            <v>1E-3</v>
          </cell>
          <cell r="H90">
            <v>8.0000000000000002E-3</v>
          </cell>
          <cell r="I90">
            <v>0</v>
          </cell>
          <cell r="J90">
            <v>13.035</v>
          </cell>
          <cell r="K90">
            <v>3.3</v>
          </cell>
          <cell r="L90">
            <v>3</v>
          </cell>
          <cell r="M90" t="str">
            <v>PQL</v>
          </cell>
          <cell r="N90">
            <v>0</v>
          </cell>
          <cell r="O90" t="str">
            <v>0</v>
          </cell>
          <cell r="P90">
            <v>0</v>
          </cell>
          <cell r="Q90">
            <v>13.035</v>
          </cell>
          <cell r="R90">
            <v>10</v>
          </cell>
          <cell r="S90" t="str">
            <v>Leaching</v>
          </cell>
          <cell r="T90">
            <v>3.3</v>
          </cell>
          <cell r="U90">
            <v>3</v>
          </cell>
          <cell r="V90" t="str">
            <v>PQL</v>
          </cell>
          <cell r="W90">
            <v>0</v>
          </cell>
          <cell r="X90" t="str">
            <v>0</v>
          </cell>
          <cell r="Y90">
            <v>0</v>
          </cell>
          <cell r="Z90">
            <v>13.035</v>
          </cell>
          <cell r="AA90">
            <v>10</v>
          </cell>
          <cell r="AB90" t="str">
            <v>Leaching</v>
          </cell>
        </row>
        <row r="91">
          <cell r="A91" t="str">
            <v>PER- AND POLYFLUORALKYL SUBSTANCES (PFAS)</v>
          </cell>
          <cell r="B91">
            <v>0.02</v>
          </cell>
          <cell r="C91">
            <v>0</v>
          </cell>
          <cell r="D91">
            <v>0</v>
          </cell>
          <cell r="E91">
            <v>1</v>
          </cell>
          <cell r="F91">
            <v>1</v>
          </cell>
          <cell r="G91">
            <v>1E-3</v>
          </cell>
          <cell r="H91">
            <v>2.0000000000000002E-5</v>
          </cell>
          <cell r="I91">
            <v>0</v>
          </cell>
          <cell r="J91">
            <v>0</v>
          </cell>
          <cell r="K91">
            <v>2.0000000000000001E-4</v>
          </cell>
          <cell r="L91">
            <v>2.0000000000000001E-4</v>
          </cell>
          <cell r="M91" t="str">
            <v>PQL</v>
          </cell>
          <cell r="N91">
            <v>0</v>
          </cell>
          <cell r="O91" t="str">
            <v>0</v>
          </cell>
          <cell r="P91">
            <v>0</v>
          </cell>
          <cell r="Q91">
            <v>0</v>
          </cell>
          <cell r="R91" t="str">
            <v>0</v>
          </cell>
          <cell r="S91">
            <v>0</v>
          </cell>
          <cell r="T91">
            <v>2.0000000000000001E-4</v>
          </cell>
          <cell r="U91">
            <v>2.0000000000000001E-4</v>
          </cell>
          <cell r="V91" t="str">
            <v>PQL</v>
          </cell>
          <cell r="W91">
            <v>0</v>
          </cell>
          <cell r="X91" t="str">
            <v>0</v>
          </cell>
          <cell r="Y91">
            <v>0</v>
          </cell>
          <cell r="Z91">
            <v>0</v>
          </cell>
          <cell r="AA91" t="str">
            <v>0</v>
          </cell>
          <cell r="AB91">
            <v>0</v>
          </cell>
        </row>
        <row r="92">
          <cell r="A92" t="str">
            <v>PERFLUORODECANOIC ACID (PFDA)</v>
          </cell>
          <cell r="B92">
            <v>0.02</v>
          </cell>
          <cell r="C92">
            <v>0</v>
          </cell>
          <cell r="D92">
            <v>42625</v>
          </cell>
          <cell r="E92">
            <v>1</v>
          </cell>
          <cell r="F92">
            <v>1</v>
          </cell>
          <cell r="G92">
            <v>1E-3</v>
          </cell>
          <cell r="H92">
            <v>2.0000000000000002E-5</v>
          </cell>
          <cell r="I92"/>
          <cell r="J92">
            <v>42.625</v>
          </cell>
          <cell r="K92">
            <v>2.9999999999999997E-4</v>
          </cell>
          <cell r="L92">
            <v>2.9999999999999997E-4</v>
          </cell>
          <cell r="M92" t="str">
            <v>Background</v>
          </cell>
          <cell r="N92"/>
          <cell r="O92" t="str">
            <v>0</v>
          </cell>
          <cell r="P92"/>
          <cell r="Q92">
            <v>42.625</v>
          </cell>
          <cell r="R92">
            <v>40</v>
          </cell>
          <cell r="S92" t="str">
            <v>Leaching</v>
          </cell>
          <cell r="T92">
            <v>2.9999999999999997E-4</v>
          </cell>
          <cell r="U92">
            <v>2.9999999999999997E-4</v>
          </cell>
          <cell r="V92" t="str">
            <v>Background</v>
          </cell>
          <cell r="W92">
            <v>0</v>
          </cell>
          <cell r="X92" t="str">
            <v>0</v>
          </cell>
          <cell r="Y92">
            <v>0</v>
          </cell>
          <cell r="Z92">
            <v>42.625</v>
          </cell>
          <cell r="AA92">
            <v>40</v>
          </cell>
          <cell r="AB92" t="str">
            <v>Leaching</v>
          </cell>
        </row>
        <row r="93">
          <cell r="A93" t="str">
            <v>PERFLUOROHEPTANOIC ACID (PFHpA)</v>
          </cell>
          <cell r="B93">
            <v>0.02</v>
          </cell>
          <cell r="C93">
            <v>0</v>
          </cell>
          <cell r="D93">
            <v>42625</v>
          </cell>
          <cell r="E93">
            <v>1</v>
          </cell>
          <cell r="F93">
            <v>1</v>
          </cell>
          <cell r="G93">
            <v>1E-3</v>
          </cell>
          <cell r="H93">
            <v>2.0000000000000002E-5</v>
          </cell>
          <cell r="I93">
            <v>0</v>
          </cell>
          <cell r="J93">
            <v>42.625</v>
          </cell>
          <cell r="K93">
            <v>5.0000000000000001E-4</v>
          </cell>
          <cell r="L93">
            <v>5.0000000000000001E-4</v>
          </cell>
          <cell r="M93" t="str">
            <v>Background</v>
          </cell>
          <cell r="N93">
            <v>0</v>
          </cell>
          <cell r="O93" t="str">
            <v>0</v>
          </cell>
          <cell r="P93">
            <v>0</v>
          </cell>
          <cell r="Q93">
            <v>42.625</v>
          </cell>
          <cell r="R93">
            <v>40</v>
          </cell>
          <cell r="S93" t="str">
            <v>Leaching</v>
          </cell>
          <cell r="T93">
            <v>5.0000000000000001E-4</v>
          </cell>
          <cell r="U93">
            <v>5.0000000000000001E-4</v>
          </cell>
          <cell r="V93" t="str">
            <v>Background</v>
          </cell>
          <cell r="W93">
            <v>0</v>
          </cell>
          <cell r="X93" t="str">
            <v>0</v>
          </cell>
          <cell r="Y93">
            <v>0</v>
          </cell>
          <cell r="Z93">
            <v>42.625</v>
          </cell>
          <cell r="AA93">
            <v>40</v>
          </cell>
          <cell r="AB93" t="str">
            <v>Leaching</v>
          </cell>
        </row>
        <row r="94">
          <cell r="A94" t="str">
            <v>PERFLUOROHEXANESULFONIC ACID (PFHxS)</v>
          </cell>
          <cell r="B94">
            <v>0.02</v>
          </cell>
          <cell r="C94">
            <v>0</v>
          </cell>
          <cell r="D94">
            <v>475</v>
          </cell>
          <cell r="E94">
            <v>1</v>
          </cell>
          <cell r="F94">
            <v>1</v>
          </cell>
          <cell r="G94">
            <v>1E-3</v>
          </cell>
          <cell r="H94">
            <v>2.0000000000000002E-5</v>
          </cell>
          <cell r="I94">
            <v>0</v>
          </cell>
          <cell r="J94">
            <v>0.47500000000000003</v>
          </cell>
          <cell r="K94">
            <v>2.9999999999999997E-4</v>
          </cell>
          <cell r="L94">
            <v>2.9999999999999997E-4</v>
          </cell>
          <cell r="M94" t="str">
            <v>Background</v>
          </cell>
          <cell r="N94">
            <v>0</v>
          </cell>
          <cell r="O94" t="str">
            <v>0</v>
          </cell>
          <cell r="P94">
            <v>0</v>
          </cell>
          <cell r="Q94">
            <v>0.47500000000000003</v>
          </cell>
          <cell r="R94">
            <v>0.5</v>
          </cell>
          <cell r="S94" t="str">
            <v>Leaching</v>
          </cell>
          <cell r="T94">
            <v>2.9999999999999997E-4</v>
          </cell>
          <cell r="U94">
            <v>2.9999999999999997E-4</v>
          </cell>
          <cell r="V94" t="str">
            <v>Background</v>
          </cell>
          <cell r="W94">
            <v>0</v>
          </cell>
          <cell r="X94" t="str">
            <v>0</v>
          </cell>
          <cell r="Y94">
            <v>0</v>
          </cell>
          <cell r="Z94">
            <v>0.47500000000000003</v>
          </cell>
          <cell r="AA94">
            <v>0.5</v>
          </cell>
          <cell r="AB94" t="str">
            <v>Leaching</v>
          </cell>
        </row>
        <row r="95">
          <cell r="A95" t="str">
            <v>PERFLUOROOCTANOIC ACID (PFOA)</v>
          </cell>
          <cell r="B95">
            <v>0.02</v>
          </cell>
          <cell r="C95">
            <v>0</v>
          </cell>
          <cell r="D95">
            <v>42625</v>
          </cell>
          <cell r="E95">
            <v>1</v>
          </cell>
          <cell r="F95">
            <v>1</v>
          </cell>
          <cell r="G95">
            <v>1E-3</v>
          </cell>
          <cell r="H95">
            <v>2.0000000000000002E-5</v>
          </cell>
          <cell r="I95">
            <v>0</v>
          </cell>
          <cell r="J95">
            <v>42.625</v>
          </cell>
          <cell r="K95">
            <v>7.2000000000000005E-4</v>
          </cell>
          <cell r="L95">
            <v>6.9999999999999999E-4</v>
          </cell>
          <cell r="M95" t="str">
            <v>Background</v>
          </cell>
          <cell r="N95">
            <v>0</v>
          </cell>
          <cell r="O95" t="str">
            <v>0</v>
          </cell>
          <cell r="P95">
            <v>0</v>
          </cell>
          <cell r="Q95">
            <v>42.625</v>
          </cell>
          <cell r="R95">
            <v>40</v>
          </cell>
          <cell r="S95" t="str">
            <v>Leaching</v>
          </cell>
          <cell r="T95">
            <v>7.2000000000000005E-4</v>
          </cell>
          <cell r="U95">
            <v>6.9999999999999999E-4</v>
          </cell>
          <cell r="V95" t="str">
            <v>Background</v>
          </cell>
          <cell r="W95">
            <v>0</v>
          </cell>
          <cell r="X95" t="str">
            <v>0</v>
          </cell>
          <cell r="Y95">
            <v>0</v>
          </cell>
          <cell r="Z95">
            <v>42.625</v>
          </cell>
          <cell r="AA95">
            <v>40</v>
          </cell>
          <cell r="AB95" t="str">
            <v>Leaching</v>
          </cell>
        </row>
        <row r="96">
          <cell r="A96" t="str">
            <v>PERFLUOROOCTANESULFONIC ACID (PFOS)</v>
          </cell>
          <cell r="B96">
            <v>0.02</v>
          </cell>
          <cell r="C96">
            <v>0</v>
          </cell>
          <cell r="D96">
            <v>475</v>
          </cell>
          <cell r="E96">
            <v>1</v>
          </cell>
          <cell r="F96">
            <v>1</v>
          </cell>
          <cell r="G96">
            <v>1E-3</v>
          </cell>
          <cell r="H96">
            <v>2.0000000000000002E-5</v>
          </cell>
          <cell r="I96">
            <v>0</v>
          </cell>
          <cell r="J96">
            <v>0.47500000000000003</v>
          </cell>
          <cell r="K96">
            <v>2E-3</v>
          </cell>
          <cell r="L96">
            <v>2E-3</v>
          </cell>
          <cell r="M96" t="str">
            <v>Background</v>
          </cell>
          <cell r="N96">
            <v>0</v>
          </cell>
          <cell r="O96" t="str">
            <v>0</v>
          </cell>
          <cell r="P96">
            <v>0</v>
          </cell>
          <cell r="Q96">
            <v>0.47500000000000003</v>
          </cell>
          <cell r="R96">
            <v>0.5</v>
          </cell>
          <cell r="S96" t="str">
            <v>Leaching</v>
          </cell>
          <cell r="T96">
            <v>2E-3</v>
          </cell>
          <cell r="U96">
            <v>2E-3</v>
          </cell>
          <cell r="V96" t="str">
            <v>Background</v>
          </cell>
          <cell r="W96">
            <v>0</v>
          </cell>
          <cell r="X96" t="str">
            <v>0</v>
          </cell>
          <cell r="Y96">
            <v>0</v>
          </cell>
          <cell r="Z96">
            <v>0.47500000000000003</v>
          </cell>
          <cell r="AA96">
            <v>0.5</v>
          </cell>
          <cell r="AB96" t="str">
            <v>Leaching</v>
          </cell>
        </row>
        <row r="97">
          <cell r="A97" t="str">
            <v>PERFLUORONONANOIC ACID (PFNA)</v>
          </cell>
          <cell r="B97">
            <v>0.02</v>
          </cell>
          <cell r="C97">
            <v>0</v>
          </cell>
          <cell r="D97">
            <v>42625</v>
          </cell>
          <cell r="E97">
            <v>1</v>
          </cell>
          <cell r="F97">
            <v>1</v>
          </cell>
          <cell r="G97">
            <v>1E-3</v>
          </cell>
          <cell r="H97">
            <v>2.0000000000000002E-5</v>
          </cell>
          <cell r="I97">
            <v>0</v>
          </cell>
          <cell r="J97">
            <v>42.625</v>
          </cell>
          <cell r="K97">
            <v>3.2000000000000003E-4</v>
          </cell>
          <cell r="L97">
            <v>2.9999999999999997E-4</v>
          </cell>
          <cell r="M97" t="str">
            <v>Background</v>
          </cell>
          <cell r="N97">
            <v>0</v>
          </cell>
          <cell r="O97" t="str">
            <v>0</v>
          </cell>
          <cell r="P97">
            <v>0</v>
          </cell>
          <cell r="Q97">
            <v>42.625</v>
          </cell>
          <cell r="R97">
            <v>40</v>
          </cell>
          <cell r="S97" t="str">
            <v>Leaching</v>
          </cell>
          <cell r="T97">
            <v>3.2000000000000003E-4</v>
          </cell>
          <cell r="U97">
            <v>2.9999999999999997E-4</v>
          </cell>
          <cell r="V97" t="str">
            <v>Background</v>
          </cell>
          <cell r="W97">
            <v>0</v>
          </cell>
          <cell r="X97" t="str">
            <v>0</v>
          </cell>
          <cell r="Y97">
            <v>0</v>
          </cell>
          <cell r="Z97">
            <v>42.625</v>
          </cell>
          <cell r="AA97">
            <v>40</v>
          </cell>
          <cell r="AB97" t="str">
            <v>Leaching</v>
          </cell>
        </row>
        <row r="98">
          <cell r="A98" t="str">
            <v>PERCHLORATE</v>
          </cell>
          <cell r="B98">
            <v>2</v>
          </cell>
          <cell r="C98">
            <v>0</v>
          </cell>
          <cell r="D98">
            <v>1475</v>
          </cell>
          <cell r="E98">
            <v>1</v>
          </cell>
          <cell r="F98">
            <v>7</v>
          </cell>
          <cell r="G98">
            <v>1E-3</v>
          </cell>
          <cell r="H98">
            <v>2E-3</v>
          </cell>
          <cell r="I98">
            <v>0</v>
          </cell>
          <cell r="J98">
            <v>10.325000000000001</v>
          </cell>
          <cell r="K98">
            <v>0.1</v>
          </cell>
          <cell r="L98">
            <v>0.1</v>
          </cell>
          <cell r="M98" t="str">
            <v>PQL</v>
          </cell>
          <cell r="N98">
            <v>0</v>
          </cell>
          <cell r="O98" t="str">
            <v>0</v>
          </cell>
          <cell r="P98">
            <v>0</v>
          </cell>
          <cell r="Q98">
            <v>10.325000000000001</v>
          </cell>
          <cell r="R98">
            <v>10</v>
          </cell>
          <cell r="S98" t="str">
            <v>Leaching</v>
          </cell>
          <cell r="T98">
            <v>0.1</v>
          </cell>
          <cell r="U98">
            <v>0.1</v>
          </cell>
          <cell r="V98" t="str">
            <v>PQL</v>
          </cell>
          <cell r="W98">
            <v>0</v>
          </cell>
          <cell r="X98" t="str">
            <v>0</v>
          </cell>
          <cell r="Y98">
            <v>0</v>
          </cell>
          <cell r="Z98">
            <v>10.325000000000001</v>
          </cell>
          <cell r="AA98">
            <v>10</v>
          </cell>
          <cell r="AB98" t="str">
            <v>Leaching</v>
          </cell>
        </row>
        <row r="99">
          <cell r="A99" t="str">
            <v>PETROLEUM HYDROCARBONS</v>
          </cell>
          <cell r="B99">
            <v>200</v>
          </cell>
          <cell r="C99">
            <v>0</v>
          </cell>
          <cell r="D99">
            <v>5000</v>
          </cell>
          <cell r="E99">
            <v>0</v>
          </cell>
          <cell r="F99">
            <v>0</v>
          </cell>
          <cell r="G99">
            <v>1E-3</v>
          </cell>
          <cell r="H99">
            <v>0</v>
          </cell>
          <cell r="I99">
            <v>0</v>
          </cell>
          <cell r="J99">
            <v>0</v>
          </cell>
          <cell r="K99">
            <v>0</v>
          </cell>
          <cell r="L99" t="str">
            <v>0</v>
          </cell>
          <cell r="M99">
            <v>0</v>
          </cell>
          <cell r="N99">
            <v>0</v>
          </cell>
          <cell r="O99" t="str">
            <v>0</v>
          </cell>
          <cell r="P99">
            <v>0</v>
          </cell>
          <cell r="Q99">
            <v>0</v>
          </cell>
          <cell r="R99" t="str">
            <v>0</v>
          </cell>
          <cell r="S99">
            <v>0</v>
          </cell>
          <cell r="T99">
            <v>0</v>
          </cell>
          <cell r="U99" t="str">
            <v>0</v>
          </cell>
          <cell r="V99">
            <v>0</v>
          </cell>
          <cell r="W99">
            <v>0</v>
          </cell>
          <cell r="X99" t="str">
            <v>0</v>
          </cell>
          <cell r="Y99">
            <v>0</v>
          </cell>
          <cell r="Z99">
            <v>0</v>
          </cell>
          <cell r="AA99" t="str">
            <v>0</v>
          </cell>
          <cell r="AB99">
            <v>0</v>
          </cell>
        </row>
        <row r="100">
          <cell r="A100" t="str">
            <v>PETROLEUM HYDROCARBONS Aliphatics C5 to C8</v>
          </cell>
          <cell r="B100">
            <v>300</v>
          </cell>
          <cell r="C100">
            <v>156.58209815051046</v>
          </cell>
          <cell r="D100">
            <v>50000</v>
          </cell>
          <cell r="E100">
            <v>0</v>
          </cell>
          <cell r="F100">
            <v>0</v>
          </cell>
          <cell r="G100">
            <v>1E-3</v>
          </cell>
          <cell r="H100">
            <v>0</v>
          </cell>
          <cell r="I100">
            <v>0</v>
          </cell>
          <cell r="J100">
            <v>0</v>
          </cell>
          <cell r="K100">
            <v>0</v>
          </cell>
          <cell r="L100" t="str">
            <v>0</v>
          </cell>
          <cell r="M100">
            <v>0</v>
          </cell>
          <cell r="N100">
            <v>0</v>
          </cell>
          <cell r="O100" t="str">
            <v>0</v>
          </cell>
          <cell r="P100">
            <v>0</v>
          </cell>
          <cell r="Q100">
            <v>0</v>
          </cell>
          <cell r="R100" t="str">
            <v>0</v>
          </cell>
          <cell r="S100">
            <v>0</v>
          </cell>
          <cell r="T100">
            <v>0</v>
          </cell>
          <cell r="U100" t="str">
            <v>0</v>
          </cell>
          <cell r="V100">
            <v>0</v>
          </cell>
          <cell r="W100">
            <v>0</v>
          </cell>
          <cell r="X100" t="str">
            <v>0</v>
          </cell>
          <cell r="Y100">
            <v>0</v>
          </cell>
          <cell r="Z100">
            <v>0</v>
          </cell>
          <cell r="AA100" t="str">
            <v>0</v>
          </cell>
          <cell r="AB100">
            <v>0</v>
          </cell>
        </row>
        <row r="101">
          <cell r="A101" t="str">
            <v>PETROLEUM HYDROCARBONS Aliphatics C9 to C12</v>
          </cell>
          <cell r="B101">
            <v>700</v>
          </cell>
          <cell r="C101">
            <v>0</v>
          </cell>
          <cell r="D101">
            <v>50000</v>
          </cell>
          <cell r="E101">
            <v>0</v>
          </cell>
          <cell r="F101">
            <v>0</v>
          </cell>
          <cell r="G101">
            <v>1E-3</v>
          </cell>
          <cell r="H101">
            <v>0</v>
          </cell>
          <cell r="I101">
            <v>0</v>
          </cell>
          <cell r="J101">
            <v>0</v>
          </cell>
          <cell r="K101">
            <v>0</v>
          </cell>
          <cell r="L101" t="str">
            <v>0</v>
          </cell>
          <cell r="M101">
            <v>0</v>
          </cell>
          <cell r="N101">
            <v>0</v>
          </cell>
          <cell r="O101" t="str">
            <v>0</v>
          </cell>
          <cell r="P101">
            <v>0</v>
          </cell>
          <cell r="Q101">
            <v>0</v>
          </cell>
          <cell r="R101" t="str">
            <v>0</v>
          </cell>
          <cell r="S101">
            <v>0</v>
          </cell>
          <cell r="T101">
            <v>0</v>
          </cell>
          <cell r="U101" t="str">
            <v>0</v>
          </cell>
          <cell r="V101">
            <v>0</v>
          </cell>
          <cell r="W101">
            <v>0</v>
          </cell>
          <cell r="X101" t="str">
            <v>0</v>
          </cell>
          <cell r="Y101">
            <v>0</v>
          </cell>
          <cell r="Z101">
            <v>0</v>
          </cell>
          <cell r="AA101" t="str">
            <v>0</v>
          </cell>
          <cell r="AB101">
            <v>0</v>
          </cell>
        </row>
        <row r="102">
          <cell r="A102" t="str">
            <v>PETROLEUM HYDROCARBONS Aliphatics C9 to C18</v>
          </cell>
          <cell r="B102">
            <v>700</v>
          </cell>
          <cell r="C102">
            <v>0</v>
          </cell>
          <cell r="D102">
            <v>50000</v>
          </cell>
          <cell r="E102">
            <v>0</v>
          </cell>
          <cell r="F102">
            <v>0</v>
          </cell>
          <cell r="G102">
            <v>1E-3</v>
          </cell>
          <cell r="H102">
            <v>0</v>
          </cell>
          <cell r="I102">
            <v>0</v>
          </cell>
          <cell r="J102">
            <v>0</v>
          </cell>
          <cell r="K102">
            <v>0</v>
          </cell>
          <cell r="L102" t="str">
            <v>0</v>
          </cell>
          <cell r="M102">
            <v>0</v>
          </cell>
          <cell r="N102">
            <v>0</v>
          </cell>
          <cell r="O102" t="str">
            <v>0</v>
          </cell>
          <cell r="P102">
            <v>0</v>
          </cell>
          <cell r="Q102">
            <v>0</v>
          </cell>
          <cell r="R102" t="str">
            <v>0</v>
          </cell>
          <cell r="S102">
            <v>0</v>
          </cell>
          <cell r="T102">
            <v>0</v>
          </cell>
          <cell r="U102" t="str">
            <v>0</v>
          </cell>
          <cell r="V102">
            <v>0</v>
          </cell>
          <cell r="W102">
            <v>0</v>
          </cell>
          <cell r="X102" t="str">
            <v>0</v>
          </cell>
          <cell r="Y102">
            <v>0</v>
          </cell>
          <cell r="Z102">
            <v>0</v>
          </cell>
          <cell r="AA102" t="str">
            <v>0</v>
          </cell>
          <cell r="AB102">
            <v>0</v>
          </cell>
        </row>
        <row r="103">
          <cell r="A103" t="str">
            <v>PETROLEUM HYDROCARBONS Aliphatics C19 to C36</v>
          </cell>
          <cell r="B103">
            <v>14000</v>
          </cell>
          <cell r="C103">
            <v>0</v>
          </cell>
          <cell r="D103">
            <v>50000</v>
          </cell>
          <cell r="E103">
            <v>0</v>
          </cell>
          <cell r="F103">
            <v>0</v>
          </cell>
          <cell r="G103">
            <v>1E-3</v>
          </cell>
          <cell r="H103">
            <v>0</v>
          </cell>
          <cell r="I103">
            <v>0</v>
          </cell>
          <cell r="J103">
            <v>0</v>
          </cell>
          <cell r="K103">
            <v>0</v>
          </cell>
          <cell r="L103" t="str">
            <v>0</v>
          </cell>
          <cell r="M103">
            <v>0</v>
          </cell>
          <cell r="N103">
            <v>0</v>
          </cell>
          <cell r="O103" t="str">
            <v>0</v>
          </cell>
          <cell r="P103">
            <v>0</v>
          </cell>
          <cell r="Q103">
            <v>0</v>
          </cell>
          <cell r="R103" t="str">
            <v>0</v>
          </cell>
          <cell r="S103">
            <v>0</v>
          </cell>
          <cell r="T103">
            <v>0</v>
          </cell>
          <cell r="U103" t="str">
            <v>0</v>
          </cell>
          <cell r="V103">
            <v>0</v>
          </cell>
          <cell r="W103">
            <v>0</v>
          </cell>
          <cell r="X103" t="str">
            <v>0</v>
          </cell>
          <cell r="Y103">
            <v>0</v>
          </cell>
          <cell r="Z103">
            <v>0</v>
          </cell>
          <cell r="AA103" t="str">
            <v>0</v>
          </cell>
          <cell r="AB103">
            <v>0</v>
          </cell>
        </row>
        <row r="104">
          <cell r="A104" t="str">
            <v>PETROLEUM HYDROCARBONS Aromatics C9 to C10</v>
          </cell>
          <cell r="B104">
            <v>200</v>
          </cell>
          <cell r="C104">
            <v>3587.9026272617321</v>
          </cell>
          <cell r="D104">
            <v>50000</v>
          </cell>
          <cell r="E104">
            <v>1440</v>
          </cell>
          <cell r="F104">
            <v>35300</v>
          </cell>
          <cell r="G104">
            <v>1E-3</v>
          </cell>
          <cell r="H104">
            <v>288</v>
          </cell>
          <cell r="I104">
            <v>5166.5797832568942</v>
          </cell>
          <cell r="J104">
            <v>1765000</v>
          </cell>
          <cell r="K104">
            <v>288</v>
          </cell>
          <cell r="L104">
            <v>300</v>
          </cell>
          <cell r="M104" t="str">
            <v>Leaching</v>
          </cell>
          <cell r="N104">
            <v>5166.5797832568942</v>
          </cell>
          <cell r="O104">
            <v>5000</v>
          </cell>
          <cell r="P104" t="str">
            <v>Leaching</v>
          </cell>
          <cell r="Q104">
            <v>1765000</v>
          </cell>
          <cell r="R104">
            <v>2000000</v>
          </cell>
          <cell r="S104" t="str">
            <v>Leaching</v>
          </cell>
          <cell r="T104">
            <v>288</v>
          </cell>
          <cell r="U104">
            <v>300</v>
          </cell>
          <cell r="V104" t="str">
            <v>Leaching</v>
          </cell>
          <cell r="W104">
            <v>5166.5797832568942</v>
          </cell>
          <cell r="X104">
            <v>5000</v>
          </cell>
          <cell r="Y104" t="str">
            <v>Leaching</v>
          </cell>
          <cell r="Z104">
            <v>1765000</v>
          </cell>
          <cell r="AA104">
            <v>2000000</v>
          </cell>
          <cell r="AB104" t="str">
            <v>Leaching</v>
          </cell>
        </row>
        <row r="105">
          <cell r="A105" t="str">
            <v>PETROLEUM HYDROCARBONS Aromatics C11 to C22</v>
          </cell>
          <cell r="B105">
            <v>200</v>
          </cell>
          <cell r="C105">
            <v>0</v>
          </cell>
          <cell r="D105">
            <v>5000</v>
          </cell>
          <cell r="E105">
            <v>6290</v>
          </cell>
          <cell r="F105">
            <v>557000</v>
          </cell>
          <cell r="G105">
            <v>1E-3</v>
          </cell>
          <cell r="H105">
            <v>1258</v>
          </cell>
          <cell r="I105">
            <v>0</v>
          </cell>
          <cell r="J105">
            <v>2785000</v>
          </cell>
          <cell r="K105">
            <v>1258</v>
          </cell>
          <cell r="L105">
            <v>1000</v>
          </cell>
          <cell r="M105" t="str">
            <v>Leaching</v>
          </cell>
          <cell r="N105">
            <v>0</v>
          </cell>
          <cell r="O105" t="str">
            <v>0</v>
          </cell>
          <cell r="P105">
            <v>0</v>
          </cell>
          <cell r="Q105">
            <v>2785000</v>
          </cell>
          <cell r="R105">
            <v>3000000</v>
          </cell>
          <cell r="S105" t="str">
            <v>Leaching</v>
          </cell>
          <cell r="T105">
            <v>1258</v>
          </cell>
          <cell r="U105">
            <v>1000</v>
          </cell>
          <cell r="V105" t="str">
            <v>Leaching</v>
          </cell>
          <cell r="W105">
            <v>0</v>
          </cell>
          <cell r="X105" t="str">
            <v>0</v>
          </cell>
          <cell r="Y105">
            <v>0</v>
          </cell>
          <cell r="Z105">
            <v>2785000</v>
          </cell>
          <cell r="AA105">
            <v>3000000</v>
          </cell>
          <cell r="AB105" t="str">
            <v>Leaching</v>
          </cell>
        </row>
        <row r="106">
          <cell r="A106" t="str">
            <v>PHENANTHRENE</v>
          </cell>
          <cell r="B106">
            <v>51.691744781527895</v>
          </cell>
          <cell r="C106">
            <v>0</v>
          </cell>
          <cell r="D106">
            <v>9500</v>
          </cell>
          <cell r="E106">
            <v>248</v>
          </cell>
          <cell r="F106">
            <v>43668</v>
          </cell>
          <cell r="G106">
            <v>1E-3</v>
          </cell>
          <cell r="H106">
            <v>12.819552705818918</v>
          </cell>
          <cell r="I106">
            <v>0</v>
          </cell>
          <cell r="J106">
            <v>414846</v>
          </cell>
          <cell r="K106">
            <v>12.819552705818918</v>
          </cell>
          <cell r="L106">
            <v>10</v>
          </cell>
          <cell r="M106" t="str">
            <v>Leaching</v>
          </cell>
          <cell r="N106">
            <v>0</v>
          </cell>
          <cell r="O106" t="str">
            <v>0</v>
          </cell>
          <cell r="P106">
            <v>0</v>
          </cell>
          <cell r="Q106">
            <v>414846</v>
          </cell>
          <cell r="R106">
            <v>400000</v>
          </cell>
          <cell r="S106" t="str">
            <v>Leaching</v>
          </cell>
          <cell r="T106">
            <v>20</v>
          </cell>
          <cell r="U106">
            <v>20</v>
          </cell>
          <cell r="V106" t="str">
            <v>Background</v>
          </cell>
          <cell r="W106">
            <v>0</v>
          </cell>
          <cell r="X106" t="str">
            <v>0</v>
          </cell>
          <cell r="Y106">
            <v>0</v>
          </cell>
          <cell r="Z106">
            <v>414846</v>
          </cell>
          <cell r="AA106">
            <v>400000</v>
          </cell>
          <cell r="AB106" t="str">
            <v>Leaching</v>
          </cell>
        </row>
        <row r="107">
          <cell r="A107" t="str">
            <v>PHENOL</v>
          </cell>
          <cell r="B107">
            <v>924.32092269190844</v>
          </cell>
          <cell r="C107">
            <v>50000</v>
          </cell>
          <cell r="D107">
            <v>1550</v>
          </cell>
          <cell r="E107">
            <v>1</v>
          </cell>
          <cell r="F107">
            <v>10</v>
          </cell>
          <cell r="G107">
            <v>1E-3</v>
          </cell>
          <cell r="H107">
            <v>0.92432092269190846</v>
          </cell>
          <cell r="I107">
            <v>50</v>
          </cell>
          <cell r="J107">
            <v>15.5</v>
          </cell>
          <cell r="K107">
            <v>0.92432092269190846</v>
          </cell>
          <cell r="L107">
            <v>0.9</v>
          </cell>
          <cell r="M107" t="str">
            <v>Leaching</v>
          </cell>
          <cell r="N107">
            <v>50</v>
          </cell>
          <cell r="O107">
            <v>50</v>
          </cell>
          <cell r="P107" t="str">
            <v>Leaching</v>
          </cell>
          <cell r="Q107">
            <v>15.5</v>
          </cell>
          <cell r="R107">
            <v>20</v>
          </cell>
          <cell r="S107" t="str">
            <v>Leaching</v>
          </cell>
          <cell r="T107">
            <v>0.92432092269190846</v>
          </cell>
          <cell r="U107">
            <v>0.9</v>
          </cell>
          <cell r="V107" t="str">
            <v>Leaching</v>
          </cell>
          <cell r="W107">
            <v>50</v>
          </cell>
          <cell r="X107">
            <v>50</v>
          </cell>
          <cell r="Y107" t="str">
            <v>Leaching</v>
          </cell>
          <cell r="Z107">
            <v>15.5</v>
          </cell>
          <cell r="AA107">
            <v>20</v>
          </cell>
          <cell r="AB107" t="str">
            <v>Leaching</v>
          </cell>
        </row>
        <row r="108">
          <cell r="A108" t="str">
            <v>POLYCHLORINATED BIPHENYLS (PCBs)</v>
          </cell>
          <cell r="B108">
            <v>0.5</v>
          </cell>
          <cell r="C108">
            <v>5.4170846268741153</v>
          </cell>
          <cell r="D108">
            <v>14</v>
          </cell>
          <cell r="E108">
            <v>0</v>
          </cell>
          <cell r="F108">
            <v>0</v>
          </cell>
          <cell r="G108">
            <v>1E-3</v>
          </cell>
          <cell r="H108">
            <v>0</v>
          </cell>
          <cell r="I108">
            <v>0</v>
          </cell>
          <cell r="J108">
            <v>0</v>
          </cell>
          <cell r="K108">
            <v>0</v>
          </cell>
          <cell r="L108" t="str">
            <v>0</v>
          </cell>
          <cell r="M108">
            <v>0</v>
          </cell>
          <cell r="N108">
            <v>0</v>
          </cell>
          <cell r="O108" t="str">
            <v>0</v>
          </cell>
          <cell r="P108">
            <v>0</v>
          </cell>
          <cell r="Q108">
            <v>0</v>
          </cell>
          <cell r="R108" t="str">
            <v>0</v>
          </cell>
          <cell r="S108">
            <v>0</v>
          </cell>
          <cell r="T108">
            <v>0</v>
          </cell>
          <cell r="U108" t="str">
            <v>0</v>
          </cell>
          <cell r="V108">
            <v>0</v>
          </cell>
          <cell r="W108">
            <v>0</v>
          </cell>
          <cell r="X108" t="str">
            <v>0</v>
          </cell>
          <cell r="Y108">
            <v>0</v>
          </cell>
          <cell r="Z108">
            <v>0</v>
          </cell>
          <cell r="AA108" t="str">
            <v>0</v>
          </cell>
          <cell r="AB108">
            <v>0</v>
          </cell>
        </row>
        <row r="109">
          <cell r="A109" t="str">
            <v>PYRENE</v>
          </cell>
          <cell r="B109">
            <v>68.63327519090889</v>
          </cell>
          <cell r="C109">
            <v>0</v>
          </cell>
          <cell r="D109">
            <v>22.25</v>
          </cell>
          <cell r="E109">
            <v>0</v>
          </cell>
          <cell r="F109">
            <v>0</v>
          </cell>
          <cell r="G109">
            <v>1E-3</v>
          </cell>
          <cell r="H109">
            <v>0</v>
          </cell>
          <cell r="I109">
            <v>0</v>
          </cell>
          <cell r="J109">
            <v>0</v>
          </cell>
          <cell r="K109">
            <v>0</v>
          </cell>
          <cell r="L109" t="str">
            <v>0</v>
          </cell>
          <cell r="M109">
            <v>0</v>
          </cell>
          <cell r="N109">
            <v>0</v>
          </cell>
          <cell r="O109" t="str">
            <v>0</v>
          </cell>
          <cell r="P109">
            <v>0</v>
          </cell>
          <cell r="Q109">
            <v>0</v>
          </cell>
          <cell r="R109" t="str">
            <v>0</v>
          </cell>
          <cell r="S109">
            <v>0</v>
          </cell>
          <cell r="T109">
            <v>0</v>
          </cell>
          <cell r="U109" t="str">
            <v>0</v>
          </cell>
          <cell r="V109">
            <v>0</v>
          </cell>
          <cell r="W109">
            <v>0</v>
          </cell>
          <cell r="X109" t="str">
            <v>0</v>
          </cell>
          <cell r="Y109">
            <v>0</v>
          </cell>
          <cell r="Z109">
            <v>0</v>
          </cell>
          <cell r="AA109" t="str">
            <v>0</v>
          </cell>
          <cell r="AB109">
            <v>0</v>
          </cell>
        </row>
        <row r="110">
          <cell r="A110" t="str">
            <v>RDX</v>
          </cell>
          <cell r="B110">
            <v>0.49765527497825512</v>
          </cell>
          <cell r="C110">
            <v>48912.846386705758</v>
          </cell>
          <cell r="D110">
            <v>50000</v>
          </cell>
          <cell r="E110">
            <v>2</v>
          </cell>
          <cell r="F110">
            <v>13</v>
          </cell>
          <cell r="G110">
            <v>1E-3</v>
          </cell>
          <cell r="H110">
            <v>9.9531054995651035E-4</v>
          </cell>
          <cell r="I110">
            <v>97.825692773411518</v>
          </cell>
          <cell r="J110">
            <v>650</v>
          </cell>
          <cell r="K110">
            <v>1</v>
          </cell>
          <cell r="L110">
            <v>1</v>
          </cell>
          <cell r="M110" t="str">
            <v>PQL</v>
          </cell>
          <cell r="N110">
            <v>97.825692773411518</v>
          </cell>
          <cell r="O110">
            <v>100</v>
          </cell>
          <cell r="P110" t="str">
            <v>Leaching</v>
          </cell>
          <cell r="Q110">
            <v>650</v>
          </cell>
          <cell r="R110">
            <v>700</v>
          </cell>
          <cell r="S110" t="str">
            <v>Leaching</v>
          </cell>
          <cell r="T110">
            <v>1</v>
          </cell>
          <cell r="U110">
            <v>1</v>
          </cell>
          <cell r="V110" t="str">
            <v>PQL</v>
          </cell>
          <cell r="W110">
            <v>97.825692773411518</v>
          </cell>
          <cell r="X110">
            <v>100</v>
          </cell>
          <cell r="Y110" t="str">
            <v>Leaching</v>
          </cell>
          <cell r="Z110">
            <v>650</v>
          </cell>
          <cell r="AA110">
            <v>700</v>
          </cell>
          <cell r="AB110" t="str">
            <v>Leaching</v>
          </cell>
        </row>
        <row r="111">
          <cell r="A111" t="str">
            <v>SELENIUM</v>
          </cell>
          <cell r="B111">
            <v>50</v>
          </cell>
          <cell r="C111">
            <v>0</v>
          </cell>
          <cell r="D111">
            <v>50</v>
          </cell>
          <cell r="E111">
            <v>0</v>
          </cell>
          <cell r="F111">
            <v>0</v>
          </cell>
          <cell r="G111">
            <v>1E-3</v>
          </cell>
          <cell r="H111">
            <v>0</v>
          </cell>
          <cell r="I111">
            <v>0</v>
          </cell>
          <cell r="J111">
            <v>0</v>
          </cell>
          <cell r="K111">
            <v>0</v>
          </cell>
          <cell r="L111" t="str">
            <v>0</v>
          </cell>
          <cell r="M111">
            <v>0</v>
          </cell>
          <cell r="N111">
            <v>0</v>
          </cell>
          <cell r="O111" t="str">
            <v>0</v>
          </cell>
          <cell r="P111">
            <v>0</v>
          </cell>
          <cell r="Q111">
            <v>0</v>
          </cell>
          <cell r="R111" t="str">
            <v>0</v>
          </cell>
          <cell r="S111">
            <v>0</v>
          </cell>
          <cell r="T111">
            <v>0</v>
          </cell>
          <cell r="U111" t="str">
            <v>0</v>
          </cell>
          <cell r="V111">
            <v>0</v>
          </cell>
          <cell r="W111">
            <v>0</v>
          </cell>
          <cell r="X111" t="str">
            <v>0</v>
          </cell>
          <cell r="Y111">
            <v>0</v>
          </cell>
          <cell r="Z111">
            <v>0</v>
          </cell>
          <cell r="AA111" t="str">
            <v>0</v>
          </cell>
          <cell r="AB111">
            <v>0</v>
          </cell>
        </row>
        <row r="112">
          <cell r="A112" t="str">
            <v>SILVER</v>
          </cell>
          <cell r="B112">
            <v>100</v>
          </cell>
          <cell r="C112">
            <v>0</v>
          </cell>
          <cell r="D112">
            <v>7</v>
          </cell>
          <cell r="E112">
            <v>0</v>
          </cell>
          <cell r="F112">
            <v>0</v>
          </cell>
          <cell r="G112">
            <v>1E-3</v>
          </cell>
          <cell r="H112">
            <v>0</v>
          </cell>
          <cell r="I112">
            <v>0</v>
          </cell>
          <cell r="J112">
            <v>0</v>
          </cell>
          <cell r="K112">
            <v>0</v>
          </cell>
          <cell r="L112" t="str">
            <v>0</v>
          </cell>
          <cell r="M112">
            <v>0</v>
          </cell>
          <cell r="N112">
            <v>0</v>
          </cell>
          <cell r="O112" t="str">
            <v>0</v>
          </cell>
          <cell r="P112">
            <v>0</v>
          </cell>
          <cell r="Q112">
            <v>0</v>
          </cell>
          <cell r="R112" t="str">
            <v>0</v>
          </cell>
          <cell r="S112">
            <v>0</v>
          </cell>
          <cell r="T112">
            <v>0</v>
          </cell>
          <cell r="U112" t="str">
            <v>0</v>
          </cell>
          <cell r="V112">
            <v>0</v>
          </cell>
          <cell r="W112">
            <v>0</v>
          </cell>
          <cell r="X112" t="str">
            <v>0</v>
          </cell>
          <cell r="Y112">
            <v>0</v>
          </cell>
          <cell r="Z112">
            <v>0</v>
          </cell>
          <cell r="AA112" t="str">
            <v>0</v>
          </cell>
          <cell r="AB112">
            <v>0</v>
          </cell>
        </row>
        <row r="113">
          <cell r="A113" t="str">
            <v>STYRENE</v>
          </cell>
          <cell r="B113">
            <v>100</v>
          </cell>
          <cell r="C113">
            <v>121.36682689963305</v>
          </cell>
          <cell r="D113">
            <v>6250</v>
          </cell>
          <cell r="E113">
            <v>29</v>
          </cell>
          <cell r="F113">
            <v>321</v>
          </cell>
          <cell r="G113">
            <v>1E-3</v>
          </cell>
          <cell r="H113">
            <v>2.9</v>
          </cell>
          <cell r="I113">
            <v>3.5196379800893589</v>
          </cell>
          <cell r="J113">
            <v>2006.25</v>
          </cell>
          <cell r="K113">
            <v>2.9</v>
          </cell>
          <cell r="L113">
            <v>3</v>
          </cell>
          <cell r="M113" t="str">
            <v>Leaching</v>
          </cell>
          <cell r="N113">
            <v>3.5196379800893589</v>
          </cell>
          <cell r="O113">
            <v>4</v>
          </cell>
          <cell r="P113" t="str">
            <v>Leaching</v>
          </cell>
          <cell r="Q113">
            <v>2006.25</v>
          </cell>
          <cell r="R113">
            <v>2000</v>
          </cell>
          <cell r="S113" t="str">
            <v>Leaching</v>
          </cell>
          <cell r="T113">
            <v>2.9</v>
          </cell>
          <cell r="U113">
            <v>3</v>
          </cell>
          <cell r="V113" t="str">
            <v>Leaching</v>
          </cell>
          <cell r="W113">
            <v>3.5196379800893589</v>
          </cell>
          <cell r="X113">
            <v>4</v>
          </cell>
          <cell r="Y113" t="str">
            <v>Leaching</v>
          </cell>
          <cell r="Z113">
            <v>2006.25</v>
          </cell>
          <cell r="AA113">
            <v>2000</v>
          </cell>
          <cell r="AB113" t="str">
            <v>Leaching</v>
          </cell>
        </row>
        <row r="114">
          <cell r="A114" t="str">
            <v>TCDD, 2,3,7,8-  (equivalents)</v>
          </cell>
          <cell r="B114">
            <v>3.0000000000000001E-5</v>
          </cell>
          <cell r="C114">
            <v>2.8936375835323964E-4</v>
          </cell>
          <cell r="D114">
            <v>3.7999999999999999E-2</v>
          </cell>
          <cell r="E114">
            <v>0</v>
          </cell>
          <cell r="F114">
            <v>0</v>
          </cell>
          <cell r="G114">
            <v>1E-3</v>
          </cell>
          <cell r="H114">
            <v>0</v>
          </cell>
          <cell r="I114">
            <v>0</v>
          </cell>
          <cell r="J114">
            <v>0</v>
          </cell>
          <cell r="K114">
            <v>0</v>
          </cell>
          <cell r="L114" t="str">
            <v>0</v>
          </cell>
          <cell r="M114">
            <v>0</v>
          </cell>
          <cell r="N114">
            <v>0</v>
          </cell>
          <cell r="O114" t="str">
            <v>0</v>
          </cell>
          <cell r="P114">
            <v>0</v>
          </cell>
          <cell r="Q114">
            <v>0</v>
          </cell>
          <cell r="R114" t="str">
            <v>0</v>
          </cell>
          <cell r="S114">
            <v>0</v>
          </cell>
          <cell r="T114">
            <v>0</v>
          </cell>
          <cell r="U114" t="str">
            <v>0</v>
          </cell>
          <cell r="V114">
            <v>0</v>
          </cell>
          <cell r="W114">
            <v>0</v>
          </cell>
          <cell r="X114" t="str">
            <v>0</v>
          </cell>
          <cell r="Y114">
            <v>0</v>
          </cell>
          <cell r="Z114">
            <v>0</v>
          </cell>
          <cell r="AA114" t="str">
            <v>0</v>
          </cell>
          <cell r="AB114">
            <v>0</v>
          </cell>
        </row>
        <row r="115">
          <cell r="A115" t="str">
            <v>TETRACHLOROETHANE, 1,1,1,2-</v>
          </cell>
          <cell r="B115">
            <v>0.37353717212054582</v>
          </cell>
          <cell r="C115">
            <v>11.837610631581112</v>
          </cell>
          <cell r="D115">
            <v>50000</v>
          </cell>
          <cell r="E115">
            <v>5</v>
          </cell>
          <cell r="F115">
            <v>47</v>
          </cell>
          <cell r="G115">
            <v>1E-3</v>
          </cell>
          <cell r="H115">
            <v>1.8676858606027291E-3</v>
          </cell>
          <cell r="I115">
            <v>5.9188053157905568E-2</v>
          </cell>
          <cell r="J115">
            <v>2350</v>
          </cell>
          <cell r="K115">
            <v>0.1</v>
          </cell>
          <cell r="L115">
            <v>0.1</v>
          </cell>
          <cell r="M115" t="str">
            <v>PQL</v>
          </cell>
          <cell r="N115">
            <v>0.1</v>
          </cell>
          <cell r="O115">
            <v>0.1</v>
          </cell>
          <cell r="P115" t="str">
            <v>PQL</v>
          </cell>
          <cell r="Q115">
            <v>2350</v>
          </cell>
          <cell r="R115">
            <v>2000</v>
          </cell>
          <cell r="S115" t="str">
            <v>Leaching</v>
          </cell>
          <cell r="T115">
            <v>0.1</v>
          </cell>
          <cell r="U115">
            <v>0.1</v>
          </cell>
          <cell r="V115" t="str">
            <v>PQL</v>
          </cell>
          <cell r="W115">
            <v>0.1</v>
          </cell>
          <cell r="X115">
            <v>0.1</v>
          </cell>
          <cell r="Y115" t="str">
            <v>PQL</v>
          </cell>
          <cell r="Z115">
            <v>2350</v>
          </cell>
          <cell r="AA115">
            <v>2000</v>
          </cell>
          <cell r="AB115" t="str">
            <v>Leaching</v>
          </cell>
        </row>
        <row r="116">
          <cell r="A116" t="str">
            <v>TETRACHLOROETHANE, 1,1,2,2-</v>
          </cell>
          <cell r="B116">
            <v>6.506969573018459E-2</v>
          </cell>
          <cell r="C116">
            <v>8.8528484754913688</v>
          </cell>
          <cell r="D116">
            <v>50000</v>
          </cell>
          <cell r="E116">
            <v>2</v>
          </cell>
          <cell r="F116">
            <v>17</v>
          </cell>
          <cell r="G116">
            <v>1E-3</v>
          </cell>
          <cell r="H116">
            <v>1.3013939146036917E-4</v>
          </cell>
          <cell r="I116">
            <v>1.7705696950982737E-2</v>
          </cell>
          <cell r="J116">
            <v>850</v>
          </cell>
          <cell r="K116">
            <v>5.0000000000000001E-3</v>
          </cell>
          <cell r="L116">
            <v>5.0000000000000001E-3</v>
          </cell>
          <cell r="M116" t="str">
            <v>PQL</v>
          </cell>
          <cell r="N116">
            <v>1.7705696950982737E-2</v>
          </cell>
          <cell r="O116">
            <v>0.02</v>
          </cell>
          <cell r="P116" t="str">
            <v>Leaching</v>
          </cell>
          <cell r="Q116">
            <v>850</v>
          </cell>
          <cell r="R116">
            <v>900</v>
          </cell>
          <cell r="S116" t="str">
            <v>Leaching</v>
          </cell>
          <cell r="T116">
            <v>5.0000000000000001E-3</v>
          </cell>
          <cell r="U116">
            <v>5.0000000000000001E-3</v>
          </cell>
          <cell r="V116" t="str">
            <v>PQL</v>
          </cell>
          <cell r="W116">
            <v>1.7705696950982737E-2</v>
          </cell>
          <cell r="X116">
            <v>0.02</v>
          </cell>
          <cell r="Y116" t="str">
            <v>Leaching</v>
          </cell>
          <cell r="Z116">
            <v>850</v>
          </cell>
          <cell r="AA116">
            <v>900</v>
          </cell>
          <cell r="AB116" t="str">
            <v>Leaching</v>
          </cell>
        </row>
        <row r="117">
          <cell r="A117" t="str">
            <v>TETRACHLOROETHYLENE</v>
          </cell>
          <cell r="B117">
            <v>5</v>
          </cell>
          <cell r="C117">
            <v>17.380536584971793</v>
          </cell>
          <cell r="D117">
            <v>27500</v>
          </cell>
          <cell r="E117">
            <v>247</v>
          </cell>
          <cell r="F117">
            <v>4484</v>
          </cell>
          <cell r="G117">
            <v>1E-3</v>
          </cell>
          <cell r="H117">
            <v>1.2350000000000001</v>
          </cell>
          <cell r="I117">
            <v>4.2929925364880326</v>
          </cell>
          <cell r="J117">
            <v>123310</v>
          </cell>
          <cell r="K117">
            <v>1.2350000000000001</v>
          </cell>
          <cell r="L117">
            <v>1</v>
          </cell>
          <cell r="M117" t="str">
            <v>Leaching</v>
          </cell>
          <cell r="N117">
            <v>4.2929925364880326</v>
          </cell>
          <cell r="O117">
            <v>4</v>
          </cell>
          <cell r="P117" t="str">
            <v>Leaching</v>
          </cell>
          <cell r="Q117">
            <v>123310</v>
          </cell>
          <cell r="R117">
            <v>100000</v>
          </cell>
          <cell r="S117" t="str">
            <v>Leaching</v>
          </cell>
          <cell r="T117">
            <v>1.2350000000000001</v>
          </cell>
          <cell r="U117">
            <v>1</v>
          </cell>
          <cell r="V117" t="str">
            <v>Leaching</v>
          </cell>
          <cell r="W117">
            <v>4.2929925364880326</v>
          </cell>
          <cell r="X117">
            <v>4</v>
          </cell>
          <cell r="Y117" t="str">
            <v>Leaching</v>
          </cell>
          <cell r="Z117">
            <v>123310</v>
          </cell>
          <cell r="AA117">
            <v>100000</v>
          </cell>
          <cell r="AB117" t="str">
            <v>Leaching</v>
          </cell>
        </row>
        <row r="118">
          <cell r="A118" t="str">
            <v>THALLIUM</v>
          </cell>
          <cell r="B118">
            <v>2</v>
          </cell>
          <cell r="C118">
            <v>0</v>
          </cell>
          <cell r="D118">
            <v>2750</v>
          </cell>
          <cell r="E118">
            <v>0</v>
          </cell>
          <cell r="F118">
            <v>0</v>
          </cell>
          <cell r="G118">
            <v>1E-3</v>
          </cell>
          <cell r="H118">
            <v>0</v>
          </cell>
          <cell r="I118">
            <v>0</v>
          </cell>
          <cell r="J118">
            <v>0</v>
          </cell>
          <cell r="K118">
            <v>0</v>
          </cell>
          <cell r="L118" t="str">
            <v>0</v>
          </cell>
          <cell r="M118">
            <v>0</v>
          </cell>
          <cell r="N118">
            <v>0</v>
          </cell>
          <cell r="O118" t="str">
            <v>0</v>
          </cell>
          <cell r="P118">
            <v>0</v>
          </cell>
          <cell r="Q118">
            <v>0</v>
          </cell>
          <cell r="R118" t="str">
            <v>0</v>
          </cell>
          <cell r="S118">
            <v>0</v>
          </cell>
          <cell r="T118">
            <v>0</v>
          </cell>
          <cell r="U118" t="str">
            <v>0</v>
          </cell>
          <cell r="V118">
            <v>0</v>
          </cell>
          <cell r="W118">
            <v>0</v>
          </cell>
          <cell r="X118" t="str">
            <v>0</v>
          </cell>
          <cell r="Y118">
            <v>0</v>
          </cell>
          <cell r="Z118">
            <v>0</v>
          </cell>
          <cell r="AA118" t="str">
            <v>0</v>
          </cell>
          <cell r="AB118">
            <v>0</v>
          </cell>
        </row>
        <row r="119">
          <cell r="A119" t="str">
            <v>TOLUENE</v>
          </cell>
          <cell r="B119">
            <v>1000</v>
          </cell>
          <cell r="C119">
            <v>50000</v>
          </cell>
          <cell r="D119">
            <v>35000</v>
          </cell>
          <cell r="E119">
            <v>32</v>
          </cell>
          <cell r="F119">
            <v>337</v>
          </cell>
          <cell r="G119">
            <v>1E-3</v>
          </cell>
          <cell r="H119">
            <v>32</v>
          </cell>
          <cell r="I119">
            <v>1600</v>
          </cell>
          <cell r="J119">
            <v>11795</v>
          </cell>
          <cell r="K119">
            <v>32</v>
          </cell>
          <cell r="L119">
            <v>30</v>
          </cell>
          <cell r="M119" t="str">
            <v>Leaching</v>
          </cell>
          <cell r="N119">
            <v>1600</v>
          </cell>
          <cell r="O119">
            <v>2000</v>
          </cell>
          <cell r="P119" t="str">
            <v>Leaching</v>
          </cell>
          <cell r="Q119">
            <v>11795</v>
          </cell>
          <cell r="R119">
            <v>10000</v>
          </cell>
          <cell r="S119" t="str">
            <v>Leaching</v>
          </cell>
          <cell r="T119">
            <v>32</v>
          </cell>
          <cell r="U119">
            <v>30</v>
          </cell>
          <cell r="V119" t="str">
            <v>Leaching</v>
          </cell>
          <cell r="W119">
            <v>1600</v>
          </cell>
          <cell r="X119">
            <v>2000</v>
          </cell>
          <cell r="Y119" t="str">
            <v>Leaching</v>
          </cell>
          <cell r="Z119">
            <v>11795</v>
          </cell>
          <cell r="AA119">
            <v>10000</v>
          </cell>
          <cell r="AB119" t="str">
            <v>Leaching</v>
          </cell>
        </row>
        <row r="120">
          <cell r="A120" t="str">
            <v>TRICHLOROBENZENE, 1,2,4-</v>
          </cell>
          <cell r="B120">
            <v>70</v>
          </cell>
          <cell r="C120">
            <v>173.98522716951877</v>
          </cell>
          <cell r="D120">
            <v>50000</v>
          </cell>
          <cell r="E120">
            <v>32</v>
          </cell>
          <cell r="F120">
            <v>306</v>
          </cell>
          <cell r="G120">
            <v>1E-3</v>
          </cell>
          <cell r="H120">
            <v>2.2400000000000002</v>
          </cell>
          <cell r="I120">
            <v>5.567527269424601</v>
          </cell>
          <cell r="J120">
            <v>15300</v>
          </cell>
          <cell r="K120">
            <v>2.2400000000000002</v>
          </cell>
          <cell r="L120">
            <v>2</v>
          </cell>
          <cell r="M120" t="str">
            <v>Leaching</v>
          </cell>
          <cell r="N120">
            <v>5.567527269424601</v>
          </cell>
          <cell r="O120">
            <v>6</v>
          </cell>
          <cell r="P120" t="str">
            <v>Leaching</v>
          </cell>
          <cell r="Q120">
            <v>15300</v>
          </cell>
          <cell r="R120">
            <v>20000</v>
          </cell>
          <cell r="S120" t="str">
            <v>Leaching</v>
          </cell>
          <cell r="T120">
            <v>2.2400000000000002</v>
          </cell>
          <cell r="U120">
            <v>2</v>
          </cell>
          <cell r="V120" t="str">
            <v>Leaching</v>
          </cell>
          <cell r="W120">
            <v>5.567527269424601</v>
          </cell>
          <cell r="X120">
            <v>6</v>
          </cell>
          <cell r="Y120" t="str">
            <v>Leaching</v>
          </cell>
          <cell r="Z120">
            <v>15300</v>
          </cell>
          <cell r="AA120">
            <v>20000</v>
          </cell>
          <cell r="AB120" t="str">
            <v>Leaching</v>
          </cell>
        </row>
        <row r="121">
          <cell r="A121" t="str">
            <v>TRICHLOROETHANE, 1,1,1-</v>
          </cell>
          <cell r="B121">
            <v>200</v>
          </cell>
          <cell r="C121">
            <v>3649.3052505059791</v>
          </cell>
          <cell r="D121">
            <v>22500</v>
          </cell>
          <cell r="E121">
            <v>169</v>
          </cell>
          <cell r="F121">
            <v>2291</v>
          </cell>
          <cell r="G121">
            <v>1E-3</v>
          </cell>
          <cell r="H121">
            <v>33.799999999999997</v>
          </cell>
          <cell r="I121">
            <v>616.7325873355104</v>
          </cell>
          <cell r="J121">
            <v>51547.5</v>
          </cell>
          <cell r="K121">
            <v>33.799999999999997</v>
          </cell>
          <cell r="L121">
            <v>30</v>
          </cell>
          <cell r="M121" t="str">
            <v>Leaching</v>
          </cell>
          <cell r="N121">
            <v>616.7325873355104</v>
          </cell>
          <cell r="O121">
            <v>600</v>
          </cell>
          <cell r="P121" t="str">
            <v>Leaching</v>
          </cell>
          <cell r="Q121">
            <v>51547.5</v>
          </cell>
          <cell r="R121">
            <v>50000</v>
          </cell>
          <cell r="S121" t="str">
            <v>Leaching</v>
          </cell>
          <cell r="T121">
            <v>33.799999999999997</v>
          </cell>
          <cell r="U121">
            <v>30</v>
          </cell>
          <cell r="V121" t="str">
            <v>Leaching</v>
          </cell>
          <cell r="W121">
            <v>616.7325873355104</v>
          </cell>
          <cell r="X121">
            <v>600</v>
          </cell>
          <cell r="Y121" t="str">
            <v>Leaching</v>
          </cell>
          <cell r="Z121">
            <v>51547.5</v>
          </cell>
          <cell r="AA121">
            <v>50000</v>
          </cell>
          <cell r="AB121" t="str">
            <v>Leaching</v>
          </cell>
        </row>
        <row r="122">
          <cell r="A122" t="str">
            <v>TRICHLOROETHANE, 1,1,2-</v>
          </cell>
          <cell r="B122">
            <v>5</v>
          </cell>
          <cell r="C122">
            <v>877.10817713695769</v>
          </cell>
          <cell r="D122">
            <v>50000</v>
          </cell>
          <cell r="E122">
            <v>2</v>
          </cell>
          <cell r="F122">
            <v>15</v>
          </cell>
          <cell r="G122">
            <v>1E-3</v>
          </cell>
          <cell r="H122">
            <v>0.01</v>
          </cell>
          <cell r="I122">
            <v>1.7542163542739153</v>
          </cell>
          <cell r="J122">
            <v>750</v>
          </cell>
          <cell r="K122">
            <v>0.1</v>
          </cell>
          <cell r="L122">
            <v>0.1</v>
          </cell>
          <cell r="M122" t="str">
            <v>PQL</v>
          </cell>
          <cell r="N122">
            <v>1.7542163542739153</v>
          </cell>
          <cell r="O122">
            <v>2</v>
          </cell>
          <cell r="P122" t="str">
            <v>Leaching</v>
          </cell>
          <cell r="Q122">
            <v>750</v>
          </cell>
          <cell r="R122">
            <v>800</v>
          </cell>
          <cell r="S122" t="str">
            <v>Leaching</v>
          </cell>
          <cell r="T122">
            <v>0.1</v>
          </cell>
          <cell r="U122">
            <v>0.1</v>
          </cell>
          <cell r="V122" t="str">
            <v>PQL</v>
          </cell>
          <cell r="W122">
            <v>1.7542163542739153</v>
          </cell>
          <cell r="X122">
            <v>2</v>
          </cell>
          <cell r="Y122" t="str">
            <v>Leaching</v>
          </cell>
          <cell r="Z122">
            <v>750</v>
          </cell>
          <cell r="AA122">
            <v>800</v>
          </cell>
          <cell r="AB122" t="str">
            <v>Leaching</v>
          </cell>
        </row>
        <row r="123">
          <cell r="A123" t="str">
            <v>TRICHLOROETHYLENE</v>
          </cell>
          <cell r="B123">
            <v>5</v>
          </cell>
          <cell r="C123">
            <v>5.387391765339391</v>
          </cell>
          <cell r="D123">
            <v>4750</v>
          </cell>
          <cell r="E123">
            <v>56</v>
          </cell>
          <cell r="F123">
            <v>717</v>
          </cell>
          <cell r="G123">
            <v>1E-3</v>
          </cell>
          <cell r="H123">
            <v>0.28000000000000003</v>
          </cell>
          <cell r="I123">
            <v>0.30169393885900592</v>
          </cell>
          <cell r="J123">
            <v>3405.75</v>
          </cell>
          <cell r="K123">
            <v>0.28000000000000003</v>
          </cell>
          <cell r="L123">
            <v>0.3</v>
          </cell>
          <cell r="M123" t="str">
            <v>Leaching</v>
          </cell>
          <cell r="N123">
            <v>0.30169393885900592</v>
          </cell>
          <cell r="O123">
            <v>0.3</v>
          </cell>
          <cell r="P123" t="str">
            <v>Leaching</v>
          </cell>
          <cell r="Q123">
            <v>3405.75</v>
          </cell>
          <cell r="R123">
            <v>3000</v>
          </cell>
          <cell r="S123" t="str">
            <v>Leaching</v>
          </cell>
          <cell r="T123">
            <v>0.28000000000000003</v>
          </cell>
          <cell r="U123">
            <v>0.3</v>
          </cell>
          <cell r="V123" t="str">
            <v>Leaching</v>
          </cell>
          <cell r="W123">
            <v>0.30169393885900592</v>
          </cell>
          <cell r="X123">
            <v>0.3</v>
          </cell>
          <cell r="Y123" t="str">
            <v>Leaching</v>
          </cell>
          <cell r="Z123">
            <v>3405.75</v>
          </cell>
          <cell r="AA123">
            <v>3000</v>
          </cell>
          <cell r="AB123" t="str">
            <v>Leaching</v>
          </cell>
        </row>
        <row r="124">
          <cell r="A124" t="str">
            <v>TRICHLOROPHENOL, 2,4,5-</v>
          </cell>
          <cell r="B124">
            <v>200</v>
          </cell>
          <cell r="C124">
            <v>50000</v>
          </cell>
          <cell r="D124">
            <v>3250</v>
          </cell>
          <cell r="E124">
            <v>20</v>
          </cell>
          <cell r="F124">
            <v>179</v>
          </cell>
          <cell r="G124">
            <v>1E-3</v>
          </cell>
          <cell r="H124">
            <v>4</v>
          </cell>
          <cell r="I124">
            <v>1000</v>
          </cell>
          <cell r="J124">
            <v>581.75</v>
          </cell>
          <cell r="K124">
            <v>4</v>
          </cell>
          <cell r="L124">
            <v>4</v>
          </cell>
          <cell r="M124" t="str">
            <v>Leaching</v>
          </cell>
          <cell r="N124">
            <v>1000</v>
          </cell>
          <cell r="O124">
            <v>1000</v>
          </cell>
          <cell r="P124" t="str">
            <v>Leaching</v>
          </cell>
          <cell r="Q124">
            <v>581.75</v>
          </cell>
          <cell r="R124">
            <v>600</v>
          </cell>
          <cell r="S124" t="str">
            <v>Leaching</v>
          </cell>
          <cell r="T124">
            <v>4</v>
          </cell>
          <cell r="U124">
            <v>4</v>
          </cell>
          <cell r="V124" t="str">
            <v>Leaching</v>
          </cell>
          <cell r="W124">
            <v>1000</v>
          </cell>
          <cell r="X124">
            <v>1000</v>
          </cell>
          <cell r="Y124" t="str">
            <v>Leaching</v>
          </cell>
          <cell r="Z124">
            <v>581.75</v>
          </cell>
          <cell r="AA124">
            <v>600</v>
          </cell>
          <cell r="AB124" t="str">
            <v>Leaching</v>
          </cell>
        </row>
        <row r="125">
          <cell r="A125" t="str">
            <v>TRICHLOROPHENOL 2,4,6-</v>
          </cell>
          <cell r="B125">
            <v>2.0652900006946235</v>
          </cell>
          <cell r="C125">
            <v>5387.6940848518425</v>
          </cell>
          <cell r="D125">
            <v>450</v>
          </cell>
          <cell r="E125">
            <v>4</v>
          </cell>
          <cell r="F125">
            <v>42</v>
          </cell>
          <cell r="G125">
            <v>1E-3</v>
          </cell>
          <cell r="H125">
            <v>8.2611600027784945E-3</v>
          </cell>
          <cell r="I125">
            <v>21.550776339407371</v>
          </cell>
          <cell r="J125">
            <v>18.900000000000002</v>
          </cell>
          <cell r="K125">
            <v>0.66</v>
          </cell>
          <cell r="L125">
            <v>0.7</v>
          </cell>
          <cell r="M125" t="str">
            <v>PQL</v>
          </cell>
          <cell r="N125">
            <v>21.550776339407371</v>
          </cell>
          <cell r="O125">
            <v>20</v>
          </cell>
          <cell r="P125" t="str">
            <v>Leaching</v>
          </cell>
          <cell r="Q125">
            <v>18.900000000000002</v>
          </cell>
          <cell r="R125">
            <v>20</v>
          </cell>
          <cell r="S125" t="str">
            <v>Leaching</v>
          </cell>
          <cell r="T125">
            <v>0.66</v>
          </cell>
          <cell r="U125">
            <v>0.7</v>
          </cell>
          <cell r="V125" t="str">
            <v>PQL</v>
          </cell>
          <cell r="W125">
            <v>21.550776339407371</v>
          </cell>
          <cell r="X125">
            <v>20</v>
          </cell>
          <cell r="Y125" t="str">
            <v>Leaching</v>
          </cell>
          <cell r="Z125">
            <v>18.900000000000002</v>
          </cell>
          <cell r="AA125">
            <v>20</v>
          </cell>
          <cell r="AB125" t="str">
            <v>Leaching</v>
          </cell>
        </row>
        <row r="126">
          <cell r="A126" t="str">
            <v>VANADIUM</v>
          </cell>
          <cell r="B126">
            <v>27.079870732256001</v>
          </cell>
          <cell r="C126">
            <v>0</v>
          </cell>
          <cell r="D126">
            <v>4000</v>
          </cell>
          <cell r="E126">
            <v>0</v>
          </cell>
          <cell r="F126">
            <v>0</v>
          </cell>
          <cell r="G126">
            <v>1E-3</v>
          </cell>
          <cell r="H126">
            <v>0</v>
          </cell>
          <cell r="I126">
            <v>0</v>
          </cell>
          <cell r="J126">
            <v>0</v>
          </cell>
          <cell r="K126">
            <v>0</v>
          </cell>
          <cell r="L126" t="str">
            <v>0</v>
          </cell>
          <cell r="M126">
            <v>0</v>
          </cell>
          <cell r="N126">
            <v>0</v>
          </cell>
          <cell r="O126" t="str">
            <v>0</v>
          </cell>
          <cell r="P126">
            <v>0</v>
          </cell>
          <cell r="Q126">
            <v>0</v>
          </cell>
          <cell r="R126" t="str">
            <v>0</v>
          </cell>
          <cell r="S126">
            <v>0</v>
          </cell>
          <cell r="T126">
            <v>0</v>
          </cell>
          <cell r="U126" t="str">
            <v>0</v>
          </cell>
          <cell r="V126">
            <v>0</v>
          </cell>
          <cell r="W126">
            <v>0</v>
          </cell>
          <cell r="X126" t="str">
            <v>0</v>
          </cell>
          <cell r="Y126">
            <v>0</v>
          </cell>
          <cell r="Z126">
            <v>0</v>
          </cell>
          <cell r="AA126" t="str">
            <v>0</v>
          </cell>
          <cell r="AB126">
            <v>0</v>
          </cell>
        </row>
        <row r="127">
          <cell r="A127" t="str">
            <v>VINYL CHLORIDE</v>
          </cell>
          <cell r="B127">
            <v>2</v>
          </cell>
          <cell r="C127">
            <v>1.5</v>
          </cell>
          <cell r="D127">
            <v>50000</v>
          </cell>
          <cell r="E127">
            <v>440</v>
          </cell>
          <cell r="F127">
            <v>19399</v>
          </cell>
          <cell r="G127">
            <v>1E-3</v>
          </cell>
          <cell r="H127">
            <v>0.88</v>
          </cell>
          <cell r="I127">
            <v>0.66</v>
          </cell>
          <cell r="J127">
            <v>969950</v>
          </cell>
          <cell r="K127">
            <v>0.88</v>
          </cell>
          <cell r="L127">
            <v>0.9</v>
          </cell>
          <cell r="M127" t="str">
            <v>Leaching</v>
          </cell>
          <cell r="N127">
            <v>0.66</v>
          </cell>
          <cell r="O127">
            <v>0.7</v>
          </cell>
          <cell r="P127" t="str">
            <v>Leaching</v>
          </cell>
          <cell r="Q127">
            <v>969950</v>
          </cell>
          <cell r="R127">
            <v>1000000</v>
          </cell>
          <cell r="S127" t="str">
            <v>Leaching</v>
          </cell>
          <cell r="T127">
            <v>0.88</v>
          </cell>
          <cell r="U127">
            <v>0.9</v>
          </cell>
          <cell r="V127" t="str">
            <v>Leaching</v>
          </cell>
          <cell r="W127">
            <v>0.66</v>
          </cell>
          <cell r="X127">
            <v>0.7</v>
          </cell>
          <cell r="Y127" t="str">
            <v>Leaching</v>
          </cell>
          <cell r="Z127">
            <v>969950</v>
          </cell>
          <cell r="AA127">
            <v>1000000</v>
          </cell>
          <cell r="AB127" t="str">
            <v>Leaching</v>
          </cell>
        </row>
        <row r="128">
          <cell r="A128" t="str">
            <v>XYLENES (Mixed Isomers)</v>
          </cell>
          <cell r="B128">
            <v>10000</v>
          </cell>
          <cell r="C128">
            <v>3289.007459065404</v>
          </cell>
          <cell r="D128">
            <v>5000</v>
          </cell>
          <cell r="E128">
            <v>36</v>
          </cell>
          <cell r="F128">
            <v>532</v>
          </cell>
          <cell r="G128">
            <v>1E-3</v>
          </cell>
          <cell r="H128">
            <v>360</v>
          </cell>
          <cell r="I128">
            <v>118.40426852635454</v>
          </cell>
          <cell r="J128">
            <v>2660</v>
          </cell>
          <cell r="K128">
            <v>360</v>
          </cell>
          <cell r="L128">
            <v>400</v>
          </cell>
          <cell r="M128" t="str">
            <v>Leaching</v>
          </cell>
          <cell r="N128">
            <v>118.40426852635454</v>
          </cell>
          <cell r="O128">
            <v>100</v>
          </cell>
          <cell r="P128" t="str">
            <v>Leaching</v>
          </cell>
          <cell r="Q128">
            <v>2660</v>
          </cell>
          <cell r="R128">
            <v>3000</v>
          </cell>
          <cell r="S128" t="str">
            <v>Leaching</v>
          </cell>
          <cell r="T128">
            <v>360</v>
          </cell>
          <cell r="U128">
            <v>400</v>
          </cell>
          <cell r="V128" t="str">
            <v>Leaching</v>
          </cell>
          <cell r="W128">
            <v>118.40426852635454</v>
          </cell>
          <cell r="X128">
            <v>100</v>
          </cell>
          <cell r="Y128" t="str">
            <v>Leaching</v>
          </cell>
          <cell r="Z128">
            <v>2660</v>
          </cell>
          <cell r="AA128">
            <v>3000</v>
          </cell>
          <cell r="AB128" t="str">
            <v>Leaching</v>
          </cell>
        </row>
        <row r="129">
          <cell r="A129" t="str">
            <v>ZINC</v>
          </cell>
          <cell r="B129">
            <v>5000</v>
          </cell>
          <cell r="C129">
            <v>0</v>
          </cell>
          <cell r="D129">
            <v>925</v>
          </cell>
          <cell r="E129">
            <v>0</v>
          </cell>
          <cell r="F129">
            <v>0</v>
          </cell>
          <cell r="G129">
            <v>1E-3</v>
          </cell>
          <cell r="H129">
            <v>0</v>
          </cell>
          <cell r="I129">
            <v>0</v>
          </cell>
          <cell r="J129">
            <v>0</v>
          </cell>
          <cell r="K129">
            <v>0</v>
          </cell>
          <cell r="L129" t="str">
            <v>0</v>
          </cell>
          <cell r="M129">
            <v>0</v>
          </cell>
          <cell r="N129">
            <v>0</v>
          </cell>
          <cell r="O129" t="str">
            <v>0</v>
          </cell>
          <cell r="P129">
            <v>0</v>
          </cell>
          <cell r="Q129">
            <v>0</v>
          </cell>
          <cell r="R129" t="str">
            <v>0</v>
          </cell>
          <cell r="S129">
            <v>0</v>
          </cell>
          <cell r="T129">
            <v>0</v>
          </cell>
          <cell r="U129" t="str">
            <v>0</v>
          </cell>
          <cell r="V129">
            <v>0</v>
          </cell>
          <cell r="W129">
            <v>0</v>
          </cell>
          <cell r="X129" t="str">
            <v>0</v>
          </cell>
          <cell r="Y129">
            <v>0</v>
          </cell>
          <cell r="Z129">
            <v>0</v>
          </cell>
          <cell r="AA129" t="str">
            <v>0</v>
          </cell>
          <cell r="AB129">
            <v>0</v>
          </cell>
        </row>
      </sheetData>
      <sheetData sheetId="2"/>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S-1"/>
      <sheetName val="S-1 Assumptions"/>
      <sheetName val="S-1 TCE &amp; VC"/>
      <sheetName val="S-2"/>
      <sheetName val="S-2 Assumptions"/>
      <sheetName val="S-3"/>
      <sheetName val="S-3 Assumptions"/>
      <sheetName val="MCP Soil"/>
    </sheetNames>
    <definedNames>
      <definedName name="Sone" refersTo="='S-1'!$A$1:$J$129"/>
      <definedName name="Sthree" refersTo="='S-3'!$A$1:$L$129"/>
      <definedName name="Stwo" refersTo="='S-2'!$A$1:$I$129"/>
    </definedNames>
    <sheetDataSet>
      <sheetData sheetId="0"/>
      <sheetData sheetId="1">
        <row r="1">
          <cell r="A1"/>
          <cell r="B1" t="str">
            <v>RESIDENTIAL RECEPTOR</v>
          </cell>
          <cell r="C1"/>
          <cell r="D1"/>
          <cell r="E1"/>
          <cell r="F1" t="str">
            <v>LOWEST OF RISK-BASED AND CEILING LEVELS</v>
          </cell>
          <cell r="G1"/>
          <cell r="H1" t="str">
            <v>HIGHEST OF COLUMN F, BACKGROUND, AND PQL</v>
          </cell>
          <cell r="I1" t="str">
            <v>S-1 Methods 1 &amp; 2 Direct Contact Soil Concentration Level (Rounded)</v>
          </cell>
          <cell r="J1"/>
        </row>
        <row r="2">
          <cell r="A2" t="str">
            <v>S-1</v>
          </cell>
          <cell r="B2" t="str">
            <v>DIRECT CONTACT RISK-BASED SOIL CONCENTRATION LEVELS</v>
          </cell>
          <cell r="C2"/>
          <cell r="D2"/>
          <cell r="E2"/>
          <cell r="F2"/>
          <cell r="G2"/>
          <cell r="H2"/>
          <cell r="I2"/>
          <cell r="J2"/>
        </row>
        <row r="3">
          <cell r="A3" t="str">
            <v>DIRECT CONTACT</v>
          </cell>
          <cell r="B3" t="str">
            <v>NONCANCER</v>
          </cell>
          <cell r="C3" t="str">
            <v>NONMUTAGENIC CANCER</v>
          </cell>
          <cell r="D3" t="str">
            <v>MUTAGENIC CANCER</v>
          </cell>
          <cell r="E3" t="str">
            <v>TOTAL CANCER (Mutagenic and/or Nonmutagenic)</v>
          </cell>
          <cell r="F3"/>
          <cell r="G3"/>
          <cell r="H3"/>
          <cell r="I3"/>
          <cell r="J3"/>
        </row>
        <row r="4">
          <cell r="A4" t="str">
            <v>SOIL LEVELS</v>
          </cell>
          <cell r="B4" t="str">
            <v>(HI = 0.2)</v>
          </cell>
          <cell r="C4" t="str">
            <v>(ELCR = 1 x 10-6)</v>
          </cell>
          <cell r="D4" t="str">
            <v>(ELCR = 1 x 10-6)</v>
          </cell>
          <cell r="E4" t="str">
            <v>(ELCR = 1 x 10-6)</v>
          </cell>
          <cell r="F4"/>
          <cell r="G4"/>
          <cell r="H4"/>
          <cell r="I4"/>
          <cell r="J4"/>
        </row>
        <row r="5">
          <cell r="A5"/>
          <cell r="B5"/>
          <cell r="C5"/>
          <cell r="D5"/>
          <cell r="E5"/>
          <cell r="F5"/>
          <cell r="G5"/>
          <cell r="H5"/>
          <cell r="I5"/>
          <cell r="J5"/>
        </row>
        <row r="6">
          <cell r="A6" t="str">
            <v>OIL OR HAZARDOUS MATERIAL (OHM)</v>
          </cell>
          <cell r="B6" t="str">
            <v>mg/kg</v>
          </cell>
          <cell r="C6" t="str">
            <v>mg/kg</v>
          </cell>
          <cell r="D6" t="str">
            <v>mg/kg</v>
          </cell>
          <cell r="E6" t="str">
            <v>mg/kg</v>
          </cell>
          <cell r="F6" t="str">
            <v>mg/kg</v>
          </cell>
          <cell r="G6" t="str">
            <v>basis</v>
          </cell>
          <cell r="H6" t="str">
            <v>mg/kg</v>
          </cell>
          <cell r="I6" t="str">
            <v>mg/kg</v>
          </cell>
          <cell r="J6" t="str">
            <v>Basis</v>
          </cell>
        </row>
        <row r="7">
          <cell r="A7" t="str">
            <v>ACENAPHTHENE</v>
          </cell>
          <cell r="B7">
            <v>4867.3991125643161</v>
          </cell>
          <cell r="C7">
            <v>0</v>
          </cell>
          <cell r="D7">
            <v>0</v>
          </cell>
          <cell r="E7">
            <v>0</v>
          </cell>
          <cell r="F7">
            <v>1000</v>
          </cell>
          <cell r="G7" t="str">
            <v>Ceiling (High)</v>
          </cell>
          <cell r="H7">
            <v>1000</v>
          </cell>
          <cell r="I7">
            <v>1000</v>
          </cell>
          <cell r="J7" t="str">
            <v>Ceiling (High)</v>
          </cell>
        </row>
        <row r="8">
          <cell r="A8" t="str">
            <v>ACENAPHTHYLENE</v>
          </cell>
          <cell r="B8">
            <v>2433.699556282158</v>
          </cell>
          <cell r="C8">
            <v>0</v>
          </cell>
          <cell r="D8">
            <v>0</v>
          </cell>
          <cell r="E8">
            <v>0</v>
          </cell>
          <cell r="F8">
            <v>1000</v>
          </cell>
          <cell r="G8" t="str">
            <v>Ceiling (High)</v>
          </cell>
          <cell r="H8">
            <v>1000</v>
          </cell>
          <cell r="I8">
            <v>1000</v>
          </cell>
          <cell r="J8" t="str">
            <v>Ceiling (High)</v>
          </cell>
        </row>
        <row r="9">
          <cell r="A9" t="str">
            <v>ACETONE</v>
          </cell>
          <cell r="B9">
            <v>66490.54320689688</v>
          </cell>
          <cell r="C9">
            <v>0</v>
          </cell>
          <cell r="D9">
            <v>0</v>
          </cell>
          <cell r="E9">
            <v>0</v>
          </cell>
          <cell r="F9">
            <v>500</v>
          </cell>
          <cell r="G9" t="str">
            <v>Ceiling (Medium)</v>
          </cell>
          <cell r="H9">
            <v>500</v>
          </cell>
          <cell r="I9">
            <v>500</v>
          </cell>
          <cell r="J9" t="str">
            <v>Ceiling (Medium)</v>
          </cell>
        </row>
        <row r="10">
          <cell r="A10" t="str">
            <v>ALDRIN</v>
          </cell>
          <cell r="B10">
            <v>1.5079648754192947</v>
          </cell>
          <cell r="C10">
            <v>8.752032571603019E-2</v>
          </cell>
          <cell r="D10">
            <v>0</v>
          </cell>
          <cell r="E10">
            <v>8.752032571603019E-2</v>
          </cell>
          <cell r="F10">
            <v>8.752032571603019E-2</v>
          </cell>
          <cell r="G10" t="str">
            <v>Cancer Risk</v>
          </cell>
          <cell r="H10">
            <v>8.752032571603019E-2</v>
          </cell>
          <cell r="I10">
            <v>0.09</v>
          </cell>
          <cell r="J10" t="str">
            <v>Cancer Risk</v>
          </cell>
        </row>
        <row r="11">
          <cell r="A11" t="str">
            <v>ANTHRACENE</v>
          </cell>
          <cell r="B11">
            <v>24336.995562821579</v>
          </cell>
          <cell r="C11">
            <v>0</v>
          </cell>
          <cell r="D11">
            <v>0</v>
          </cell>
          <cell r="E11">
            <v>0</v>
          </cell>
          <cell r="F11">
            <v>1000</v>
          </cell>
          <cell r="G11" t="str">
            <v>Ceiling (High)</v>
          </cell>
          <cell r="H11">
            <v>1000</v>
          </cell>
          <cell r="I11">
            <v>1000</v>
          </cell>
          <cell r="J11" t="str">
            <v>Ceiling (High)</v>
          </cell>
        </row>
        <row r="12">
          <cell r="A12" t="str">
            <v>ANTIMONY</v>
          </cell>
          <cell r="B12">
            <v>20.106198338923932</v>
          </cell>
          <cell r="C12">
            <v>0</v>
          </cell>
          <cell r="D12">
            <v>0</v>
          </cell>
          <cell r="E12">
            <v>0</v>
          </cell>
          <cell r="F12">
            <v>20.106198338923932</v>
          </cell>
          <cell r="G12" t="str">
            <v>Noncancer Risk</v>
          </cell>
          <cell r="H12">
            <v>20.106198338923932</v>
          </cell>
          <cell r="I12">
            <v>20</v>
          </cell>
          <cell r="J12" t="str">
            <v>Noncancer Risk</v>
          </cell>
        </row>
        <row r="13">
          <cell r="A13" t="str">
            <v>ARSENIC</v>
          </cell>
          <cell r="B13">
            <v>36.898383179446398</v>
          </cell>
          <cell r="C13">
            <v>2.4840998616546375</v>
          </cell>
          <cell r="D13">
            <v>0</v>
          </cell>
          <cell r="E13">
            <v>2.4840998616546375</v>
          </cell>
          <cell r="F13">
            <v>2.4840998616546375</v>
          </cell>
          <cell r="G13" t="str">
            <v>Cancer Risk</v>
          </cell>
          <cell r="H13">
            <v>20</v>
          </cell>
          <cell r="I13">
            <v>20</v>
          </cell>
          <cell r="J13" t="str">
            <v>Background</v>
          </cell>
        </row>
        <row r="14">
          <cell r="A14" t="str">
            <v>BARIUM</v>
          </cell>
          <cell r="B14">
            <v>10053.099169461966</v>
          </cell>
          <cell r="C14">
            <v>0</v>
          </cell>
          <cell r="D14">
            <v>0</v>
          </cell>
          <cell r="E14">
            <v>0</v>
          </cell>
          <cell r="F14">
            <v>1000</v>
          </cell>
          <cell r="G14" t="str">
            <v>Ceiling (High)</v>
          </cell>
          <cell r="H14">
            <v>1000</v>
          </cell>
          <cell r="I14">
            <v>1000</v>
          </cell>
          <cell r="J14" t="str">
            <v>Ceiling (High)</v>
          </cell>
        </row>
        <row r="15">
          <cell r="A15" t="str">
            <v>BENZENE</v>
          </cell>
          <cell r="B15">
            <v>295.51352536398616</v>
          </cell>
          <cell r="C15">
            <v>41.775886686077826</v>
          </cell>
          <cell r="D15">
            <v>0</v>
          </cell>
          <cell r="E15">
            <v>41.775886686077826</v>
          </cell>
          <cell r="F15">
            <v>41.775886686077826</v>
          </cell>
          <cell r="G15" t="str">
            <v>Cancer Risk</v>
          </cell>
          <cell r="H15">
            <v>41.775886686077826</v>
          </cell>
          <cell r="I15">
            <v>40</v>
          </cell>
          <cell r="J15" t="str">
            <v>Cancer Risk</v>
          </cell>
        </row>
        <row r="16">
          <cell r="A16" t="str">
            <v>BENZO(a)ANTHRACENE</v>
          </cell>
          <cell r="B16">
            <v>5928.9276878497549</v>
          </cell>
          <cell r="C16">
            <v>59.597452250654541</v>
          </cell>
          <cell r="D16">
            <v>18.600117038962075</v>
          </cell>
          <cell r="E16">
            <v>18.600117038962075</v>
          </cell>
          <cell r="F16">
            <v>18.600117038962075</v>
          </cell>
          <cell r="G16" t="str">
            <v>Cancer Risk</v>
          </cell>
          <cell r="H16">
            <v>18.600117038962075</v>
          </cell>
          <cell r="I16">
            <v>20</v>
          </cell>
          <cell r="J16" t="str">
            <v>Cancer Risk</v>
          </cell>
        </row>
        <row r="17">
          <cell r="A17" t="str">
            <v>BENZO(a)PYRENE</v>
          </cell>
          <cell r="B17">
            <v>59.289276878497539</v>
          </cell>
          <cell r="C17">
            <v>5.959745225065455</v>
          </cell>
          <cell r="D17">
            <v>1.8600117038962078</v>
          </cell>
          <cell r="E17">
            <v>1.8600117038962078</v>
          </cell>
          <cell r="F17">
            <v>1.8600117038962078</v>
          </cell>
          <cell r="G17" t="str">
            <v>Cancer Risk</v>
          </cell>
          <cell r="H17">
            <v>2</v>
          </cell>
          <cell r="I17">
            <v>2</v>
          </cell>
          <cell r="J17" t="str">
            <v>Background</v>
          </cell>
        </row>
        <row r="18">
          <cell r="A18" t="str">
            <v>BENZO(b)FLUORANTHENE</v>
          </cell>
          <cell r="B18">
            <v>5928.9276878497549</v>
          </cell>
          <cell r="C18">
            <v>59.597452250654541</v>
          </cell>
          <cell r="D18">
            <v>18.600117038962075</v>
          </cell>
          <cell r="E18">
            <v>18.600117038962075</v>
          </cell>
          <cell r="F18">
            <v>18.600117038962075</v>
          </cell>
          <cell r="G18" t="str">
            <v>Cancer Risk</v>
          </cell>
          <cell r="H18">
            <v>18.600117038962075</v>
          </cell>
          <cell r="I18">
            <v>20</v>
          </cell>
          <cell r="J18" t="str">
            <v>Cancer Risk</v>
          </cell>
        </row>
        <row r="19">
          <cell r="A19" t="str">
            <v>BENZO(g,h,i)PERYLENE</v>
          </cell>
          <cell r="B19">
            <v>2433.699556282158</v>
          </cell>
          <cell r="C19">
            <v>0</v>
          </cell>
          <cell r="D19">
            <v>0</v>
          </cell>
          <cell r="E19">
            <v>0</v>
          </cell>
          <cell r="F19">
            <v>1000</v>
          </cell>
          <cell r="G19" t="str">
            <v>Ceiling (High)</v>
          </cell>
          <cell r="H19">
            <v>1000</v>
          </cell>
          <cell r="I19">
            <v>1000</v>
          </cell>
          <cell r="J19" t="str">
            <v>Ceiling (High)</v>
          </cell>
        </row>
        <row r="20">
          <cell r="A20" t="str">
            <v>BENZO(k)FLUORANTHENE</v>
          </cell>
          <cell r="B20">
            <v>5928.9276878497549</v>
          </cell>
          <cell r="C20">
            <v>595.97452250654544</v>
          </cell>
          <cell r="D20">
            <v>186.00117038962077</v>
          </cell>
          <cell r="E20">
            <v>186.00117038962077</v>
          </cell>
          <cell r="F20">
            <v>186.00117038962077</v>
          </cell>
          <cell r="G20" t="str">
            <v>Cancer Risk</v>
          </cell>
          <cell r="H20">
            <v>186.00117038962077</v>
          </cell>
          <cell r="I20">
            <v>200</v>
          </cell>
          <cell r="J20" t="str">
            <v>Cancer Risk</v>
          </cell>
        </row>
        <row r="21">
          <cell r="A21" t="str">
            <v>BERYLLIUM</v>
          </cell>
          <cell r="B21">
            <v>100.53099169461966</v>
          </cell>
          <cell r="C21">
            <v>0</v>
          </cell>
          <cell r="D21">
            <v>0</v>
          </cell>
          <cell r="E21">
            <v>0</v>
          </cell>
          <cell r="F21">
            <v>100.53099169461966</v>
          </cell>
          <cell r="G21" t="str">
            <v>Noncancer Risk</v>
          </cell>
          <cell r="H21">
            <v>100.53099169461966</v>
          </cell>
          <cell r="I21">
            <v>100</v>
          </cell>
          <cell r="J21" t="str">
            <v>Noncancer Risk</v>
          </cell>
        </row>
        <row r="22">
          <cell r="A22" t="str">
            <v>BIPHENYL, 1,1-</v>
          </cell>
          <cell r="B22">
            <v>2513.2747923654915</v>
          </cell>
          <cell r="C22">
            <v>185.98069214656414</v>
          </cell>
          <cell r="D22">
            <v>0</v>
          </cell>
          <cell r="E22">
            <v>185.98069214656414</v>
          </cell>
          <cell r="F22">
            <v>185.98069214656414</v>
          </cell>
          <cell r="G22" t="str">
            <v>Cancer Risk</v>
          </cell>
          <cell r="H22">
            <v>185.98069214656414</v>
          </cell>
          <cell r="I22">
            <v>200</v>
          </cell>
          <cell r="J22" t="str">
            <v>Cancer Risk</v>
          </cell>
        </row>
        <row r="23">
          <cell r="A23" t="str">
            <v>BIS(2-CHLOROETHYL)ETHER</v>
          </cell>
          <cell r="B23">
            <v>0</v>
          </cell>
          <cell r="C23">
            <v>2.0887943343038908</v>
          </cell>
          <cell r="D23">
            <v>0</v>
          </cell>
          <cell r="E23">
            <v>2.0887943343038908</v>
          </cell>
          <cell r="F23">
            <v>2.0887943343038908</v>
          </cell>
          <cell r="G23" t="str">
            <v>Cancer Risk</v>
          </cell>
          <cell r="H23">
            <v>2.0887943343038908</v>
          </cell>
          <cell r="I23">
            <v>2</v>
          </cell>
          <cell r="J23" t="str">
            <v>Cancer Risk</v>
          </cell>
        </row>
        <row r="24">
          <cell r="A24" t="str">
            <v>BIS(2-CHLOROISOPROPYL)ETHER</v>
          </cell>
          <cell r="B24">
            <v>2955.1352536398613</v>
          </cell>
          <cell r="C24">
            <v>32.823910967632571</v>
          </cell>
          <cell r="D24">
            <v>0</v>
          </cell>
          <cell r="E24">
            <v>32.823910967632571</v>
          </cell>
          <cell r="F24">
            <v>32.823910967632571</v>
          </cell>
          <cell r="G24" t="str">
            <v>Cancer Risk</v>
          </cell>
          <cell r="H24">
            <v>32.823910967632571</v>
          </cell>
          <cell r="I24">
            <v>30</v>
          </cell>
          <cell r="J24" t="str">
            <v>Cancer Risk</v>
          </cell>
        </row>
        <row r="25">
          <cell r="A25" t="str">
            <v>BIS(2-ETHYLHEXYL)PHTHALATE</v>
          </cell>
          <cell r="B25">
            <v>1005.3099169461965</v>
          </cell>
          <cell r="C25">
            <v>106.27468122660808</v>
          </cell>
          <cell r="D25">
            <v>0</v>
          </cell>
          <cell r="E25">
            <v>106.27468122660808</v>
          </cell>
          <cell r="F25">
            <v>106.27468122660808</v>
          </cell>
          <cell r="G25" t="str">
            <v>Cancer Risk</v>
          </cell>
          <cell r="H25">
            <v>106.27468122660808</v>
          </cell>
          <cell r="I25">
            <v>100</v>
          </cell>
          <cell r="J25" t="str">
            <v>Cancer Risk</v>
          </cell>
        </row>
        <row r="26">
          <cell r="A26" t="str">
            <v>BROMODICHLOROMETHANE</v>
          </cell>
          <cell r="B26">
            <v>221.63514402298961</v>
          </cell>
          <cell r="C26">
            <v>37.05925431829484</v>
          </cell>
          <cell r="D26">
            <v>0</v>
          </cell>
          <cell r="E26">
            <v>37.05925431829484</v>
          </cell>
          <cell r="F26">
            <v>37.05925431829484</v>
          </cell>
          <cell r="G26" t="str">
            <v>Cancer Risk</v>
          </cell>
          <cell r="H26">
            <v>37.05925431829484</v>
          </cell>
          <cell r="I26">
            <v>40</v>
          </cell>
          <cell r="J26" t="str">
            <v>Cancer Risk</v>
          </cell>
        </row>
        <row r="27">
          <cell r="A27" t="str">
            <v>BROMOFORM</v>
          </cell>
          <cell r="B27">
            <v>1477.5676268199306</v>
          </cell>
          <cell r="C27">
            <v>290.84478072585819</v>
          </cell>
          <cell r="D27">
            <v>0</v>
          </cell>
          <cell r="E27">
            <v>290.84478072585819</v>
          </cell>
          <cell r="F27">
            <v>290.84478072585819</v>
          </cell>
          <cell r="G27" t="str">
            <v>Cancer Risk</v>
          </cell>
          <cell r="H27">
            <v>290.84478072585819</v>
          </cell>
          <cell r="I27">
            <v>300</v>
          </cell>
          <cell r="J27" t="str">
            <v>Cancer Risk</v>
          </cell>
        </row>
        <row r="28">
          <cell r="A28" t="str">
            <v>BROMOMETHANE</v>
          </cell>
          <cell r="B28">
            <v>103.42973387739515</v>
          </cell>
          <cell r="C28">
            <v>0</v>
          </cell>
          <cell r="D28">
            <v>0</v>
          </cell>
          <cell r="E28">
            <v>0</v>
          </cell>
          <cell r="F28">
            <v>103.42973387739515</v>
          </cell>
          <cell r="G28" t="str">
            <v>Noncancer Risk</v>
          </cell>
          <cell r="H28">
            <v>103.42973387739515</v>
          </cell>
          <cell r="I28">
            <v>100</v>
          </cell>
          <cell r="J28" t="str">
            <v>Noncancer Risk</v>
          </cell>
        </row>
        <row r="29">
          <cell r="A29" t="str">
            <v>CADMIUM</v>
          </cell>
          <cell r="B29">
            <v>79.192944084434046</v>
          </cell>
          <cell r="C29">
            <v>0</v>
          </cell>
          <cell r="D29">
            <v>0</v>
          </cell>
          <cell r="E29">
            <v>0</v>
          </cell>
          <cell r="F29">
            <v>79.192944084434046</v>
          </cell>
          <cell r="G29" t="str">
            <v>Noncancer Risk</v>
          </cell>
          <cell r="H29">
            <v>79.192944084434046</v>
          </cell>
          <cell r="I29">
            <v>80</v>
          </cell>
          <cell r="J29" t="str">
            <v>Noncancer Risk</v>
          </cell>
        </row>
        <row r="30">
          <cell r="A30" t="str">
            <v>CARBON TETRACHLORIDE</v>
          </cell>
          <cell r="B30">
            <v>295.51352536398616</v>
          </cell>
          <cell r="C30">
            <v>32.823910967632571</v>
          </cell>
          <cell r="D30">
            <v>0</v>
          </cell>
          <cell r="E30">
            <v>32.823910967632571</v>
          </cell>
          <cell r="F30">
            <v>32.823910967632571</v>
          </cell>
          <cell r="G30" t="str">
            <v>Cancer Risk</v>
          </cell>
          <cell r="H30">
            <v>32.823910967632571</v>
          </cell>
          <cell r="I30">
            <v>30</v>
          </cell>
          <cell r="J30" t="str">
            <v>Cancer Risk</v>
          </cell>
        </row>
        <row r="31">
          <cell r="A31" t="str">
            <v>CHLORDANE</v>
          </cell>
          <cell r="B31">
            <v>34.616134957707828</v>
          </cell>
          <cell r="C31">
            <v>6.0911549525580675</v>
          </cell>
          <cell r="D31">
            <v>0</v>
          </cell>
          <cell r="E31">
            <v>6.0911549525580675</v>
          </cell>
          <cell r="F31">
            <v>6.0911549525580675</v>
          </cell>
          <cell r="G31" t="str">
            <v>Cancer Risk</v>
          </cell>
          <cell r="H31">
            <v>6.0911549525580675</v>
          </cell>
          <cell r="I31">
            <v>6</v>
          </cell>
          <cell r="J31" t="str">
            <v>Cancer Risk</v>
          </cell>
        </row>
        <row r="32">
          <cell r="A32" t="str">
            <v>CHLOROANILINE, p-</v>
          </cell>
          <cell r="B32">
            <v>25.132747923654915</v>
          </cell>
          <cell r="C32">
            <v>7.4392276858625657</v>
          </cell>
          <cell r="D32">
            <v>0</v>
          </cell>
          <cell r="E32">
            <v>7.4392276858625657</v>
          </cell>
          <cell r="F32">
            <v>7.4392276858625657</v>
          </cell>
          <cell r="G32" t="str">
            <v>Cancer Risk</v>
          </cell>
          <cell r="H32">
            <v>7.4392276858625657</v>
          </cell>
          <cell r="I32">
            <v>7</v>
          </cell>
          <cell r="J32" t="str">
            <v>Cancer Risk</v>
          </cell>
        </row>
        <row r="33">
          <cell r="A33" t="str">
            <v>CHLOROBENZENE</v>
          </cell>
          <cell r="B33">
            <v>1477.5676268199306</v>
          </cell>
          <cell r="C33">
            <v>0</v>
          </cell>
          <cell r="D33">
            <v>0</v>
          </cell>
          <cell r="E33">
            <v>0</v>
          </cell>
          <cell r="F33">
            <v>500</v>
          </cell>
          <cell r="G33" t="str">
            <v>Ceiling (Medium)</v>
          </cell>
          <cell r="H33">
            <v>500</v>
          </cell>
          <cell r="I33">
            <v>500</v>
          </cell>
          <cell r="J33" t="str">
            <v>Ceiling (Medium)</v>
          </cell>
        </row>
        <row r="34">
          <cell r="A34" t="str">
            <v>CHLOROFORM</v>
          </cell>
          <cell r="B34">
            <v>738.78381340996532</v>
          </cell>
          <cell r="C34">
            <v>0</v>
          </cell>
          <cell r="D34">
            <v>0</v>
          </cell>
          <cell r="E34">
            <v>0</v>
          </cell>
          <cell r="F34">
            <v>500</v>
          </cell>
          <cell r="G34" t="str">
            <v>Ceiling (Medium)</v>
          </cell>
          <cell r="H34">
            <v>500</v>
          </cell>
          <cell r="I34">
            <v>500</v>
          </cell>
          <cell r="J34" t="str">
            <v>Ceiling (Medium)</v>
          </cell>
        </row>
        <row r="35">
          <cell r="A35" t="str">
            <v>CHLOROPHENOL, 2-</v>
          </cell>
          <cell r="B35">
            <v>131.36530569439142</v>
          </cell>
          <cell r="C35">
            <v>0</v>
          </cell>
          <cell r="D35">
            <v>0</v>
          </cell>
          <cell r="E35">
            <v>0</v>
          </cell>
          <cell r="F35">
            <v>131.36530569439142</v>
          </cell>
          <cell r="G35" t="str">
            <v>Noncancer Risk</v>
          </cell>
          <cell r="H35">
            <v>131.36530569439142</v>
          </cell>
          <cell r="I35">
            <v>100</v>
          </cell>
          <cell r="J35" t="str">
            <v>Noncancer Risk</v>
          </cell>
        </row>
        <row r="36">
          <cell r="A36" t="str">
            <v>CHROMIUM (TOTAL)</v>
          </cell>
          <cell r="B36">
            <v>150.79648754192948</v>
          </cell>
          <cell r="C36">
            <v>0</v>
          </cell>
          <cell r="D36">
            <v>0</v>
          </cell>
          <cell r="E36">
            <v>0</v>
          </cell>
          <cell r="F36">
            <v>150.79648754192948</v>
          </cell>
          <cell r="G36" t="str">
            <v>Noncancer Risk</v>
          </cell>
          <cell r="H36">
            <v>150.79648754192948</v>
          </cell>
          <cell r="I36">
            <v>200</v>
          </cell>
          <cell r="J36" t="str">
            <v>Lower of Cr III and VI</v>
          </cell>
        </row>
        <row r="37">
          <cell r="A37" t="str">
            <v>CHROMIUM(III)</v>
          </cell>
          <cell r="B37">
            <v>75398.243770964749</v>
          </cell>
          <cell r="C37">
            <v>0</v>
          </cell>
          <cell r="D37">
            <v>0</v>
          </cell>
          <cell r="E37">
            <v>0</v>
          </cell>
          <cell r="F37">
            <v>1000</v>
          </cell>
          <cell r="G37" t="str">
            <v>Ceiling (High)</v>
          </cell>
          <cell r="H37">
            <v>1000</v>
          </cell>
          <cell r="I37">
            <v>1000</v>
          </cell>
          <cell r="J37" t="str">
            <v>Ceiling (High)</v>
          </cell>
        </row>
        <row r="38">
          <cell r="A38" t="str">
            <v>CHROMIUM(VI)</v>
          </cell>
          <cell r="B38">
            <v>150.79648754192948</v>
          </cell>
          <cell r="C38">
            <v>0</v>
          </cell>
          <cell r="D38">
            <v>0</v>
          </cell>
          <cell r="E38">
            <v>0</v>
          </cell>
          <cell r="F38">
            <v>150.79648754192948</v>
          </cell>
          <cell r="G38" t="str">
            <v>Noncancer Risk</v>
          </cell>
          <cell r="H38">
            <v>150.79648754192948</v>
          </cell>
          <cell r="I38">
            <v>200</v>
          </cell>
          <cell r="J38" t="str">
            <v>Noncancer Risk</v>
          </cell>
        </row>
        <row r="39">
          <cell r="A39" t="str">
            <v>CHRYSENE</v>
          </cell>
          <cell r="B39">
            <v>5928.9276878497549</v>
          </cell>
          <cell r="C39">
            <v>595.97452250654544</v>
          </cell>
          <cell r="D39">
            <v>186.00117038962077</v>
          </cell>
          <cell r="E39">
            <v>186.00117038962077</v>
          </cell>
          <cell r="F39">
            <v>186.00117038962077</v>
          </cell>
          <cell r="G39" t="str">
            <v>Cancer Risk</v>
          </cell>
          <cell r="H39">
            <v>186.00117038962077</v>
          </cell>
          <cell r="I39">
            <v>200</v>
          </cell>
          <cell r="J39" t="str">
            <v>Cancer Risk</v>
          </cell>
        </row>
        <row r="40">
          <cell r="A40" t="str">
            <v>CYANIDE</v>
          </cell>
          <cell r="B40">
            <v>30.15929750838589</v>
          </cell>
          <cell r="C40">
            <v>0</v>
          </cell>
          <cell r="D40">
            <v>0</v>
          </cell>
          <cell r="E40">
            <v>0</v>
          </cell>
          <cell r="F40">
            <v>30.15929750838589</v>
          </cell>
          <cell r="G40" t="str">
            <v>Noncancer Risk</v>
          </cell>
          <cell r="H40">
            <v>30.15929750838589</v>
          </cell>
          <cell r="I40">
            <v>30</v>
          </cell>
          <cell r="J40" t="str">
            <v>Noncancer Risk</v>
          </cell>
        </row>
        <row r="41">
          <cell r="A41" t="str">
            <v>DIBENZO(a,h)ANTHRACENE</v>
          </cell>
          <cell r="B41">
            <v>5928.9276878497549</v>
          </cell>
          <cell r="C41">
            <v>5.959745225065455</v>
          </cell>
          <cell r="D41">
            <v>1.8600117038962078</v>
          </cell>
          <cell r="E41">
            <v>1.8600117038962078</v>
          </cell>
          <cell r="F41">
            <v>1.8600117038962078</v>
          </cell>
          <cell r="G41" t="str">
            <v>Cancer Risk</v>
          </cell>
          <cell r="H41">
            <v>1.8600117038962078</v>
          </cell>
          <cell r="I41">
            <v>2</v>
          </cell>
          <cell r="J41" t="str">
            <v>Cancer Risk</v>
          </cell>
        </row>
        <row r="42">
          <cell r="A42" t="str">
            <v>DIBROMOCHLOROMETHANE</v>
          </cell>
          <cell r="B42">
            <v>1477.5676268199306</v>
          </cell>
          <cell r="C42">
            <v>27.353259139693812</v>
          </cell>
          <cell r="D42">
            <v>0</v>
          </cell>
          <cell r="E42">
            <v>27.353259139693812</v>
          </cell>
          <cell r="F42">
            <v>27.353259139693812</v>
          </cell>
          <cell r="G42" t="str">
            <v>Cancer Risk</v>
          </cell>
          <cell r="H42">
            <v>27.353259139693812</v>
          </cell>
          <cell r="I42">
            <v>30</v>
          </cell>
          <cell r="J42" t="str">
            <v>Cancer Risk</v>
          </cell>
        </row>
        <row r="43">
          <cell r="A43" t="str">
            <v>DICHLOROBENZENE, 1,2-  (o-DCB)</v>
          </cell>
          <cell r="B43">
            <v>6649.0543206896873</v>
          </cell>
          <cell r="C43">
            <v>0</v>
          </cell>
          <cell r="D43">
            <v>0</v>
          </cell>
          <cell r="E43">
            <v>0</v>
          </cell>
          <cell r="F43">
            <v>1000</v>
          </cell>
          <cell r="G43" t="str">
            <v>Ceiling (High)</v>
          </cell>
          <cell r="H43">
            <v>1000</v>
          </cell>
          <cell r="I43">
            <v>1000</v>
          </cell>
          <cell r="J43" t="str">
            <v>Ceiling (High)</v>
          </cell>
        </row>
        <row r="44">
          <cell r="A44" t="str">
            <v>DICHLOROBENZENE, 1,3-  (m-DCB)</v>
          </cell>
          <cell r="B44">
            <v>6649.0543206896873</v>
          </cell>
          <cell r="C44">
            <v>0</v>
          </cell>
          <cell r="D44">
            <v>0</v>
          </cell>
          <cell r="E44">
            <v>0</v>
          </cell>
          <cell r="F44">
            <v>100</v>
          </cell>
          <cell r="G44" t="str">
            <v>Ceiling (Low)</v>
          </cell>
          <cell r="H44">
            <v>100</v>
          </cell>
          <cell r="I44">
            <v>100</v>
          </cell>
          <cell r="J44" t="str">
            <v>Ceiling (Low)</v>
          </cell>
        </row>
        <row r="45">
          <cell r="A45" t="str">
            <v>DICHLOROBENZENE, 1,4-  (p-DCB)</v>
          </cell>
          <cell r="B45">
            <v>6649.0543206896873</v>
          </cell>
          <cell r="C45">
            <v>95.736406988928351</v>
          </cell>
          <cell r="D45">
            <v>0</v>
          </cell>
          <cell r="E45">
            <v>95.736406988928351</v>
          </cell>
          <cell r="F45">
            <v>95.736406988928351</v>
          </cell>
          <cell r="G45" t="str">
            <v>Cancer Risk</v>
          </cell>
          <cell r="H45">
            <v>95.736406988928351</v>
          </cell>
          <cell r="I45">
            <v>100</v>
          </cell>
          <cell r="J45" t="str">
            <v>Cancer Risk</v>
          </cell>
        </row>
        <row r="46">
          <cell r="A46" t="str">
            <v>DICHLOROBENZIDINE, 3,3'-</v>
          </cell>
          <cell r="B46">
            <v>0</v>
          </cell>
          <cell r="C46">
            <v>3.3063234159389179</v>
          </cell>
          <cell r="D46">
            <v>0</v>
          </cell>
          <cell r="E46">
            <v>3.3063234159389179</v>
          </cell>
          <cell r="F46">
            <v>3.3063234159389179</v>
          </cell>
          <cell r="G46" t="str">
            <v>Cancer Risk</v>
          </cell>
          <cell r="H46">
            <v>3.3063234159389179</v>
          </cell>
          <cell r="I46">
            <v>3</v>
          </cell>
          <cell r="J46" t="str">
            <v>Cancer Risk</v>
          </cell>
        </row>
        <row r="47">
          <cell r="A47" t="str">
            <v>DICHLORODIPHENYL DICHLOROETHANE, P,P'- (DDD)</v>
          </cell>
          <cell r="B47">
            <v>36.93919067049827</v>
          </cell>
          <cell r="C47">
            <v>9.5736406988928344</v>
          </cell>
          <cell r="D47">
            <v>0</v>
          </cell>
          <cell r="E47">
            <v>9.5736406988928344</v>
          </cell>
          <cell r="F47">
            <v>9.5736406988928344</v>
          </cell>
          <cell r="G47" t="str">
            <v>Cancer Risk</v>
          </cell>
          <cell r="H47">
            <v>9.5736406988928344</v>
          </cell>
          <cell r="I47">
            <v>10</v>
          </cell>
          <cell r="J47" t="str">
            <v>Cancer Risk</v>
          </cell>
        </row>
        <row r="48">
          <cell r="A48" t="str">
            <v>DICHLORODIPHENYLDICHLOROETHYLENE,P,P'- (DDE)</v>
          </cell>
          <cell r="B48">
            <v>36.93919067049827</v>
          </cell>
          <cell r="C48">
            <v>6.7578640227478823</v>
          </cell>
          <cell r="D48">
            <v>0</v>
          </cell>
          <cell r="E48">
            <v>6.7578640227478823</v>
          </cell>
          <cell r="F48">
            <v>6.7578640227478823</v>
          </cell>
          <cell r="G48" t="str">
            <v>Cancer Risk</v>
          </cell>
          <cell r="H48">
            <v>6.7578640227478823</v>
          </cell>
          <cell r="I48">
            <v>7</v>
          </cell>
          <cell r="J48" t="str">
            <v>Cancer Risk</v>
          </cell>
        </row>
        <row r="49">
          <cell r="A49" t="str">
            <v>DICHLORODIPHENYLTRICHLOROETHANE, P,P'- (DDT)</v>
          </cell>
          <cell r="B49">
            <v>36.93919067049827</v>
          </cell>
          <cell r="C49">
            <v>6.7578640227478823</v>
          </cell>
          <cell r="D49">
            <v>0</v>
          </cell>
          <cell r="E49">
            <v>6.7578640227478823</v>
          </cell>
          <cell r="F49">
            <v>6.7578640227478823</v>
          </cell>
          <cell r="G49" t="str">
            <v>Cancer Risk</v>
          </cell>
          <cell r="H49">
            <v>6.7578640227478823</v>
          </cell>
          <cell r="I49">
            <v>7</v>
          </cell>
          <cell r="J49" t="str">
            <v>Cancer Risk</v>
          </cell>
        </row>
        <row r="50">
          <cell r="A50" t="str">
            <v>DICHLOROETHANE, 1,1-</v>
          </cell>
          <cell r="B50">
            <v>14775.67626819931</v>
          </cell>
          <cell r="C50">
            <v>0</v>
          </cell>
          <cell r="D50">
            <v>0</v>
          </cell>
          <cell r="E50">
            <v>0</v>
          </cell>
          <cell r="F50">
            <v>500</v>
          </cell>
          <cell r="G50" t="str">
            <v>Ceiling (Medium)</v>
          </cell>
          <cell r="H50">
            <v>500</v>
          </cell>
          <cell r="I50">
            <v>500</v>
          </cell>
          <cell r="J50" t="str">
            <v>Ceiling (Medium)</v>
          </cell>
        </row>
        <row r="51">
          <cell r="A51" t="str">
            <v>DICHLOROETHANE, 1,2-</v>
          </cell>
          <cell r="B51">
            <v>1477.5676268199306</v>
          </cell>
          <cell r="C51">
            <v>25.249162282794288</v>
          </cell>
          <cell r="D51">
            <v>0</v>
          </cell>
          <cell r="E51">
            <v>25.249162282794288</v>
          </cell>
          <cell r="F51">
            <v>25.249162282794288</v>
          </cell>
          <cell r="G51" t="str">
            <v>Cancer Risk</v>
          </cell>
          <cell r="H51">
            <v>25.249162282794288</v>
          </cell>
          <cell r="I51">
            <v>30</v>
          </cell>
          <cell r="J51" t="str">
            <v>Cancer Risk</v>
          </cell>
        </row>
        <row r="52">
          <cell r="A52" t="str">
            <v>DICHLOROETHYLENE, 1,1-</v>
          </cell>
          <cell r="B52">
            <v>3693.9190670498274</v>
          </cell>
          <cell r="C52">
            <v>0</v>
          </cell>
          <cell r="D52">
            <v>0</v>
          </cell>
          <cell r="E52">
            <v>0</v>
          </cell>
          <cell r="F52">
            <v>500</v>
          </cell>
          <cell r="G52" t="str">
            <v>Ceiling (Medium)</v>
          </cell>
          <cell r="H52">
            <v>500</v>
          </cell>
          <cell r="I52">
            <v>500</v>
          </cell>
          <cell r="J52" t="str">
            <v>Ceiling (Medium)</v>
          </cell>
        </row>
        <row r="53">
          <cell r="A53" t="str">
            <v>DICHLOROETHYLENE, CIS-1,2-</v>
          </cell>
          <cell r="B53">
            <v>147.75676268199308</v>
          </cell>
          <cell r="C53">
            <v>0</v>
          </cell>
          <cell r="D53">
            <v>0</v>
          </cell>
          <cell r="E53">
            <v>0</v>
          </cell>
          <cell r="F53">
            <v>100</v>
          </cell>
          <cell r="G53" t="str">
            <v>Ceiling (Low)</v>
          </cell>
          <cell r="H53">
            <v>100</v>
          </cell>
          <cell r="I53">
            <v>100</v>
          </cell>
          <cell r="J53" t="str">
            <v>Ceiling (Low)</v>
          </cell>
        </row>
        <row r="54">
          <cell r="A54" t="str">
            <v>DICHLOROETHYLENE, TRANS-1,2-</v>
          </cell>
          <cell r="B54">
            <v>1477.5676268199306</v>
          </cell>
          <cell r="C54">
            <v>0</v>
          </cell>
          <cell r="D54">
            <v>0</v>
          </cell>
          <cell r="E54">
            <v>0</v>
          </cell>
          <cell r="F54">
            <v>500</v>
          </cell>
          <cell r="G54" t="str">
            <v>Ceiling (Medium)</v>
          </cell>
          <cell r="H54">
            <v>500</v>
          </cell>
          <cell r="I54">
            <v>500</v>
          </cell>
          <cell r="J54" t="str">
            <v>Ceiling (Medium)</v>
          </cell>
        </row>
        <row r="55">
          <cell r="A55" t="str">
            <v>DICHLOROMETHANE</v>
          </cell>
          <cell r="B55">
            <v>443.27028804597921</v>
          </cell>
          <cell r="C55">
            <v>1148.8368838671402</v>
          </cell>
          <cell r="D55">
            <v>345.83112414894799</v>
          </cell>
          <cell r="E55">
            <v>345.83112414894799</v>
          </cell>
          <cell r="F55">
            <v>345.83112414894799</v>
          </cell>
          <cell r="G55" t="str">
            <v>Cancer Risk</v>
          </cell>
          <cell r="H55">
            <v>345.83112414894799</v>
          </cell>
          <cell r="I55">
            <v>300</v>
          </cell>
          <cell r="J55" t="str">
            <v>Cancer Risk</v>
          </cell>
        </row>
        <row r="56">
          <cell r="A56" t="str">
            <v>DICHLOROPHENOL, 2,4-</v>
          </cell>
          <cell r="B56">
            <v>78.819183416634857</v>
          </cell>
          <cell r="C56">
            <v>0</v>
          </cell>
          <cell r="D56">
            <v>0</v>
          </cell>
          <cell r="E56">
            <v>0</v>
          </cell>
          <cell r="F56">
            <v>78.819183416634857</v>
          </cell>
          <cell r="G56" t="str">
            <v>Noncancer Risk</v>
          </cell>
          <cell r="H56">
            <v>78.819183416634857</v>
          </cell>
          <cell r="I56">
            <v>80</v>
          </cell>
          <cell r="J56" t="str">
            <v>Noncancer Risk</v>
          </cell>
        </row>
        <row r="57">
          <cell r="A57" t="str">
            <v>DICHLOROPROPANE, 1,2-</v>
          </cell>
          <cell r="B57">
            <v>2955.1352536398613</v>
          </cell>
          <cell r="C57">
            <v>62.099291019845417</v>
          </cell>
          <cell r="D57">
            <v>0</v>
          </cell>
          <cell r="E57">
            <v>62.099291019845417</v>
          </cell>
          <cell r="F57">
            <v>62.099291019845417</v>
          </cell>
          <cell r="G57" t="str">
            <v>Cancer Risk</v>
          </cell>
          <cell r="H57">
            <v>62.099291019845417</v>
          </cell>
          <cell r="I57">
            <v>60</v>
          </cell>
          <cell r="J57" t="str">
            <v>Cancer Risk</v>
          </cell>
        </row>
        <row r="58">
          <cell r="A58" t="str">
            <v>DICHLOROPROPENE, 1,3-</v>
          </cell>
          <cell r="B58">
            <v>2216.3514402298961</v>
          </cell>
          <cell r="C58">
            <v>22.9767376773428</v>
          </cell>
          <cell r="D58">
            <v>0</v>
          </cell>
          <cell r="E58">
            <v>22.9767376773428</v>
          </cell>
          <cell r="F58">
            <v>22.9767376773428</v>
          </cell>
          <cell r="G58" t="str">
            <v>Cancer Risk</v>
          </cell>
          <cell r="H58">
            <v>22.9767376773428</v>
          </cell>
          <cell r="I58">
            <v>20</v>
          </cell>
          <cell r="J58" t="str">
            <v>Cancer Risk</v>
          </cell>
        </row>
        <row r="59">
          <cell r="A59" t="str">
            <v>DIELDRIN</v>
          </cell>
          <cell r="B59">
            <v>2.5132747923654915</v>
          </cell>
          <cell r="C59">
            <v>9.2990346073282076E-2</v>
          </cell>
          <cell r="D59">
            <v>0</v>
          </cell>
          <cell r="E59">
            <v>9.2990346073282076E-2</v>
          </cell>
          <cell r="F59">
            <v>9.2990346073282076E-2</v>
          </cell>
          <cell r="G59" t="str">
            <v>Cancer Risk</v>
          </cell>
          <cell r="H59">
            <v>9.2990346073282076E-2</v>
          </cell>
          <cell r="I59">
            <v>0.09</v>
          </cell>
          <cell r="J59" t="str">
            <v>Cancer Risk</v>
          </cell>
        </row>
        <row r="60">
          <cell r="A60" t="str">
            <v>DIETHYL PHTHALATE</v>
          </cell>
          <cell r="B60">
            <v>40212.396677847864</v>
          </cell>
          <cell r="C60">
            <v>0</v>
          </cell>
          <cell r="D60">
            <v>0</v>
          </cell>
          <cell r="E60">
            <v>0</v>
          </cell>
          <cell r="F60">
            <v>1000</v>
          </cell>
          <cell r="G60" t="str">
            <v>Ceiling (High)</v>
          </cell>
          <cell r="H60">
            <v>1000</v>
          </cell>
          <cell r="I60">
            <v>1000</v>
          </cell>
          <cell r="J60" t="str">
            <v>Ceiling (High)</v>
          </cell>
        </row>
        <row r="61">
          <cell r="A61" t="str">
            <v>DIMETHYL PHTHALATE</v>
          </cell>
          <cell r="B61">
            <v>5026.549584730983</v>
          </cell>
          <cell r="C61">
            <v>0</v>
          </cell>
          <cell r="D61">
            <v>0</v>
          </cell>
          <cell r="E61">
            <v>0</v>
          </cell>
          <cell r="F61">
            <v>1000</v>
          </cell>
          <cell r="G61" t="str">
            <v>Ceiling (High)</v>
          </cell>
          <cell r="H61">
            <v>1000</v>
          </cell>
          <cell r="I61">
            <v>1000</v>
          </cell>
          <cell r="J61" t="str">
            <v>Ceiling (High)</v>
          </cell>
        </row>
        <row r="62">
          <cell r="A62" t="str">
            <v>DIMETHYLPHENOL, 2,4-</v>
          </cell>
          <cell r="B62">
            <v>525.46122277756569</v>
          </cell>
          <cell r="C62">
            <v>0</v>
          </cell>
          <cell r="D62">
            <v>0</v>
          </cell>
          <cell r="E62">
            <v>0</v>
          </cell>
          <cell r="F62">
            <v>525.46122277756569</v>
          </cell>
          <cell r="G62" t="str">
            <v>Noncancer Risk</v>
          </cell>
          <cell r="H62">
            <v>525.46122277756569</v>
          </cell>
          <cell r="I62">
            <v>500</v>
          </cell>
          <cell r="J62" t="str">
            <v>Noncancer Risk</v>
          </cell>
        </row>
        <row r="63">
          <cell r="A63" t="str">
            <v>DINITROPHENOL, 2,4-</v>
          </cell>
          <cell r="B63">
            <v>52.546122277756567</v>
          </cell>
          <cell r="C63">
            <v>0</v>
          </cell>
          <cell r="D63">
            <v>0</v>
          </cell>
          <cell r="E63">
            <v>0</v>
          </cell>
          <cell r="F63">
            <v>52.546122277756567</v>
          </cell>
          <cell r="G63" t="str">
            <v>Noncancer Risk</v>
          </cell>
          <cell r="H63">
            <v>52.546122277756567</v>
          </cell>
          <cell r="I63">
            <v>50</v>
          </cell>
          <cell r="J63" t="str">
            <v>Noncancer Risk</v>
          </cell>
        </row>
        <row r="64">
          <cell r="A64" t="str">
            <v>DINITROTOLUENE, 2,4-</v>
          </cell>
          <cell r="B64">
            <v>1005.3099169461965</v>
          </cell>
          <cell r="C64">
            <v>2.1880081429007547</v>
          </cell>
          <cell r="D64">
            <v>0</v>
          </cell>
          <cell r="E64">
            <v>2.1880081429007547</v>
          </cell>
          <cell r="F64">
            <v>2.1880081429007547</v>
          </cell>
          <cell r="G64" t="str">
            <v>Cancer Risk</v>
          </cell>
          <cell r="H64">
            <v>2.1880081429007547</v>
          </cell>
          <cell r="I64">
            <v>2</v>
          </cell>
          <cell r="J64" t="str">
            <v>Cancer Risk</v>
          </cell>
        </row>
        <row r="65">
          <cell r="A65" t="str">
            <v>DIOXANE, 1,4-</v>
          </cell>
          <cell r="B65">
            <v>2216.3514402298961</v>
          </cell>
          <cell r="C65">
            <v>22.9767376773428</v>
          </cell>
          <cell r="D65">
            <v>0</v>
          </cell>
          <cell r="E65">
            <v>22.9767376773428</v>
          </cell>
          <cell r="F65">
            <v>22.9767376773428</v>
          </cell>
          <cell r="G65" t="str">
            <v>Cancer Risk</v>
          </cell>
          <cell r="H65">
            <v>22.9767376773428</v>
          </cell>
          <cell r="I65">
            <v>20</v>
          </cell>
          <cell r="J65" t="str">
            <v>Cancer Risk</v>
          </cell>
        </row>
        <row r="66">
          <cell r="A66" t="str">
            <v>ENDOSULFAN</v>
          </cell>
          <cell r="B66">
            <v>301.59297508385896</v>
          </cell>
          <cell r="C66">
            <v>0</v>
          </cell>
          <cell r="D66">
            <v>0</v>
          </cell>
          <cell r="E66">
            <v>0</v>
          </cell>
          <cell r="F66">
            <v>301.59297508385896</v>
          </cell>
          <cell r="G66" t="str">
            <v>Noncancer Risk</v>
          </cell>
          <cell r="H66">
            <v>301.59297508385896</v>
          </cell>
          <cell r="I66">
            <v>300</v>
          </cell>
          <cell r="J66" t="str">
            <v>Noncancer Risk</v>
          </cell>
        </row>
        <row r="67">
          <cell r="A67" t="str">
            <v>ENDRIN</v>
          </cell>
          <cell r="B67">
            <v>15.079648754192945</v>
          </cell>
          <cell r="C67">
            <v>0</v>
          </cell>
          <cell r="D67">
            <v>0</v>
          </cell>
          <cell r="E67">
            <v>0</v>
          </cell>
          <cell r="F67">
            <v>15.079648754192945</v>
          </cell>
          <cell r="G67" t="str">
            <v>Noncancer Risk</v>
          </cell>
          <cell r="H67">
            <v>15.079648754192945</v>
          </cell>
          <cell r="I67">
            <v>20</v>
          </cell>
          <cell r="J67" t="str">
            <v>Noncancer Risk</v>
          </cell>
        </row>
        <row r="68">
          <cell r="A68" t="str">
            <v>ETHYLBENZENE</v>
          </cell>
          <cell r="B68">
            <v>3693.9190670498274</v>
          </cell>
          <cell r="C68">
            <v>0</v>
          </cell>
          <cell r="D68">
            <v>0</v>
          </cell>
          <cell r="E68">
            <v>0</v>
          </cell>
          <cell r="F68">
            <v>500</v>
          </cell>
          <cell r="G68" t="str">
            <v>Ceiling (Medium)</v>
          </cell>
          <cell r="H68">
            <v>500</v>
          </cell>
          <cell r="I68">
            <v>500</v>
          </cell>
          <cell r="J68" t="str">
            <v>Ceiling (Medium)</v>
          </cell>
        </row>
        <row r="69">
          <cell r="A69" t="str">
            <v>ETHYLENE DIBROMIDE</v>
          </cell>
          <cell r="B69">
            <v>664.90543206896882</v>
          </cell>
          <cell r="C69">
            <v>1.1488368838671401</v>
          </cell>
          <cell r="D69">
            <v>0</v>
          </cell>
          <cell r="E69">
            <v>1.1488368838671401</v>
          </cell>
          <cell r="F69">
            <v>1.1488368838671401</v>
          </cell>
          <cell r="G69" t="str">
            <v>Cancer Risk</v>
          </cell>
          <cell r="H69">
            <v>1.1488368838671401</v>
          </cell>
          <cell r="I69">
            <v>1</v>
          </cell>
          <cell r="J69" t="str">
            <v>Cancer Risk</v>
          </cell>
        </row>
        <row r="70">
          <cell r="A70" t="str">
            <v>FLUORANTHENE</v>
          </cell>
          <cell r="B70">
            <v>3244.9327417095442</v>
          </cell>
          <cell r="C70">
            <v>0</v>
          </cell>
          <cell r="D70">
            <v>0</v>
          </cell>
          <cell r="E70">
            <v>0</v>
          </cell>
          <cell r="F70">
            <v>1000</v>
          </cell>
          <cell r="G70" t="str">
            <v>Ceiling (High)</v>
          </cell>
          <cell r="H70">
            <v>1000</v>
          </cell>
          <cell r="I70">
            <v>1000</v>
          </cell>
          <cell r="J70" t="str">
            <v>Ceiling (High)</v>
          </cell>
        </row>
        <row r="71">
          <cell r="A71" t="str">
            <v>FLUORENE</v>
          </cell>
          <cell r="B71">
            <v>3244.9327417095442</v>
          </cell>
          <cell r="C71">
            <v>0</v>
          </cell>
          <cell r="D71">
            <v>0</v>
          </cell>
          <cell r="E71">
            <v>0</v>
          </cell>
          <cell r="F71">
            <v>1000</v>
          </cell>
          <cell r="G71" t="str">
            <v>Ceiling (High)</v>
          </cell>
          <cell r="H71">
            <v>1000</v>
          </cell>
          <cell r="I71">
            <v>1000</v>
          </cell>
          <cell r="J71" t="str">
            <v>Ceiling (High)</v>
          </cell>
        </row>
        <row r="72">
          <cell r="A72" t="str">
            <v>HEPTACHLOR</v>
          </cell>
          <cell r="B72">
            <v>25.132747923654915</v>
          </cell>
          <cell r="C72">
            <v>0.33063234159389182</v>
          </cell>
          <cell r="D72">
            <v>0</v>
          </cell>
          <cell r="E72">
            <v>0.33063234159389182</v>
          </cell>
          <cell r="F72">
            <v>0.33063234159389182</v>
          </cell>
          <cell r="G72" t="str">
            <v>Cancer Risk</v>
          </cell>
          <cell r="H72">
            <v>0.33063234159389182</v>
          </cell>
          <cell r="I72">
            <v>0.3</v>
          </cell>
          <cell r="J72" t="str">
            <v>Cancer Risk</v>
          </cell>
        </row>
        <row r="73">
          <cell r="A73" t="str">
            <v>HEPTACHLOR EPOXIDE</v>
          </cell>
          <cell r="B73">
            <v>0.65345144601502769</v>
          </cell>
          <cell r="C73">
            <v>0.16349950957939707</v>
          </cell>
          <cell r="D73">
            <v>0</v>
          </cell>
          <cell r="E73">
            <v>0.16349950957939707</v>
          </cell>
          <cell r="F73">
            <v>0.16349950957939707</v>
          </cell>
          <cell r="G73" t="str">
            <v>Cancer Risk</v>
          </cell>
          <cell r="H73">
            <v>0.16349950957939707</v>
          </cell>
          <cell r="I73">
            <v>0.2</v>
          </cell>
          <cell r="J73" t="str">
            <v>Cancer Risk</v>
          </cell>
        </row>
        <row r="74">
          <cell r="A74" t="str">
            <v>HEXACHLOROBENZENE</v>
          </cell>
          <cell r="B74">
            <v>0.50265495847309827</v>
          </cell>
          <cell r="C74">
            <v>0.92990346073282071</v>
          </cell>
          <cell r="D74">
            <v>0</v>
          </cell>
          <cell r="E74">
            <v>0.92990346073282071</v>
          </cell>
          <cell r="F74">
            <v>0.50265495847309827</v>
          </cell>
          <cell r="G74" t="str">
            <v>Noncancer Risk</v>
          </cell>
          <cell r="H74">
            <v>0.66</v>
          </cell>
          <cell r="I74">
            <v>0.7</v>
          </cell>
          <cell r="J74" t="str">
            <v>PQL</v>
          </cell>
        </row>
        <row r="75">
          <cell r="A75" t="str">
            <v>HEXACHLOROBUTADIENE</v>
          </cell>
          <cell r="B75">
            <v>73.87838134099654</v>
          </cell>
          <cell r="C75">
            <v>29.457355996593332</v>
          </cell>
          <cell r="D75">
            <v>0</v>
          </cell>
          <cell r="E75">
            <v>29.457355996593332</v>
          </cell>
          <cell r="F75">
            <v>29.457355996593332</v>
          </cell>
          <cell r="G75" t="str">
            <v>Cancer Risk</v>
          </cell>
          <cell r="H75">
            <v>29.457355996593332</v>
          </cell>
          <cell r="I75">
            <v>30</v>
          </cell>
          <cell r="J75" t="str">
            <v>Cancer Risk</v>
          </cell>
        </row>
        <row r="76">
          <cell r="A76" t="str">
            <v>HEXACHLOROCYCLOHEXANE, GAMMA (gamma-HCH)</v>
          </cell>
          <cell r="B76">
            <v>20.769680974624695</v>
          </cell>
          <cell r="C76">
            <v>1.6399263333810179</v>
          </cell>
          <cell r="D76">
            <v>0</v>
          </cell>
          <cell r="E76">
            <v>1.6399263333810179</v>
          </cell>
          <cell r="F76">
            <v>1.6399263333810179</v>
          </cell>
          <cell r="G76" t="str">
            <v>Cancer Risk</v>
          </cell>
          <cell r="H76">
            <v>1.6399263333810179</v>
          </cell>
          <cell r="I76">
            <v>2</v>
          </cell>
          <cell r="J76" t="str">
            <v>Cancer Risk</v>
          </cell>
        </row>
        <row r="77">
          <cell r="A77" t="str">
            <v>HEXACHLOROETHANE</v>
          </cell>
          <cell r="B77">
            <v>51.714866938697575</v>
          </cell>
          <cell r="C77">
            <v>57.441844193357007</v>
          </cell>
          <cell r="D77">
            <v>0</v>
          </cell>
          <cell r="E77">
            <v>57.441844193357007</v>
          </cell>
          <cell r="F77">
            <v>51.714866938697575</v>
          </cell>
          <cell r="G77" t="str">
            <v>Noncancer Risk</v>
          </cell>
          <cell r="H77">
            <v>51.714866938697575</v>
          </cell>
          <cell r="I77">
            <v>50</v>
          </cell>
          <cell r="J77" t="str">
            <v>Noncancer Risk</v>
          </cell>
        </row>
        <row r="78">
          <cell r="A78" t="str">
            <v>HMX</v>
          </cell>
          <cell r="B78">
            <v>3693.9190670498274</v>
          </cell>
          <cell r="C78">
            <v>0</v>
          </cell>
          <cell r="D78">
            <v>0</v>
          </cell>
          <cell r="E78">
            <v>0</v>
          </cell>
          <cell r="F78">
            <v>1000</v>
          </cell>
          <cell r="G78" t="str">
            <v>Ceiling (High)</v>
          </cell>
          <cell r="H78">
            <v>1000</v>
          </cell>
          <cell r="I78">
            <v>1000</v>
          </cell>
          <cell r="J78" t="str">
            <v>Ceiling (High)</v>
          </cell>
        </row>
        <row r="79">
          <cell r="A79" t="str">
            <v>INDENO(1,2,3-cd)PYRENE</v>
          </cell>
          <cell r="B79">
            <v>5928.9276878497549</v>
          </cell>
          <cell r="C79">
            <v>59.597452250654541</v>
          </cell>
          <cell r="D79">
            <v>18.600117038962075</v>
          </cell>
          <cell r="E79">
            <v>18.600117038962075</v>
          </cell>
          <cell r="F79">
            <v>18.600117038962075</v>
          </cell>
          <cell r="G79" t="str">
            <v>Cancer Risk</v>
          </cell>
          <cell r="H79">
            <v>18.600117038962075</v>
          </cell>
          <cell r="I79">
            <v>20</v>
          </cell>
          <cell r="J79" t="str">
            <v>Cancer Risk</v>
          </cell>
        </row>
        <row r="80">
          <cell r="A80" t="str">
            <v>LEAD</v>
          </cell>
          <cell r="B80">
            <v>126.04311073351529</v>
          </cell>
          <cell r="C80">
            <v>0</v>
          </cell>
          <cell r="D80">
            <v>0</v>
          </cell>
          <cell r="E80">
            <v>0</v>
          </cell>
          <cell r="F80">
            <v>126.04311073351529</v>
          </cell>
          <cell r="G80" t="str">
            <v>Noncancer Risk</v>
          </cell>
          <cell r="H80">
            <v>200</v>
          </cell>
          <cell r="I80">
            <v>200</v>
          </cell>
          <cell r="J80" t="str">
            <v>Background</v>
          </cell>
        </row>
        <row r="81">
          <cell r="A81" t="str">
            <v>MERCURY</v>
          </cell>
          <cell r="B81">
            <v>20.705304582275613</v>
          </cell>
          <cell r="C81">
            <v>0</v>
          </cell>
          <cell r="D81">
            <v>0</v>
          </cell>
          <cell r="E81">
            <v>0</v>
          </cell>
          <cell r="F81">
            <v>20.705304582275613</v>
          </cell>
          <cell r="G81" t="str">
            <v>Noncancer Risk</v>
          </cell>
          <cell r="H81">
            <v>20.705304582275613</v>
          </cell>
          <cell r="I81">
            <v>20</v>
          </cell>
          <cell r="J81" t="str">
            <v>Noncancer Risk</v>
          </cell>
        </row>
        <row r="82">
          <cell r="A82" t="str">
            <v>METHOXYCHLOR</v>
          </cell>
          <cell r="B82">
            <v>251.32747923654912</v>
          </cell>
          <cell r="C82">
            <v>0</v>
          </cell>
          <cell r="D82">
            <v>0</v>
          </cell>
          <cell r="E82">
            <v>0</v>
          </cell>
          <cell r="F82">
            <v>251.32747923654912</v>
          </cell>
          <cell r="G82" t="str">
            <v>Noncancer Risk</v>
          </cell>
          <cell r="H82">
            <v>251.32747923654912</v>
          </cell>
          <cell r="I82">
            <v>300</v>
          </cell>
          <cell r="J82" t="str">
            <v>Noncancer Risk</v>
          </cell>
        </row>
        <row r="83">
          <cell r="A83" t="str">
            <v>METHYL ETHYL KETONE</v>
          </cell>
          <cell r="B83">
            <v>44327.028804597918</v>
          </cell>
          <cell r="C83">
            <v>0</v>
          </cell>
          <cell r="D83">
            <v>0</v>
          </cell>
          <cell r="E83">
            <v>0</v>
          </cell>
          <cell r="F83">
            <v>500</v>
          </cell>
          <cell r="G83" t="str">
            <v>Ceiling (Medium)</v>
          </cell>
          <cell r="H83">
            <v>500</v>
          </cell>
          <cell r="I83">
            <v>500</v>
          </cell>
          <cell r="J83" t="str">
            <v>Ceiling (Medium)</v>
          </cell>
        </row>
        <row r="84">
          <cell r="A84" t="str">
            <v>METHYL ISOBUTYL KETONE</v>
          </cell>
          <cell r="B84">
            <v>5910.2705072797226</v>
          </cell>
          <cell r="C84">
            <v>0</v>
          </cell>
          <cell r="D84">
            <v>0</v>
          </cell>
          <cell r="E84">
            <v>0</v>
          </cell>
          <cell r="F84">
            <v>500</v>
          </cell>
          <cell r="G84" t="str">
            <v>Ceiling (Medium)</v>
          </cell>
          <cell r="H84">
            <v>500</v>
          </cell>
          <cell r="I84">
            <v>500</v>
          </cell>
          <cell r="J84" t="str">
            <v>Ceiling (Medium)</v>
          </cell>
        </row>
        <row r="85">
          <cell r="A85" t="str">
            <v>METHYL MERCURY</v>
          </cell>
          <cell r="B85">
            <v>5.0265495847309829</v>
          </cell>
          <cell r="C85">
            <v>0</v>
          </cell>
          <cell r="D85">
            <v>0</v>
          </cell>
          <cell r="E85">
            <v>0</v>
          </cell>
          <cell r="F85">
            <v>5.0265495847309829</v>
          </cell>
          <cell r="G85" t="str">
            <v>Noncancer Risk</v>
          </cell>
          <cell r="H85">
            <v>5.0265495847309829</v>
          </cell>
          <cell r="I85">
            <v>5</v>
          </cell>
          <cell r="J85" t="str">
            <v>Noncancer Risk</v>
          </cell>
        </row>
        <row r="86">
          <cell r="A86" t="str">
            <v>METHYL TERT BUTYL ETHER</v>
          </cell>
          <cell r="B86">
            <v>7387.8381340996548</v>
          </cell>
          <cell r="C86">
            <v>0</v>
          </cell>
          <cell r="D86">
            <v>0</v>
          </cell>
          <cell r="E86">
            <v>0</v>
          </cell>
          <cell r="F86">
            <v>100</v>
          </cell>
          <cell r="G86" t="str">
            <v>Ceiling (Low)</v>
          </cell>
          <cell r="H86">
            <v>100</v>
          </cell>
          <cell r="I86">
            <v>100</v>
          </cell>
          <cell r="J86" t="str">
            <v>Ceiling (Low)</v>
          </cell>
        </row>
        <row r="87">
          <cell r="A87" t="str">
            <v>METHYLNAPHTHALENE, 2-</v>
          </cell>
          <cell r="B87">
            <v>324.49327417095441</v>
          </cell>
          <cell r="C87">
            <v>0</v>
          </cell>
          <cell r="D87">
            <v>0</v>
          </cell>
          <cell r="E87">
            <v>0</v>
          </cell>
          <cell r="F87">
            <v>324.49327417095441</v>
          </cell>
          <cell r="G87" t="str">
            <v>Noncancer Risk</v>
          </cell>
          <cell r="H87">
            <v>324.49327417095441</v>
          </cell>
          <cell r="I87">
            <v>300</v>
          </cell>
          <cell r="J87" t="str">
            <v>Noncancer Risk</v>
          </cell>
        </row>
        <row r="88">
          <cell r="A88" t="str">
            <v>NAPHTHALENE</v>
          </cell>
          <cell r="B88">
            <v>1622.4663708547721</v>
          </cell>
          <cell r="C88">
            <v>0</v>
          </cell>
          <cell r="D88">
            <v>0</v>
          </cell>
          <cell r="E88">
            <v>0</v>
          </cell>
          <cell r="F88">
            <v>500</v>
          </cell>
          <cell r="G88" t="str">
            <v>Ceiling (Medium)</v>
          </cell>
          <cell r="H88">
            <v>500</v>
          </cell>
          <cell r="I88">
            <v>500</v>
          </cell>
          <cell r="J88" t="str">
            <v>Ceiling (Medium)</v>
          </cell>
        </row>
        <row r="89">
          <cell r="A89" t="str">
            <v>NICKEL</v>
          </cell>
          <cell r="B89">
            <v>690.17681940918715</v>
          </cell>
          <cell r="C89">
            <v>0</v>
          </cell>
          <cell r="D89">
            <v>0</v>
          </cell>
          <cell r="E89">
            <v>0</v>
          </cell>
          <cell r="F89">
            <v>690.17681940918715</v>
          </cell>
          <cell r="G89" t="str">
            <v>Noncancer Risk</v>
          </cell>
          <cell r="H89">
            <v>690.17681940918715</v>
          </cell>
          <cell r="I89">
            <v>700</v>
          </cell>
          <cell r="J89" t="str">
            <v>Noncancer Risk</v>
          </cell>
        </row>
        <row r="90">
          <cell r="A90" t="str">
            <v>PENTACHLOROPHENOL</v>
          </cell>
          <cell r="B90">
            <v>131.36530569439142</v>
          </cell>
          <cell r="C90">
            <v>1.853305245333384</v>
          </cell>
          <cell r="D90">
            <v>0</v>
          </cell>
          <cell r="E90">
            <v>1.853305245333384</v>
          </cell>
          <cell r="F90">
            <v>1.853305245333384</v>
          </cell>
          <cell r="G90" t="str">
            <v>Cancer Risk</v>
          </cell>
          <cell r="H90">
            <v>3.3</v>
          </cell>
          <cell r="I90">
            <v>3</v>
          </cell>
          <cell r="J90" t="str">
            <v>PQL</v>
          </cell>
        </row>
        <row r="91">
          <cell r="A91" t="str">
            <v>PER- AND POLYFLUORALKYL SUBSTANCES (PFAS)</v>
          </cell>
          <cell r="B91">
            <v>0.25132747923654913</v>
          </cell>
          <cell r="C91">
            <v>0</v>
          </cell>
          <cell r="D91">
            <v>0</v>
          </cell>
          <cell r="E91">
            <v>0</v>
          </cell>
          <cell r="F91">
            <v>0.25132747923654913</v>
          </cell>
          <cell r="G91" t="str">
            <v>Noncancer Risk</v>
          </cell>
          <cell r="H91">
            <v>0.25132747923654913</v>
          </cell>
          <cell r="I91">
            <v>0.3</v>
          </cell>
          <cell r="J91" t="str">
            <v>Noncancer Risk</v>
          </cell>
        </row>
        <row r="92">
          <cell r="A92" t="str">
            <v>PERFLUORODECANOIC ACID (PFDA)</v>
          </cell>
          <cell r="B92">
            <v>0.25132747923654913</v>
          </cell>
          <cell r="C92">
            <v>0</v>
          </cell>
          <cell r="D92">
            <v>0</v>
          </cell>
          <cell r="E92">
            <v>0</v>
          </cell>
          <cell r="F92">
            <v>0.25132747923654913</v>
          </cell>
          <cell r="G92" t="str">
            <v>Noncancer Risk</v>
          </cell>
          <cell r="H92">
            <v>0.25132747923654913</v>
          </cell>
          <cell r="I92">
            <v>0.3</v>
          </cell>
          <cell r="J92" t="str">
            <v>Noncancer Risk</v>
          </cell>
        </row>
        <row r="93">
          <cell r="A93" t="str">
            <v>PERFLUOROHEPTANOIC ACID (PFHpA)</v>
          </cell>
          <cell r="B93">
            <v>0.25132747923654913</v>
          </cell>
          <cell r="C93">
            <v>0</v>
          </cell>
          <cell r="D93">
            <v>0</v>
          </cell>
          <cell r="E93">
            <v>0</v>
          </cell>
          <cell r="F93">
            <v>0.25132747923654913</v>
          </cell>
          <cell r="G93" t="str">
            <v>Noncancer Risk</v>
          </cell>
          <cell r="H93">
            <v>0.25132747923654913</v>
          </cell>
          <cell r="I93">
            <v>0.3</v>
          </cell>
          <cell r="J93" t="str">
            <v>Noncancer Risk</v>
          </cell>
        </row>
        <row r="94">
          <cell r="A94" t="str">
            <v>PERFLUOROHEXANESULFONIC ACID (PFHxS)</v>
          </cell>
          <cell r="B94">
            <v>0.25132747923654913</v>
          </cell>
          <cell r="C94">
            <v>0</v>
          </cell>
          <cell r="D94">
            <v>0</v>
          </cell>
          <cell r="E94">
            <v>0</v>
          </cell>
          <cell r="F94">
            <v>0.25132747923654913</v>
          </cell>
          <cell r="G94" t="str">
            <v>Noncancer Risk</v>
          </cell>
          <cell r="H94">
            <v>0.25132747923654913</v>
          </cell>
          <cell r="I94">
            <v>0.3</v>
          </cell>
          <cell r="J94" t="str">
            <v>Noncancer Risk</v>
          </cell>
        </row>
        <row r="95">
          <cell r="A95" t="str">
            <v>PERFLUOROOCTANOIC ACID (PFOA)</v>
          </cell>
          <cell r="B95">
            <v>0.25132747923654913</v>
          </cell>
          <cell r="C95">
            <v>0</v>
          </cell>
          <cell r="D95">
            <v>0</v>
          </cell>
          <cell r="E95">
            <v>0</v>
          </cell>
          <cell r="F95">
            <v>0.25132747923654913</v>
          </cell>
          <cell r="G95" t="str">
            <v>Noncancer Risk</v>
          </cell>
          <cell r="H95">
            <v>0.25132747923654913</v>
          </cell>
          <cell r="I95">
            <v>0.3</v>
          </cell>
          <cell r="J95" t="str">
            <v>Noncancer Risk</v>
          </cell>
        </row>
        <row r="96">
          <cell r="A96" t="str">
            <v>PERFLUOROOCTANESULFONIC ACID (PFOS)</v>
          </cell>
          <cell r="B96">
            <v>0.25132747923654913</v>
          </cell>
          <cell r="C96">
            <v>0</v>
          </cell>
          <cell r="D96">
            <v>0</v>
          </cell>
          <cell r="E96">
            <v>0</v>
          </cell>
          <cell r="F96">
            <v>0.25132747923654913</v>
          </cell>
          <cell r="G96" t="str">
            <v>Noncancer Risk</v>
          </cell>
          <cell r="H96">
            <v>0.25132747923654913</v>
          </cell>
          <cell r="I96">
            <v>0.3</v>
          </cell>
          <cell r="J96" t="str">
            <v>Noncancer Risk</v>
          </cell>
        </row>
        <row r="97">
          <cell r="A97" t="str">
            <v>PERFLUORONONANOIC ACID (PFNA)</v>
          </cell>
          <cell r="B97">
            <v>0.25132747923654913</v>
          </cell>
          <cell r="C97">
            <v>0</v>
          </cell>
          <cell r="D97">
            <v>0</v>
          </cell>
          <cell r="E97">
            <v>0</v>
          </cell>
          <cell r="F97">
            <v>0.25132747923654913</v>
          </cell>
          <cell r="G97" t="str">
            <v>Noncancer Risk</v>
          </cell>
          <cell r="H97">
            <v>0.25132747923654913</v>
          </cell>
          <cell r="I97">
            <v>0.3</v>
          </cell>
          <cell r="J97" t="str">
            <v>Noncancer Risk</v>
          </cell>
        </row>
        <row r="98">
          <cell r="A98" t="str">
            <v>PERCHLORATE</v>
          </cell>
          <cell r="B98">
            <v>3.5185847093116878</v>
          </cell>
          <cell r="C98">
            <v>0</v>
          </cell>
          <cell r="D98">
            <v>0</v>
          </cell>
          <cell r="E98">
            <v>0</v>
          </cell>
          <cell r="F98">
            <v>3.5185847093116878</v>
          </cell>
          <cell r="G98" t="str">
            <v>Noncancer Risk</v>
          </cell>
          <cell r="H98">
            <v>3.5185847093116878</v>
          </cell>
          <cell r="I98">
            <v>4</v>
          </cell>
          <cell r="J98" t="str">
            <v>Noncancer Risk</v>
          </cell>
        </row>
        <row r="99">
          <cell r="A99" t="str">
            <v>PETROLEUM HYDROCARBONS</v>
          </cell>
          <cell r="B99">
            <v>0</v>
          </cell>
          <cell r="C99">
            <v>0</v>
          </cell>
          <cell r="D99">
            <v>0</v>
          </cell>
          <cell r="E99">
            <v>0</v>
          </cell>
          <cell r="F99">
            <v>0</v>
          </cell>
          <cell r="G99" t="str">
            <v>Noncancer Risk</v>
          </cell>
          <cell r="H99">
            <v>0</v>
          </cell>
          <cell r="I99">
            <v>1000</v>
          </cell>
          <cell r="J99" t="str">
            <v>Lowest EPH Fraction</v>
          </cell>
        </row>
        <row r="100">
          <cell r="A100" t="str">
            <v>PETROLEUM HYDROCARBONS Aliphatics C5 to C8</v>
          </cell>
          <cell r="B100">
            <v>1380.3536388183743</v>
          </cell>
          <cell r="C100">
            <v>0</v>
          </cell>
          <cell r="D100">
            <v>0</v>
          </cell>
          <cell r="E100">
            <v>0</v>
          </cell>
          <cell r="F100">
            <v>100</v>
          </cell>
          <cell r="G100" t="str">
            <v>Ceiling (Low)</v>
          </cell>
          <cell r="H100">
            <v>100</v>
          </cell>
          <cell r="I100">
            <v>100</v>
          </cell>
          <cell r="J100" t="str">
            <v>Ceiling (Low)</v>
          </cell>
        </row>
        <row r="101">
          <cell r="A101" t="str">
            <v>PETROLEUM HYDROCARBONS Aliphatics C9 to C12</v>
          </cell>
          <cell r="B101">
            <v>3450.8840970459364</v>
          </cell>
          <cell r="C101">
            <v>0</v>
          </cell>
          <cell r="D101">
            <v>0</v>
          </cell>
          <cell r="E101">
            <v>0</v>
          </cell>
          <cell r="F101">
            <v>1000</v>
          </cell>
          <cell r="G101" t="str">
            <v>Ceiling (High)</v>
          </cell>
          <cell r="H101">
            <v>1000</v>
          </cell>
          <cell r="I101">
            <v>1000</v>
          </cell>
          <cell r="J101" t="str">
            <v>Ceiling (High)</v>
          </cell>
        </row>
        <row r="102">
          <cell r="A102" t="str">
            <v>PETROLEUM HYDROCARBONS Aliphatics C9 to C18</v>
          </cell>
          <cell r="B102">
            <v>3450.8840970459364</v>
          </cell>
          <cell r="C102">
            <v>0</v>
          </cell>
          <cell r="D102">
            <v>0</v>
          </cell>
          <cell r="E102">
            <v>0</v>
          </cell>
          <cell r="F102">
            <v>1000</v>
          </cell>
          <cell r="G102" t="str">
            <v>Ceiling (High)</v>
          </cell>
          <cell r="H102">
            <v>1000</v>
          </cell>
          <cell r="I102">
            <v>1000</v>
          </cell>
          <cell r="J102" t="str">
            <v>Ceiling (High)</v>
          </cell>
        </row>
        <row r="103">
          <cell r="A103" t="str">
            <v>PETROLEUM HYDROCARBONS Aliphatics C19 to C36</v>
          </cell>
          <cell r="B103">
            <v>69017.681940918716</v>
          </cell>
          <cell r="C103">
            <v>0</v>
          </cell>
          <cell r="D103">
            <v>0</v>
          </cell>
          <cell r="E103">
            <v>0</v>
          </cell>
          <cell r="F103">
            <v>3000</v>
          </cell>
          <cell r="G103" t="str">
            <v>Ceiling (High)</v>
          </cell>
          <cell r="H103">
            <v>3000</v>
          </cell>
          <cell r="I103">
            <v>3000</v>
          </cell>
          <cell r="J103" t="str">
            <v>Ceiling (High)</v>
          </cell>
        </row>
        <row r="104">
          <cell r="A104" t="str">
            <v>PETROLEUM HYDROCARBONS Aromatics C9 to C10</v>
          </cell>
          <cell r="B104">
            <v>1035.2652291137808</v>
          </cell>
          <cell r="C104">
            <v>0</v>
          </cell>
          <cell r="D104">
            <v>0</v>
          </cell>
          <cell r="E104">
            <v>0</v>
          </cell>
          <cell r="F104">
            <v>100</v>
          </cell>
          <cell r="G104" t="str">
            <v>Ceiling (Low)</v>
          </cell>
          <cell r="H104">
            <v>100</v>
          </cell>
          <cell r="I104">
            <v>100</v>
          </cell>
          <cell r="J104" t="str">
            <v>Ceiling (Low)</v>
          </cell>
        </row>
        <row r="105">
          <cell r="A105" t="str">
            <v>PETROLEUM HYDROCARBONS Aromatics C11 to C22</v>
          </cell>
          <cell r="B105">
            <v>2433.699556282158</v>
          </cell>
          <cell r="C105">
            <v>0</v>
          </cell>
          <cell r="D105">
            <v>0</v>
          </cell>
          <cell r="E105">
            <v>0</v>
          </cell>
          <cell r="F105">
            <v>1000</v>
          </cell>
          <cell r="G105" t="str">
            <v>Ceiling (High)</v>
          </cell>
          <cell r="H105">
            <v>1000</v>
          </cell>
          <cell r="I105">
            <v>1000</v>
          </cell>
          <cell r="J105" t="str">
            <v>Ceiling (High)</v>
          </cell>
        </row>
        <row r="106">
          <cell r="A106" t="str">
            <v>PHENANTHRENE</v>
          </cell>
          <cell r="B106">
            <v>2433.699556282158</v>
          </cell>
          <cell r="C106">
            <v>0</v>
          </cell>
          <cell r="D106">
            <v>0</v>
          </cell>
          <cell r="E106">
            <v>0</v>
          </cell>
          <cell r="F106">
            <v>500</v>
          </cell>
          <cell r="G106" t="str">
            <v>Ceiling (Medium)</v>
          </cell>
          <cell r="H106">
            <v>500</v>
          </cell>
          <cell r="I106">
            <v>500</v>
          </cell>
          <cell r="J106" t="str">
            <v>Ceiling (Medium)</v>
          </cell>
        </row>
        <row r="107">
          <cell r="A107" t="str">
            <v>PHENOL</v>
          </cell>
          <cell r="B107">
            <v>7881.9183416634842</v>
          </cell>
          <cell r="C107">
            <v>0</v>
          </cell>
          <cell r="D107">
            <v>0</v>
          </cell>
          <cell r="E107">
            <v>0</v>
          </cell>
          <cell r="F107">
            <v>500</v>
          </cell>
          <cell r="G107" t="str">
            <v>Ceiling (Medium)</v>
          </cell>
          <cell r="H107">
            <v>500</v>
          </cell>
          <cell r="I107">
            <v>500</v>
          </cell>
          <cell r="J107" t="str">
            <v>Ceiling (Medium)</v>
          </cell>
        </row>
        <row r="108">
          <cell r="A108" t="str">
            <v>POLYCHLORINATED BIPHENYLS (PCBs)</v>
          </cell>
          <cell r="B108">
            <v>1.0053099169461965</v>
          </cell>
          <cell r="C108">
            <v>0.74392276858625661</v>
          </cell>
          <cell r="D108">
            <v>0</v>
          </cell>
          <cell r="E108">
            <v>0.74392276858625661</v>
          </cell>
          <cell r="F108">
            <v>0.74392276858625661</v>
          </cell>
          <cell r="G108" t="str">
            <v>Cancer Risk</v>
          </cell>
          <cell r="H108">
            <v>0.74392276858625661</v>
          </cell>
          <cell r="I108">
            <v>1</v>
          </cell>
          <cell r="J108" t="str">
            <v>Not Calculated</v>
          </cell>
        </row>
        <row r="109">
          <cell r="A109" t="str">
            <v>PYRENE</v>
          </cell>
          <cell r="B109">
            <v>2433.699556282158</v>
          </cell>
          <cell r="C109">
            <v>0</v>
          </cell>
          <cell r="D109">
            <v>0</v>
          </cell>
          <cell r="E109">
            <v>0</v>
          </cell>
          <cell r="F109">
            <v>1000</v>
          </cell>
          <cell r="G109" t="str">
            <v>Ceiling (High)</v>
          </cell>
          <cell r="H109">
            <v>1000</v>
          </cell>
          <cell r="I109">
            <v>1000</v>
          </cell>
          <cell r="J109" t="str">
            <v>Ceiling (High)</v>
          </cell>
        </row>
        <row r="110">
          <cell r="A110" t="str">
            <v>RDX</v>
          </cell>
          <cell r="B110">
            <v>237.57883225330212</v>
          </cell>
          <cell r="C110">
            <v>22.649055968199288</v>
          </cell>
          <cell r="D110">
            <v>0</v>
          </cell>
          <cell r="E110">
            <v>22.649055968199288</v>
          </cell>
          <cell r="F110">
            <v>22.649055968199288</v>
          </cell>
          <cell r="G110" t="str">
            <v>Cancer Risk</v>
          </cell>
          <cell r="H110">
            <v>22.649055968199288</v>
          </cell>
          <cell r="I110">
            <v>20</v>
          </cell>
          <cell r="J110" t="str">
            <v>Cancer Risk</v>
          </cell>
        </row>
        <row r="111">
          <cell r="A111" t="str">
            <v>SELENIUM</v>
          </cell>
          <cell r="B111">
            <v>426.65699214675334</v>
          </cell>
          <cell r="C111">
            <v>0</v>
          </cell>
          <cell r="D111">
            <v>0</v>
          </cell>
          <cell r="E111">
            <v>0</v>
          </cell>
          <cell r="F111">
            <v>426.65699214675334</v>
          </cell>
          <cell r="G111" t="str">
            <v>Noncancer Risk</v>
          </cell>
          <cell r="H111">
            <v>426.65699214675334</v>
          </cell>
          <cell r="I111">
            <v>400</v>
          </cell>
          <cell r="J111" t="str">
            <v>Noncancer Risk</v>
          </cell>
        </row>
        <row r="112">
          <cell r="A112" t="str">
            <v>SILVER</v>
          </cell>
          <cell r="B112">
            <v>131.36530569439142</v>
          </cell>
          <cell r="C112">
            <v>0</v>
          </cell>
          <cell r="D112">
            <v>0</v>
          </cell>
          <cell r="E112">
            <v>0</v>
          </cell>
          <cell r="F112">
            <v>131.36530569439142</v>
          </cell>
          <cell r="G112" t="str">
            <v>Noncancer Risk</v>
          </cell>
          <cell r="H112">
            <v>131.36530569439142</v>
          </cell>
          <cell r="I112">
            <v>100</v>
          </cell>
          <cell r="J112" t="str">
            <v>Noncancer Risk</v>
          </cell>
        </row>
        <row r="113">
          <cell r="A113" t="str">
            <v>STYRENE</v>
          </cell>
          <cell r="B113">
            <v>14775.67626819931</v>
          </cell>
          <cell r="C113">
            <v>76.589125591142675</v>
          </cell>
          <cell r="D113">
            <v>0</v>
          </cell>
          <cell r="E113">
            <v>76.589125591142675</v>
          </cell>
          <cell r="F113">
            <v>76.589125591142675</v>
          </cell>
          <cell r="G113" t="str">
            <v>Cancer Risk</v>
          </cell>
          <cell r="H113">
            <v>76.589125591142675</v>
          </cell>
          <cell r="I113">
            <v>80</v>
          </cell>
          <cell r="J113" t="str">
            <v>Cancer Risk</v>
          </cell>
        </row>
        <row r="114">
          <cell r="A114" t="str">
            <v>TCDD, 2,3,7,8-  (equivalents)</v>
          </cell>
          <cell r="B114">
            <v>3.5185847093116879E-5</v>
          </cell>
          <cell r="C114">
            <v>9.9189702478167553E-6</v>
          </cell>
          <cell r="D114">
            <v>0</v>
          </cell>
          <cell r="E114">
            <v>9.9189702478167553E-6</v>
          </cell>
          <cell r="F114">
            <v>9.9189702478167553E-6</v>
          </cell>
          <cell r="G114" t="str">
            <v>Cancer Risk</v>
          </cell>
          <cell r="H114">
            <v>2.1999999999999999E-5</v>
          </cell>
          <cell r="I114">
            <v>2.0000000000000002E-5</v>
          </cell>
          <cell r="J114" t="str">
            <v>Background</v>
          </cell>
        </row>
        <row r="115">
          <cell r="A115" t="str">
            <v>TETRACHLOROETHANE, 1,1,1,2-</v>
          </cell>
          <cell r="B115">
            <v>2216.3514402298961</v>
          </cell>
          <cell r="C115">
            <v>88.372067989780007</v>
          </cell>
          <cell r="D115">
            <v>0</v>
          </cell>
          <cell r="E115">
            <v>88.372067989780007</v>
          </cell>
          <cell r="F115">
            <v>88.372067989780007</v>
          </cell>
          <cell r="G115" t="str">
            <v>Cancer Risk</v>
          </cell>
          <cell r="H115">
            <v>88.372067989780007</v>
          </cell>
          <cell r="I115">
            <v>90</v>
          </cell>
          <cell r="J115" t="str">
            <v>Cancer Risk</v>
          </cell>
        </row>
        <row r="116">
          <cell r="A116" t="str">
            <v>TETRACHLOROETHANE, 1,1,2,2-</v>
          </cell>
          <cell r="B116">
            <v>1477.5676268199306</v>
          </cell>
          <cell r="C116">
            <v>11.4883688386714</v>
          </cell>
          <cell r="D116">
            <v>0</v>
          </cell>
          <cell r="E116">
            <v>11.4883688386714</v>
          </cell>
          <cell r="F116">
            <v>11.4883688386714</v>
          </cell>
          <cell r="G116" t="str">
            <v>Cancer Risk</v>
          </cell>
          <cell r="H116">
            <v>11.4883688386714</v>
          </cell>
          <cell r="I116">
            <v>10</v>
          </cell>
          <cell r="J116" t="str">
            <v>Cancer Risk</v>
          </cell>
        </row>
        <row r="117">
          <cell r="A117" t="str">
            <v>TETRACHLOROETHYLENE</v>
          </cell>
          <cell r="B117">
            <v>443.27028804597921</v>
          </cell>
          <cell r="C117">
            <v>114.88368838671401</v>
          </cell>
          <cell r="D117">
            <v>0</v>
          </cell>
          <cell r="E117">
            <v>114.88368838671401</v>
          </cell>
          <cell r="F117">
            <v>114.88368838671401</v>
          </cell>
          <cell r="G117" t="str">
            <v>Cancer Risk</v>
          </cell>
          <cell r="H117">
            <v>114.88368838671401</v>
          </cell>
          <cell r="I117">
            <v>100</v>
          </cell>
          <cell r="J117" t="str">
            <v>Cancer Risk</v>
          </cell>
        </row>
        <row r="118">
          <cell r="A118" t="str">
            <v>THALLIUM</v>
          </cell>
          <cell r="B118">
            <v>6.8265118743480544</v>
          </cell>
          <cell r="C118">
            <v>0</v>
          </cell>
          <cell r="D118">
            <v>0</v>
          </cell>
          <cell r="E118">
            <v>0</v>
          </cell>
          <cell r="F118">
            <v>6.8265118743480544</v>
          </cell>
          <cell r="G118" t="str">
            <v>Noncancer Risk</v>
          </cell>
          <cell r="H118">
            <v>8</v>
          </cell>
          <cell r="I118">
            <v>8</v>
          </cell>
          <cell r="J118" t="str">
            <v>PQL</v>
          </cell>
        </row>
        <row r="119">
          <cell r="A119" t="str">
            <v>TOLUENE</v>
          </cell>
          <cell r="B119">
            <v>5910.2705072797226</v>
          </cell>
          <cell r="C119">
            <v>0</v>
          </cell>
          <cell r="D119">
            <v>0</v>
          </cell>
          <cell r="E119">
            <v>0</v>
          </cell>
          <cell r="F119">
            <v>500</v>
          </cell>
          <cell r="G119" t="str">
            <v>Ceiling (Medium)</v>
          </cell>
          <cell r="H119">
            <v>500</v>
          </cell>
          <cell r="I119">
            <v>500</v>
          </cell>
          <cell r="J119" t="str">
            <v>Ceiling (Medium)</v>
          </cell>
        </row>
        <row r="120">
          <cell r="A120" t="str">
            <v>TRICHLOROBENZENE, 1,2,4-</v>
          </cell>
          <cell r="B120">
            <v>738.78381340996532</v>
          </cell>
          <cell r="C120">
            <v>0</v>
          </cell>
          <cell r="D120">
            <v>0</v>
          </cell>
          <cell r="E120">
            <v>0</v>
          </cell>
          <cell r="F120">
            <v>738.78381340996532</v>
          </cell>
          <cell r="G120" t="str">
            <v>Noncancer Risk</v>
          </cell>
          <cell r="H120">
            <v>738.78381340996532</v>
          </cell>
          <cell r="I120">
            <v>700</v>
          </cell>
          <cell r="J120" t="str">
            <v>Noncancer Risk</v>
          </cell>
        </row>
        <row r="121">
          <cell r="A121" t="str">
            <v>TRICHLOROETHANE, 1,1,1-</v>
          </cell>
          <cell r="B121">
            <v>147756.76268199307</v>
          </cell>
          <cell r="C121">
            <v>0</v>
          </cell>
          <cell r="D121">
            <v>0</v>
          </cell>
          <cell r="E121">
            <v>0</v>
          </cell>
          <cell r="F121">
            <v>500</v>
          </cell>
          <cell r="G121" t="str">
            <v>Ceiling (Medium)</v>
          </cell>
          <cell r="H121">
            <v>500</v>
          </cell>
          <cell r="I121">
            <v>500</v>
          </cell>
          <cell r="J121" t="str">
            <v>Ceiling (Medium)</v>
          </cell>
        </row>
        <row r="122">
          <cell r="A122" t="str">
            <v>TRICHLOROETHANE, 1,1,2-</v>
          </cell>
          <cell r="B122">
            <v>295.51352536398616</v>
          </cell>
          <cell r="C122">
            <v>40.310066100601411</v>
          </cell>
          <cell r="D122">
            <v>0</v>
          </cell>
          <cell r="E122">
            <v>40.310066100601411</v>
          </cell>
          <cell r="F122">
            <v>40.310066100601411</v>
          </cell>
          <cell r="G122" t="str">
            <v>Cancer Risk</v>
          </cell>
          <cell r="H122">
            <v>40.310066100601411</v>
          </cell>
          <cell r="I122">
            <v>40</v>
          </cell>
          <cell r="J122" t="str">
            <v>Cancer Risk</v>
          </cell>
        </row>
        <row r="123">
          <cell r="A123" t="str">
            <v>TRICHLOROETHYLENE</v>
          </cell>
          <cell r="B123">
            <v>36.93919067049827</v>
          </cell>
          <cell r="C123"/>
          <cell r="D123">
            <v>33.841964004748903</v>
          </cell>
          <cell r="E123">
            <v>33.841964004748903</v>
          </cell>
          <cell r="F123">
            <v>33.841964004748903</v>
          </cell>
          <cell r="G123" t="str">
            <v>Cancer Risk</v>
          </cell>
          <cell r="H123">
            <v>33.841964004748903</v>
          </cell>
          <cell r="I123">
            <v>30</v>
          </cell>
          <cell r="J123" t="str">
            <v>Cancer Risk</v>
          </cell>
        </row>
        <row r="124">
          <cell r="A124" t="str">
            <v>TRICHLOROPHENOL, 2,4,5-</v>
          </cell>
          <cell r="B124">
            <v>2627.3061138878288</v>
          </cell>
          <cell r="C124">
            <v>0</v>
          </cell>
          <cell r="D124">
            <v>0</v>
          </cell>
          <cell r="E124">
            <v>0</v>
          </cell>
          <cell r="F124">
            <v>1000</v>
          </cell>
          <cell r="G124" t="str">
            <v>Ceiling (High)</v>
          </cell>
          <cell r="H124">
            <v>1000</v>
          </cell>
          <cell r="I124">
            <v>1000</v>
          </cell>
          <cell r="J124" t="str">
            <v>Ceiling (High)</v>
          </cell>
        </row>
        <row r="125">
          <cell r="A125" t="str">
            <v>TRICHLOROPHENOL 2,4,6-</v>
          </cell>
          <cell r="B125">
            <v>26.273061138878283</v>
          </cell>
          <cell r="C125">
            <v>67.392918012123076</v>
          </cell>
          <cell r="D125">
            <v>0</v>
          </cell>
          <cell r="E125">
            <v>67.392918012123076</v>
          </cell>
          <cell r="F125">
            <v>26.273061138878283</v>
          </cell>
          <cell r="G125" t="str">
            <v>Noncancer Risk</v>
          </cell>
          <cell r="H125">
            <v>26.273061138878283</v>
          </cell>
          <cell r="I125">
            <v>30</v>
          </cell>
          <cell r="J125" t="str">
            <v>Noncancer Risk</v>
          </cell>
        </row>
        <row r="126">
          <cell r="A126" t="str">
            <v>VANADIUM</v>
          </cell>
          <cell r="B126">
            <v>452.38946262578838</v>
          </cell>
          <cell r="C126">
            <v>0</v>
          </cell>
          <cell r="D126">
            <v>0</v>
          </cell>
          <cell r="E126">
            <v>0</v>
          </cell>
          <cell r="F126">
            <v>452.38946262578838</v>
          </cell>
          <cell r="G126" t="str">
            <v>Noncancer Risk</v>
          </cell>
          <cell r="H126">
            <v>452.38946262578838</v>
          </cell>
          <cell r="I126">
            <v>500</v>
          </cell>
          <cell r="J126" t="str">
            <v>Noncancer Risk</v>
          </cell>
        </row>
        <row r="127">
          <cell r="A127" t="str">
            <v>VINYL CHLORIDE</v>
          </cell>
          <cell r="B127">
            <v>221.63514402298961</v>
          </cell>
          <cell r="C127">
            <v>3.1912135662976113</v>
          </cell>
          <cell r="D127">
            <v>0.3083876889203595</v>
          </cell>
          <cell r="E127">
            <v>0.3083876889203595</v>
          </cell>
          <cell r="F127">
            <v>0.3083876889203595</v>
          </cell>
          <cell r="G127" t="str">
            <v>Cancer Risk</v>
          </cell>
          <cell r="H127">
            <v>0.3083876889203595</v>
          </cell>
          <cell r="I127">
            <v>0.3</v>
          </cell>
          <cell r="J127" t="str">
            <v>Cancer Risk</v>
          </cell>
        </row>
        <row r="128">
          <cell r="A128" t="str">
            <v>XYLENES (Mixed Isomers)</v>
          </cell>
          <cell r="B128">
            <v>14775.67626819931</v>
          </cell>
          <cell r="C128">
            <v>0</v>
          </cell>
          <cell r="D128">
            <v>0</v>
          </cell>
          <cell r="E128">
            <v>0</v>
          </cell>
          <cell r="F128">
            <v>500</v>
          </cell>
          <cell r="G128" t="str">
            <v>Ceiling (Medium)</v>
          </cell>
          <cell r="H128">
            <v>500</v>
          </cell>
          <cell r="I128">
            <v>500</v>
          </cell>
          <cell r="J128" t="str">
            <v>Ceiling (Medium)</v>
          </cell>
        </row>
        <row r="129">
          <cell r="A129" t="str">
            <v>ZINC</v>
          </cell>
          <cell r="B129">
            <v>15079.648754192947</v>
          </cell>
          <cell r="C129">
            <v>0</v>
          </cell>
          <cell r="D129">
            <v>0</v>
          </cell>
          <cell r="E129">
            <v>0</v>
          </cell>
          <cell r="F129">
            <v>1000</v>
          </cell>
          <cell r="G129" t="str">
            <v>Ceiling (High)</v>
          </cell>
          <cell r="H129">
            <v>1000</v>
          </cell>
          <cell r="I129">
            <v>1000</v>
          </cell>
          <cell r="J129" t="str">
            <v>Ceiling (High)</v>
          </cell>
        </row>
      </sheetData>
      <sheetData sheetId="2"/>
      <sheetData sheetId="3"/>
      <sheetData sheetId="4">
        <row r="1">
          <cell r="A1"/>
          <cell r="B1" t="str">
            <v>COMMERCIAL RECEPTOR</v>
          </cell>
          <cell r="C1"/>
          <cell r="D1" t="str">
            <v>Lowest of Risk-Based and Ceiling Levels</v>
          </cell>
          <cell r="E1"/>
          <cell r="F1" t="str">
            <v>Highest of Column D, Background, and PQL</v>
          </cell>
          <cell r="G1" t="str">
            <v>Lower of the S-3 and S-2 Calculated Values</v>
          </cell>
          <cell r="H1" t="str">
            <v>S-2 Methods 1 &amp; 2 Direct Contact Soil Level (Rounded)</v>
          </cell>
          <cell r="I1"/>
        </row>
        <row r="2">
          <cell r="A2" t="str">
            <v>S-2</v>
          </cell>
          <cell r="B2" t="str">
            <v>RISK-BASED LEVELS</v>
          </cell>
          <cell r="C2"/>
          <cell r="D2"/>
          <cell r="E2"/>
          <cell r="F2"/>
          <cell r="G2"/>
          <cell r="H2"/>
          <cell r="I2"/>
        </row>
        <row r="3">
          <cell r="A3" t="str">
            <v>DIRECT CONTACT</v>
          </cell>
          <cell r="B3" t="str">
            <v>NONCANCER</v>
          </cell>
          <cell r="C3" t="str">
            <v>CANCER</v>
          </cell>
          <cell r="D3"/>
          <cell r="E3"/>
          <cell r="F3"/>
          <cell r="G3"/>
          <cell r="H3"/>
          <cell r="I3"/>
        </row>
        <row r="4">
          <cell r="A4" t="str">
            <v>SOIL LEVELS</v>
          </cell>
          <cell r="B4" t="str">
            <v>(HI = 0.2)</v>
          </cell>
          <cell r="C4" t="str">
            <v>(ELCR = 1 x 10-6)</v>
          </cell>
          <cell r="D4"/>
          <cell r="E4"/>
          <cell r="F4"/>
          <cell r="G4"/>
          <cell r="H4"/>
          <cell r="I4"/>
        </row>
        <row r="5">
          <cell r="A5"/>
          <cell r="B5"/>
          <cell r="C5"/>
          <cell r="D5"/>
          <cell r="E5"/>
          <cell r="F5"/>
          <cell r="G5"/>
          <cell r="H5"/>
          <cell r="I5"/>
        </row>
        <row r="6">
          <cell r="A6" t="str">
            <v>OIL OR HAZARDOUS MATERIAL (OHM)</v>
          </cell>
          <cell r="B6" t="str">
            <v>mg/kg</v>
          </cell>
          <cell r="C6" t="str">
            <v>mg/kg</v>
          </cell>
          <cell r="D6" t="str">
            <v>mg/kg</v>
          </cell>
          <cell r="E6" t="str">
            <v>basis</v>
          </cell>
          <cell r="F6" t="str">
            <v>mg/kg</v>
          </cell>
          <cell r="G6" t="str">
            <v>mg/kg</v>
          </cell>
          <cell r="H6" t="str">
            <v>mg/kg</v>
          </cell>
          <cell r="I6" t="str">
            <v>Basis</v>
          </cell>
        </row>
        <row r="7">
          <cell r="A7" t="str">
            <v>ACENAPHTHENE</v>
          </cell>
          <cell r="B7">
            <v>103890.78113326877</v>
          </cell>
          <cell r="C7">
            <v>0</v>
          </cell>
          <cell r="D7">
            <v>3000</v>
          </cell>
          <cell r="E7" t="str">
            <v>Ceiling (High)</v>
          </cell>
          <cell r="F7">
            <v>3000</v>
          </cell>
          <cell r="G7">
            <v>3000</v>
          </cell>
          <cell r="H7">
            <v>3000</v>
          </cell>
          <cell r="I7" t="str">
            <v>Ceiling (High)</v>
          </cell>
        </row>
        <row r="8">
          <cell r="A8" t="str">
            <v>ACENAPHTHYLENE</v>
          </cell>
          <cell r="B8">
            <v>51945.390566634385</v>
          </cell>
          <cell r="C8">
            <v>0</v>
          </cell>
          <cell r="D8">
            <v>3000</v>
          </cell>
          <cell r="E8" t="str">
            <v>Ceiling (High)</v>
          </cell>
          <cell r="F8">
            <v>3000</v>
          </cell>
          <cell r="G8">
            <v>3000</v>
          </cell>
          <cell r="H8">
            <v>3000</v>
          </cell>
          <cell r="I8" t="str">
            <v>Ceiling (High)</v>
          </cell>
        </row>
        <row r="9">
          <cell r="A9" t="str">
            <v>ACETONE</v>
          </cell>
          <cell r="B9">
            <v>710431.99240612099</v>
          </cell>
          <cell r="C9">
            <v>0</v>
          </cell>
          <cell r="D9">
            <v>1000</v>
          </cell>
          <cell r="E9" t="str">
            <v>Ceiling (Medium)</v>
          </cell>
          <cell r="F9">
            <v>1000</v>
          </cell>
          <cell r="G9">
            <v>1000</v>
          </cell>
          <cell r="H9">
            <v>1000</v>
          </cell>
          <cell r="I9" t="str">
            <v>Ceiling (Medium)</v>
          </cell>
        </row>
        <row r="10">
          <cell r="A10" t="str">
            <v>ALDRIN</v>
          </cell>
          <cell r="B10">
            <v>21.145495649367337</v>
          </cell>
          <cell r="C10">
            <v>0.53746720967890838</v>
          </cell>
          <cell r="D10">
            <v>0.53746720967890838</v>
          </cell>
          <cell r="E10" t="str">
            <v>Cancer Risk</v>
          </cell>
          <cell r="F10">
            <v>0.53746720967890838</v>
          </cell>
          <cell r="G10">
            <v>0.53746720967890838</v>
          </cell>
          <cell r="H10">
            <v>0.5</v>
          </cell>
          <cell r="I10" t="str">
            <v>Cancer Risk</v>
          </cell>
        </row>
        <row r="11">
          <cell r="A11" t="str">
            <v>ANTHRACENE</v>
          </cell>
          <cell r="B11">
            <v>519453.90566634381</v>
          </cell>
          <cell r="C11">
            <v>0</v>
          </cell>
          <cell r="D11">
            <v>3000</v>
          </cell>
          <cell r="E11" t="str">
            <v>Ceiling (High)</v>
          </cell>
          <cell r="F11">
            <v>3000</v>
          </cell>
          <cell r="G11">
            <v>3000</v>
          </cell>
          <cell r="H11">
            <v>3000</v>
          </cell>
          <cell r="I11" t="str">
            <v>Ceiling (High)</v>
          </cell>
        </row>
        <row r="12">
          <cell r="A12" t="str">
            <v>ANTIMONY</v>
          </cell>
          <cell r="B12">
            <v>281.93994199156452</v>
          </cell>
          <cell r="C12">
            <v>0</v>
          </cell>
          <cell r="D12">
            <v>281.93994199156452</v>
          </cell>
          <cell r="E12" t="str">
            <v>Noncancer Risk</v>
          </cell>
          <cell r="F12">
            <v>281.93994199156452</v>
          </cell>
          <cell r="G12">
            <v>35.170587540428727</v>
          </cell>
          <cell r="H12">
            <v>40</v>
          </cell>
          <cell r="I12" t="str">
            <v>S-3 Standard</v>
          </cell>
        </row>
        <row r="13">
          <cell r="A13" t="str">
            <v>ARSENIC</v>
          </cell>
          <cell r="B13">
            <v>450.47146822110284</v>
          </cell>
          <cell r="C13">
            <v>12.976544352048231</v>
          </cell>
          <cell r="D13">
            <v>12.976544352048231</v>
          </cell>
          <cell r="E13" t="str">
            <v>Cancer Risk</v>
          </cell>
          <cell r="F13">
            <v>20</v>
          </cell>
          <cell r="G13">
            <v>20</v>
          </cell>
          <cell r="H13">
            <v>20</v>
          </cell>
          <cell r="I13" t="str">
            <v>Background</v>
          </cell>
        </row>
        <row r="14">
          <cell r="A14" t="str">
            <v>BARIUM</v>
          </cell>
          <cell r="B14">
            <v>140969.97099578226</v>
          </cell>
          <cell r="C14">
            <v>0</v>
          </cell>
          <cell r="D14">
            <v>3000</v>
          </cell>
          <cell r="E14" t="str">
            <v>Ceiling (High)</v>
          </cell>
          <cell r="F14">
            <v>3000</v>
          </cell>
          <cell r="G14">
            <v>3000</v>
          </cell>
          <cell r="H14">
            <v>3000</v>
          </cell>
          <cell r="I14" t="str">
            <v>Ceiling (High)</v>
          </cell>
        </row>
        <row r="15">
          <cell r="A15" t="str">
            <v>BENZENE</v>
          </cell>
          <cell r="B15">
            <v>3157.4755218049818</v>
          </cell>
          <cell r="C15">
            <v>186.0465374800915</v>
          </cell>
          <cell r="D15">
            <v>186.0465374800915</v>
          </cell>
          <cell r="E15" t="str">
            <v>Cancer Risk</v>
          </cell>
          <cell r="F15">
            <v>186.0465374800915</v>
          </cell>
          <cell r="G15">
            <v>186.0465374800915</v>
          </cell>
          <cell r="H15">
            <v>200</v>
          </cell>
          <cell r="I15" t="str">
            <v>Cancer Risk</v>
          </cell>
        </row>
        <row r="16">
          <cell r="A16" t="str">
            <v>BENZO(a)ANTHRACENE</v>
          </cell>
          <cell r="B16">
            <v>74271.846883894992</v>
          </cell>
          <cell r="C16">
            <v>320.9277334489289</v>
          </cell>
          <cell r="D16">
            <v>320.9277334489289</v>
          </cell>
          <cell r="E16" t="str">
            <v>Cancer Risk</v>
          </cell>
          <cell r="F16">
            <v>320.9277334489289</v>
          </cell>
          <cell r="G16">
            <v>320.9277334489289</v>
          </cell>
          <cell r="H16">
            <v>300</v>
          </cell>
          <cell r="I16" t="str">
            <v>Cancer Risk</v>
          </cell>
        </row>
        <row r="17">
          <cell r="A17" t="str">
            <v>BENZO(a)PYRENE</v>
          </cell>
          <cell r="B17">
            <v>742.71846883894989</v>
          </cell>
          <cell r="C17">
            <v>32.09277334489289</v>
          </cell>
          <cell r="D17">
            <v>32.09277334489289</v>
          </cell>
          <cell r="E17" t="str">
            <v>Cancer Risk</v>
          </cell>
          <cell r="F17">
            <v>32.09277334489289</v>
          </cell>
          <cell r="G17">
            <v>26.786658178751324</v>
          </cell>
          <cell r="H17">
            <v>30</v>
          </cell>
          <cell r="I17" t="str">
            <v>S-3 Standard</v>
          </cell>
        </row>
        <row r="18">
          <cell r="A18" t="str">
            <v>BENZO(b)FLUORANTHENE</v>
          </cell>
          <cell r="B18">
            <v>74271.846883894992</v>
          </cell>
          <cell r="C18">
            <v>320.9277334489289</v>
          </cell>
          <cell r="D18">
            <v>320.9277334489289</v>
          </cell>
          <cell r="E18" t="str">
            <v>Cancer Risk</v>
          </cell>
          <cell r="F18">
            <v>320.9277334489289</v>
          </cell>
          <cell r="G18">
            <v>320.9277334489289</v>
          </cell>
          <cell r="H18">
            <v>300</v>
          </cell>
          <cell r="I18" t="str">
            <v>Cancer Risk</v>
          </cell>
        </row>
        <row r="19">
          <cell r="A19" t="str">
            <v>BENZO(g,h,i)PERYLENE</v>
          </cell>
          <cell r="B19">
            <v>51945.390566634385</v>
          </cell>
          <cell r="C19">
            <v>0</v>
          </cell>
          <cell r="D19">
            <v>3000</v>
          </cell>
          <cell r="E19" t="str">
            <v>Ceiling (High)</v>
          </cell>
          <cell r="F19">
            <v>3000</v>
          </cell>
          <cell r="G19">
            <v>3000</v>
          </cell>
          <cell r="H19">
            <v>3000</v>
          </cell>
          <cell r="I19" t="str">
            <v>Ceiling (High)</v>
          </cell>
        </row>
        <row r="20">
          <cell r="A20" t="str">
            <v>BENZO(k)FLUORANTHENE</v>
          </cell>
          <cell r="B20">
            <v>74271.846883894992</v>
          </cell>
          <cell r="C20">
            <v>3209.2773344892894</v>
          </cell>
          <cell r="D20">
            <v>3000</v>
          </cell>
          <cell r="E20" t="str">
            <v>Ceiling (High)</v>
          </cell>
          <cell r="F20">
            <v>3000</v>
          </cell>
          <cell r="G20">
            <v>3000</v>
          </cell>
          <cell r="H20">
            <v>3000</v>
          </cell>
          <cell r="I20" t="str">
            <v>Ceiling (High)</v>
          </cell>
        </row>
        <row r="21">
          <cell r="A21" t="str">
            <v>BERYLLIUM</v>
          </cell>
          <cell r="B21">
            <v>1409.6997099578225</v>
          </cell>
          <cell r="C21">
            <v>0</v>
          </cell>
          <cell r="D21">
            <v>1409.6997099578225</v>
          </cell>
          <cell r="E21" t="str">
            <v>Noncancer Risk</v>
          </cell>
          <cell r="F21">
            <v>1409.6997099578225</v>
          </cell>
          <cell r="G21">
            <v>197.98801544443907</v>
          </cell>
          <cell r="H21">
            <v>200</v>
          </cell>
          <cell r="I21" t="str">
            <v>S-3 Standard</v>
          </cell>
        </row>
        <row r="22">
          <cell r="A22" t="str">
            <v>BIPHENYL, 1,1-</v>
          </cell>
          <cell r="B22">
            <v>35242.492748945566</v>
          </cell>
          <cell r="C22">
            <v>1142.1178205676802</v>
          </cell>
          <cell r="D22">
            <v>1142.1178205676802</v>
          </cell>
          <cell r="E22" t="str">
            <v>Cancer Risk</v>
          </cell>
          <cell r="F22">
            <v>1142.1178205676802</v>
          </cell>
          <cell r="G22">
            <v>1142.1178205676802</v>
          </cell>
          <cell r="H22">
            <v>1000</v>
          </cell>
          <cell r="I22" t="str">
            <v>Cancer Risk</v>
          </cell>
        </row>
        <row r="23">
          <cell r="A23" t="str">
            <v>BIS(2-CHLOROETHYL)ETHER</v>
          </cell>
          <cell r="B23">
            <v>0</v>
          </cell>
          <cell r="C23">
            <v>9.3023268740045744</v>
          </cell>
          <cell r="D23">
            <v>9.3023268740045744</v>
          </cell>
          <cell r="E23" t="str">
            <v>Cancer Risk</v>
          </cell>
          <cell r="F23">
            <v>9.3023268740045744</v>
          </cell>
          <cell r="G23">
            <v>9.3023268740045744</v>
          </cell>
          <cell r="H23">
            <v>9</v>
          </cell>
          <cell r="I23" t="str">
            <v>Cancer Risk</v>
          </cell>
        </row>
        <row r="24">
          <cell r="A24" t="str">
            <v>BIS(2-CHLOROISOPROPYL)ETHER</v>
          </cell>
          <cell r="B24">
            <v>31574.755218049821</v>
          </cell>
          <cell r="C24">
            <v>146.17942230578615</v>
          </cell>
          <cell r="D24">
            <v>146.17942230578615</v>
          </cell>
          <cell r="E24" t="str">
            <v>Cancer Risk</v>
          </cell>
          <cell r="F24">
            <v>146.17942230578615</v>
          </cell>
          <cell r="G24">
            <v>146.17942230578615</v>
          </cell>
          <cell r="H24">
            <v>100</v>
          </cell>
          <cell r="I24" t="str">
            <v>Cancer Risk</v>
          </cell>
        </row>
        <row r="25">
          <cell r="A25" t="str">
            <v>BIS(2-ETHYLHEXYL)PHTHALATE</v>
          </cell>
          <cell r="B25">
            <v>14096.997099578226</v>
          </cell>
          <cell r="C25">
            <v>652.63875461010298</v>
          </cell>
          <cell r="D25">
            <v>652.63875461010298</v>
          </cell>
          <cell r="E25" t="str">
            <v>Cancer Risk</v>
          </cell>
          <cell r="F25">
            <v>652.63875461010298</v>
          </cell>
          <cell r="G25">
            <v>652.63875461010298</v>
          </cell>
          <cell r="H25">
            <v>700</v>
          </cell>
          <cell r="I25" t="str">
            <v>Cancer Risk</v>
          </cell>
        </row>
        <row r="26">
          <cell r="A26" t="str">
            <v>BROMODICHLOROMETHANE</v>
          </cell>
          <cell r="B26">
            <v>2368.1066413537364</v>
          </cell>
          <cell r="C26">
            <v>165.04128324846829</v>
          </cell>
          <cell r="D26">
            <v>165.04128324846829</v>
          </cell>
          <cell r="E26" t="str">
            <v>Cancer Risk</v>
          </cell>
          <cell r="F26">
            <v>165.04128324846829</v>
          </cell>
          <cell r="G26">
            <v>165.04128324846829</v>
          </cell>
          <cell r="H26">
            <v>200</v>
          </cell>
          <cell r="I26" t="str">
            <v>Cancer Risk</v>
          </cell>
        </row>
        <row r="27">
          <cell r="A27" t="str">
            <v>BROMOFORM</v>
          </cell>
          <cell r="B27">
            <v>15787.37760902491</v>
          </cell>
          <cell r="C27">
            <v>1295.2607039753204</v>
          </cell>
          <cell r="D27">
            <v>1000</v>
          </cell>
          <cell r="E27" t="str">
            <v>Ceiling (Medium)</v>
          </cell>
          <cell r="F27">
            <v>1000</v>
          </cell>
          <cell r="G27">
            <v>1000</v>
          </cell>
          <cell r="H27">
            <v>1000</v>
          </cell>
          <cell r="I27" t="str">
            <v>Ceiling (Medium)</v>
          </cell>
        </row>
        <row r="28">
          <cell r="A28" t="str">
            <v>BROMOMETHANE</v>
          </cell>
          <cell r="B28">
            <v>1105.1164326317437</v>
          </cell>
          <cell r="C28">
            <v>0</v>
          </cell>
          <cell r="D28">
            <v>1000</v>
          </cell>
          <cell r="E28" t="str">
            <v>Ceiling (Medium)</v>
          </cell>
          <cell r="F28">
            <v>1000</v>
          </cell>
          <cell r="G28">
            <v>690.34841558674179</v>
          </cell>
          <cell r="H28">
            <v>700</v>
          </cell>
          <cell r="I28" t="str">
            <v>S-3 Standard</v>
          </cell>
        </row>
        <row r="29">
          <cell r="A29" t="str">
            <v>CADMIUM</v>
          </cell>
          <cell r="B29">
            <v>803.12651569348247</v>
          </cell>
          <cell r="C29">
            <v>0</v>
          </cell>
          <cell r="D29">
            <v>803.12651569348247</v>
          </cell>
          <cell r="E29" t="str">
            <v>Noncancer Risk</v>
          </cell>
          <cell r="F29">
            <v>803.12651569348247</v>
          </cell>
          <cell r="G29">
            <v>81.548801364092213</v>
          </cell>
          <cell r="H29">
            <v>80</v>
          </cell>
          <cell r="I29" t="str">
            <v>S-3 Standard</v>
          </cell>
        </row>
        <row r="30">
          <cell r="A30" t="str">
            <v>CARBON TETRACHLORIDE</v>
          </cell>
          <cell r="B30">
            <v>3157.4755218049818</v>
          </cell>
          <cell r="C30">
            <v>146.17942230578615</v>
          </cell>
          <cell r="D30">
            <v>146.17942230578615</v>
          </cell>
          <cell r="E30" t="str">
            <v>Cancer Risk</v>
          </cell>
          <cell r="F30">
            <v>146.17942230578615</v>
          </cell>
          <cell r="G30">
            <v>146.17942230578615</v>
          </cell>
          <cell r="H30">
            <v>100</v>
          </cell>
          <cell r="I30" t="str">
            <v>Cancer Risk</v>
          </cell>
        </row>
        <row r="31">
          <cell r="A31" t="str">
            <v>CHLORDANE</v>
          </cell>
          <cell r="B31">
            <v>388.0373231794776</v>
          </cell>
          <cell r="C31">
            <v>28.743505420702046</v>
          </cell>
          <cell r="D31">
            <v>28.743505420702046</v>
          </cell>
          <cell r="E31" t="str">
            <v>Cancer Risk</v>
          </cell>
          <cell r="F31">
            <v>28.743505420702046</v>
          </cell>
          <cell r="G31">
            <v>28.743505420702046</v>
          </cell>
          <cell r="H31">
            <v>30</v>
          </cell>
          <cell r="I31" t="str">
            <v>Cancer Risk</v>
          </cell>
        </row>
        <row r="32">
          <cell r="A32" t="str">
            <v>CHLOROANILINE, p-</v>
          </cell>
          <cell r="B32">
            <v>352.42492748945563</v>
          </cell>
          <cell r="C32">
            <v>45.684712822707205</v>
          </cell>
          <cell r="D32">
            <v>45.684712822707205</v>
          </cell>
          <cell r="E32" t="str">
            <v>Cancer Risk</v>
          </cell>
          <cell r="F32">
            <v>45.684712822707205</v>
          </cell>
          <cell r="G32">
            <v>44.345152511661603</v>
          </cell>
          <cell r="H32">
            <v>40</v>
          </cell>
          <cell r="I32" t="str">
            <v>S-3 Standard</v>
          </cell>
        </row>
        <row r="33">
          <cell r="A33" t="str">
            <v>CHLOROBENZENE</v>
          </cell>
          <cell r="B33">
            <v>15787.37760902491</v>
          </cell>
          <cell r="C33">
            <v>0</v>
          </cell>
          <cell r="D33">
            <v>1000</v>
          </cell>
          <cell r="E33" t="str">
            <v>Ceiling (Medium)</v>
          </cell>
          <cell r="F33">
            <v>1000</v>
          </cell>
          <cell r="G33">
            <v>1000</v>
          </cell>
          <cell r="H33">
            <v>1000</v>
          </cell>
          <cell r="I33" t="str">
            <v>Ceiling (Medium)</v>
          </cell>
        </row>
        <row r="34">
          <cell r="A34" t="str">
            <v>CHLOROFORM</v>
          </cell>
          <cell r="B34">
            <v>7893.6888045124551</v>
          </cell>
          <cell r="C34">
            <v>0</v>
          </cell>
          <cell r="D34">
            <v>1000</v>
          </cell>
          <cell r="E34" t="str">
            <v>Ceiling (Medium)</v>
          </cell>
          <cell r="F34">
            <v>1000</v>
          </cell>
          <cell r="G34">
            <v>1000</v>
          </cell>
          <cell r="H34">
            <v>1000</v>
          </cell>
          <cell r="I34" t="str">
            <v>Ceiling (Medium)</v>
          </cell>
        </row>
        <row r="35">
          <cell r="A35" t="str">
            <v>CHLOROPHENOL, 2-</v>
          </cell>
          <cell r="B35">
            <v>2698.6737342491383</v>
          </cell>
          <cell r="C35">
            <v>0</v>
          </cell>
          <cell r="D35">
            <v>2698.6737342491383</v>
          </cell>
          <cell r="E35" t="str">
            <v>Noncancer Risk</v>
          </cell>
          <cell r="F35">
            <v>2698.6737342491383</v>
          </cell>
          <cell r="G35">
            <v>351.40921678267676</v>
          </cell>
          <cell r="H35">
            <v>400</v>
          </cell>
          <cell r="I35" t="str">
            <v>S-3 Standard</v>
          </cell>
        </row>
        <row r="36">
          <cell r="A36" t="str">
            <v>CHROMIUM (TOTAL)</v>
          </cell>
          <cell r="B36">
            <v>2114.549564936734</v>
          </cell>
          <cell r="C36">
            <v>0</v>
          </cell>
          <cell r="D36">
            <v>2114.549564936734</v>
          </cell>
          <cell r="E36" t="str">
            <v>Noncancer Risk</v>
          </cell>
          <cell r="F36"/>
          <cell r="G36">
            <v>1053.0092572967037</v>
          </cell>
          <cell r="H36">
            <v>200</v>
          </cell>
          <cell r="I36" t="str">
            <v>Lower of CrIII and CrIV</v>
          </cell>
        </row>
        <row r="37">
          <cell r="A37" t="str">
            <v>CHROMIUM(III)</v>
          </cell>
          <cell r="B37">
            <v>1057274.7824683671</v>
          </cell>
          <cell r="C37">
            <v>0</v>
          </cell>
          <cell r="D37">
            <v>3000</v>
          </cell>
          <cell r="E37" t="str">
            <v>Ceiling (High)</v>
          </cell>
          <cell r="F37">
            <v>3000</v>
          </cell>
          <cell r="G37">
            <v>3000</v>
          </cell>
          <cell r="H37">
            <v>3000</v>
          </cell>
          <cell r="I37" t="str">
            <v>Ceiling (High)</v>
          </cell>
        </row>
        <row r="38">
          <cell r="A38" t="str">
            <v>CHROMIUM(VI)</v>
          </cell>
          <cell r="B38">
            <v>175</v>
          </cell>
          <cell r="C38">
            <v>0</v>
          </cell>
          <cell r="D38">
            <v>175</v>
          </cell>
          <cell r="E38" t="str">
            <v>Noncancer Risk</v>
          </cell>
          <cell r="F38">
            <v>175</v>
          </cell>
          <cell r="G38">
            <v>169.46690553430494</v>
          </cell>
          <cell r="H38">
            <v>200</v>
          </cell>
          <cell r="I38" t="str">
            <v>S-3 Standard</v>
          </cell>
        </row>
        <row r="39">
          <cell r="A39" t="str">
            <v>CHRYSENE</v>
          </cell>
          <cell r="B39">
            <v>74271.846883894992</v>
          </cell>
          <cell r="C39">
            <v>3209.2773344892894</v>
          </cell>
          <cell r="D39">
            <v>3000</v>
          </cell>
          <cell r="E39" t="str">
            <v>Ceiling (High)</v>
          </cell>
          <cell r="F39">
            <v>3000</v>
          </cell>
          <cell r="G39">
            <v>3000</v>
          </cell>
          <cell r="H39">
            <v>3000</v>
          </cell>
          <cell r="I39" t="str">
            <v>Ceiling (High)</v>
          </cell>
        </row>
        <row r="40">
          <cell r="A40" t="str">
            <v>CYANIDE</v>
          </cell>
          <cell r="B40">
            <v>422.90991298734673</v>
          </cell>
          <cell r="C40">
            <v>0</v>
          </cell>
          <cell r="D40">
            <v>422.90991298734673</v>
          </cell>
          <cell r="E40" t="str">
            <v>Noncancer Risk</v>
          </cell>
          <cell r="F40">
            <v>422.90991298734673</v>
          </cell>
          <cell r="G40">
            <v>422.90991298734673</v>
          </cell>
          <cell r="H40">
            <v>400</v>
          </cell>
          <cell r="I40" t="str">
            <v>Noncancer Risk</v>
          </cell>
        </row>
        <row r="41">
          <cell r="A41" t="str">
            <v>DIBENZO(a,h)ANTHRACENE</v>
          </cell>
          <cell r="B41">
            <v>74271.846883894992</v>
          </cell>
          <cell r="C41">
            <v>32.09277334489289</v>
          </cell>
          <cell r="D41">
            <v>32.09277334489289</v>
          </cell>
          <cell r="E41" t="str">
            <v>Cancer Risk</v>
          </cell>
          <cell r="F41">
            <v>32.09277334489289</v>
          </cell>
          <cell r="G41">
            <v>32.09277334489289</v>
          </cell>
          <cell r="H41">
            <v>30</v>
          </cell>
          <cell r="I41" t="str">
            <v>Cancer Risk</v>
          </cell>
        </row>
        <row r="42">
          <cell r="A42" t="str">
            <v>DIBROMOCHLOROMETHANE</v>
          </cell>
          <cell r="B42">
            <v>15787.37760902491</v>
          </cell>
          <cell r="C42">
            <v>121.8161852548218</v>
          </cell>
          <cell r="D42">
            <v>121.8161852548218</v>
          </cell>
          <cell r="E42" t="str">
            <v>Cancer Risk</v>
          </cell>
          <cell r="F42">
            <v>121.8161852548218</v>
          </cell>
          <cell r="G42">
            <v>121.8161852548218</v>
          </cell>
          <cell r="H42">
            <v>100</v>
          </cell>
          <cell r="I42" t="str">
            <v>Cancer Risk</v>
          </cell>
        </row>
        <row r="43">
          <cell r="A43" t="str">
            <v>DICHLOROBENZENE, 1,2-  (o-DCB)</v>
          </cell>
          <cell r="B43">
            <v>71043.199240612084</v>
          </cell>
          <cell r="C43">
            <v>0</v>
          </cell>
          <cell r="D43">
            <v>3000</v>
          </cell>
          <cell r="E43" t="str">
            <v>Ceiling (High)</v>
          </cell>
          <cell r="F43">
            <v>3000</v>
          </cell>
          <cell r="G43">
            <v>3000</v>
          </cell>
          <cell r="H43">
            <v>3000</v>
          </cell>
          <cell r="I43" t="str">
            <v>Ceiling (High)</v>
          </cell>
        </row>
        <row r="44">
          <cell r="A44" t="str">
            <v>DICHLOROBENZENE, 1,3-  (m-DCB)</v>
          </cell>
          <cell r="B44">
            <v>71043.199240612084</v>
          </cell>
          <cell r="C44">
            <v>0</v>
          </cell>
          <cell r="D44">
            <v>500</v>
          </cell>
          <cell r="E44" t="str">
            <v>Ceiling (Low)</v>
          </cell>
          <cell r="F44">
            <v>500</v>
          </cell>
          <cell r="G44">
            <v>500</v>
          </cell>
          <cell r="H44">
            <v>500</v>
          </cell>
          <cell r="I44" t="str">
            <v>Ceiling (Low)</v>
          </cell>
        </row>
        <row r="45">
          <cell r="A45" t="str">
            <v>DICHLOROBENZENE, 1,4-  (p-DCB)</v>
          </cell>
          <cell r="B45">
            <v>71043.199240612084</v>
          </cell>
          <cell r="C45">
            <v>426.35664839187632</v>
          </cell>
          <cell r="D45">
            <v>426.35664839187632</v>
          </cell>
          <cell r="E45" t="str">
            <v>Cancer Risk</v>
          </cell>
          <cell r="F45">
            <v>426.35664839187632</v>
          </cell>
          <cell r="G45">
            <v>426.35664839187632</v>
          </cell>
          <cell r="H45">
            <v>400</v>
          </cell>
          <cell r="I45" t="str">
            <v>Cancer Risk</v>
          </cell>
        </row>
        <row r="46">
          <cell r="A46" t="str">
            <v>DICHLOROBENZIDINE, 3,3'-</v>
          </cell>
          <cell r="B46">
            <v>0</v>
          </cell>
          <cell r="C46">
            <v>20.304316810092093</v>
          </cell>
          <cell r="D46">
            <v>20.304316810092093</v>
          </cell>
          <cell r="E46" t="str">
            <v>Cancer Risk</v>
          </cell>
          <cell r="F46">
            <v>20.304316810092093</v>
          </cell>
          <cell r="G46">
            <v>20.304316810092093</v>
          </cell>
          <cell r="H46">
            <v>20</v>
          </cell>
          <cell r="I46" t="str">
            <v>Cancer Risk</v>
          </cell>
        </row>
        <row r="47">
          <cell r="A47" t="str">
            <v>DICHLORODIPHENYL DICHLOROETHANE, P,P'- (DDD)</v>
          </cell>
          <cell r="B47">
            <v>394.68444022562272</v>
          </cell>
          <cell r="C47">
            <v>42.63566483918764</v>
          </cell>
          <cell r="D47">
            <v>42.63566483918764</v>
          </cell>
          <cell r="E47" t="str">
            <v>Cancer Risk</v>
          </cell>
          <cell r="F47">
            <v>42.63566483918764</v>
          </cell>
          <cell r="G47">
            <v>42.63566483918764</v>
          </cell>
          <cell r="H47">
            <v>40</v>
          </cell>
          <cell r="I47" t="str">
            <v>Cancer Risk</v>
          </cell>
        </row>
        <row r="48">
          <cell r="A48" t="str">
            <v>DICHLORODIPHENYLDICHLOROETHYLENE,P,P'- (DDE)</v>
          </cell>
          <cell r="B48">
            <v>394.68444022562272</v>
          </cell>
          <cell r="C48">
            <v>30.095763415897149</v>
          </cell>
          <cell r="D48">
            <v>30.095763415897149</v>
          </cell>
          <cell r="E48" t="str">
            <v>Cancer Risk</v>
          </cell>
          <cell r="F48">
            <v>30.095763415897149</v>
          </cell>
          <cell r="G48">
            <v>30.095763415897149</v>
          </cell>
          <cell r="H48">
            <v>30</v>
          </cell>
          <cell r="I48" t="str">
            <v>Cancer Risk</v>
          </cell>
        </row>
        <row r="49">
          <cell r="A49" t="str">
            <v>DICHLORODIPHENYLTRICHLOROETHANE, P,P'- (DDT)</v>
          </cell>
          <cell r="B49">
            <v>394.68444022562272</v>
          </cell>
          <cell r="C49">
            <v>30.095763415897149</v>
          </cell>
          <cell r="D49">
            <v>30.095763415897149</v>
          </cell>
          <cell r="E49" t="str">
            <v>Cancer Risk</v>
          </cell>
          <cell r="F49">
            <v>30.095763415897149</v>
          </cell>
          <cell r="G49">
            <v>30.095763415897149</v>
          </cell>
          <cell r="H49">
            <v>30</v>
          </cell>
          <cell r="I49" t="str">
            <v>Cancer Risk</v>
          </cell>
        </row>
        <row r="50">
          <cell r="A50" t="str">
            <v>DICHLOROETHANE, 1,1-</v>
          </cell>
          <cell r="B50">
            <v>157873.77609024913</v>
          </cell>
          <cell r="C50">
            <v>0</v>
          </cell>
          <cell r="D50">
            <v>1000</v>
          </cell>
          <cell r="E50" t="str">
            <v>Ceiling (Medium)</v>
          </cell>
          <cell r="F50">
            <v>1000</v>
          </cell>
          <cell r="G50">
            <v>1000</v>
          </cell>
          <cell r="H50">
            <v>1000</v>
          </cell>
          <cell r="I50" t="str">
            <v>Ceiling (Medium)</v>
          </cell>
        </row>
        <row r="51">
          <cell r="A51" t="str">
            <v>DICHLOROETHANE, 1,2-</v>
          </cell>
          <cell r="B51">
            <v>15787.37760902491</v>
          </cell>
          <cell r="C51">
            <v>112.44570946598937</v>
          </cell>
          <cell r="D51">
            <v>112.44570946598937</v>
          </cell>
          <cell r="E51" t="str">
            <v>Cancer Risk</v>
          </cell>
          <cell r="F51">
            <v>112.44570946598937</v>
          </cell>
          <cell r="G51">
            <v>112.44570946598937</v>
          </cell>
          <cell r="H51">
            <v>100</v>
          </cell>
          <cell r="I51" t="str">
            <v>Cancer Risk</v>
          </cell>
        </row>
        <row r="52">
          <cell r="A52" t="str">
            <v>DICHLOROETHYLENE, 1,1-</v>
          </cell>
          <cell r="B52">
            <v>39468.444022562282</v>
          </cell>
          <cell r="C52">
            <v>0</v>
          </cell>
          <cell r="D52">
            <v>1000</v>
          </cell>
          <cell r="E52" t="str">
            <v>Ceiling (Medium)</v>
          </cell>
          <cell r="F52">
            <v>1000</v>
          </cell>
          <cell r="G52">
            <v>1000</v>
          </cell>
          <cell r="H52">
            <v>1000</v>
          </cell>
          <cell r="I52" t="str">
            <v>Ceiling (Medium)</v>
          </cell>
        </row>
        <row r="53">
          <cell r="A53" t="str">
            <v>DICHLOROETHYLENE, CIS-1,2-</v>
          </cell>
          <cell r="B53">
            <v>1578.7377609024909</v>
          </cell>
          <cell r="C53">
            <v>0</v>
          </cell>
          <cell r="D53">
            <v>500</v>
          </cell>
          <cell r="E53" t="str">
            <v>Ceiling (Low)</v>
          </cell>
          <cell r="F53">
            <v>500</v>
          </cell>
          <cell r="G53">
            <v>500</v>
          </cell>
          <cell r="H53">
            <v>500</v>
          </cell>
          <cell r="I53" t="str">
            <v>Ceiling (Low)</v>
          </cell>
        </row>
        <row r="54">
          <cell r="A54" t="str">
            <v>DICHLOROETHYLENE, TRANS-1,2-</v>
          </cell>
          <cell r="B54">
            <v>15787.37760902491</v>
          </cell>
          <cell r="C54">
            <v>0</v>
          </cell>
          <cell r="D54">
            <v>1000</v>
          </cell>
          <cell r="E54" t="str">
            <v>Ceiling (Medium)</v>
          </cell>
          <cell r="F54">
            <v>1000</v>
          </cell>
          <cell r="G54">
            <v>1000</v>
          </cell>
          <cell r="H54">
            <v>1000</v>
          </cell>
          <cell r="I54" t="str">
            <v>Ceiling (Medium)</v>
          </cell>
        </row>
        <row r="55">
          <cell r="A55" t="str">
            <v>DICHLOROMETHANE</v>
          </cell>
          <cell r="B55">
            <v>4736.2132827074729</v>
          </cell>
          <cell r="C55">
            <v>5116.2797807025163</v>
          </cell>
          <cell r="D55">
            <v>1000</v>
          </cell>
          <cell r="E55" t="str">
            <v>Ceiling (Medium)</v>
          </cell>
          <cell r="F55">
            <v>1000</v>
          </cell>
          <cell r="G55">
            <v>828.67425707859252</v>
          </cell>
          <cell r="H55">
            <v>800</v>
          </cell>
          <cell r="I55" t="str">
            <v>S-3 Standard</v>
          </cell>
        </row>
        <row r="56">
          <cell r="A56" t="str">
            <v>DICHLOROPHENOL, 2,4-</v>
          </cell>
          <cell r="B56">
            <v>1619.2042405494831</v>
          </cell>
          <cell r="C56">
            <v>0</v>
          </cell>
          <cell r="D56">
            <v>1000</v>
          </cell>
          <cell r="E56" t="str">
            <v>Ceiling (Medium)</v>
          </cell>
          <cell r="F56">
            <v>1000</v>
          </cell>
          <cell r="G56">
            <v>878.37906921598437</v>
          </cell>
          <cell r="H56">
            <v>900</v>
          </cell>
          <cell r="I56" t="str">
            <v>S-3 Standard</v>
          </cell>
        </row>
        <row r="57">
          <cell r="A57" t="str">
            <v>DICHLOROPROPANE, 1,2-</v>
          </cell>
          <cell r="B57">
            <v>31574.755218049821</v>
          </cell>
          <cell r="C57">
            <v>276.55566382175761</v>
          </cell>
          <cell r="D57">
            <v>276.55566382175761</v>
          </cell>
          <cell r="E57" t="str">
            <v>Cancer Risk</v>
          </cell>
          <cell r="F57">
            <v>276.55566382175761</v>
          </cell>
          <cell r="G57">
            <v>276.55566382175761</v>
          </cell>
          <cell r="H57">
            <v>300</v>
          </cell>
          <cell r="I57" t="str">
            <v>Cancer Risk</v>
          </cell>
        </row>
        <row r="58">
          <cell r="A58" t="str">
            <v>DICHLOROPROPENE, 1,3-</v>
          </cell>
          <cell r="B58">
            <v>23681.066413537363</v>
          </cell>
          <cell r="C58">
            <v>102.32559561405033</v>
          </cell>
          <cell r="D58">
            <v>102.32559561405033</v>
          </cell>
          <cell r="E58" t="str">
            <v>Cancer Risk</v>
          </cell>
          <cell r="F58">
            <v>102.32559561405033</v>
          </cell>
          <cell r="G58">
            <v>102.32559561405033</v>
          </cell>
          <cell r="H58">
            <v>100</v>
          </cell>
          <cell r="I58" t="str">
            <v>Cancer Risk</v>
          </cell>
        </row>
        <row r="59">
          <cell r="A59" t="str">
            <v>DIELDRIN</v>
          </cell>
          <cell r="B59">
            <v>35.242492748945565</v>
          </cell>
          <cell r="C59">
            <v>0.57105891028384004</v>
          </cell>
          <cell r="D59">
            <v>0.57105891028384004</v>
          </cell>
          <cell r="E59" t="str">
            <v>Cancer Risk</v>
          </cell>
          <cell r="F59">
            <v>0.57105891028384004</v>
          </cell>
          <cell r="G59">
            <v>0.57105891028384004</v>
          </cell>
          <cell r="H59">
            <v>0.6</v>
          </cell>
          <cell r="I59" t="str">
            <v>Cancer Risk</v>
          </cell>
        </row>
        <row r="60">
          <cell r="A60" t="str">
            <v>DIETHYL PHTHALATE</v>
          </cell>
          <cell r="B60">
            <v>563879.88398312905</v>
          </cell>
          <cell r="C60">
            <v>0</v>
          </cell>
          <cell r="D60">
            <v>3000</v>
          </cell>
          <cell r="E60" t="str">
            <v>Ceiling (High)</v>
          </cell>
          <cell r="F60">
            <v>3000</v>
          </cell>
          <cell r="G60">
            <v>3000</v>
          </cell>
          <cell r="H60">
            <v>3000</v>
          </cell>
          <cell r="I60" t="str">
            <v>Ceiling (High)</v>
          </cell>
        </row>
        <row r="61">
          <cell r="A61" t="str">
            <v>DIMETHYL PHTHALATE</v>
          </cell>
          <cell r="B61">
            <v>70484.985497891132</v>
          </cell>
          <cell r="C61">
            <v>0</v>
          </cell>
          <cell r="D61">
            <v>3000</v>
          </cell>
          <cell r="E61" t="str">
            <v>Ceiling (High)</v>
          </cell>
          <cell r="F61">
            <v>3000</v>
          </cell>
          <cell r="G61">
            <v>3000</v>
          </cell>
          <cell r="H61">
            <v>3000</v>
          </cell>
          <cell r="I61" t="str">
            <v>Ceiling (High)</v>
          </cell>
        </row>
        <row r="62">
          <cell r="A62" t="str">
            <v>DIMETHYLPHENOL, 2,4-</v>
          </cell>
          <cell r="B62">
            <v>10794.694936996553</v>
          </cell>
          <cell r="C62">
            <v>0</v>
          </cell>
          <cell r="D62">
            <v>3000</v>
          </cell>
          <cell r="E62" t="str">
            <v>Ceiling (High)</v>
          </cell>
          <cell r="F62">
            <v>3000</v>
          </cell>
          <cell r="G62">
            <v>2196.3976062915085</v>
          </cell>
          <cell r="H62">
            <v>2000</v>
          </cell>
          <cell r="I62" t="str">
            <v>S-3 Standard</v>
          </cell>
        </row>
        <row r="63">
          <cell r="A63" t="str">
            <v>DINITROPHENOL, 2,4-</v>
          </cell>
          <cell r="B63">
            <v>1079.4694936996552</v>
          </cell>
          <cell r="C63">
            <v>0</v>
          </cell>
          <cell r="D63">
            <v>1079.4694936996552</v>
          </cell>
          <cell r="E63" t="str">
            <v>Noncancer Risk</v>
          </cell>
          <cell r="F63">
            <v>1079.4694936996552</v>
          </cell>
          <cell r="G63">
            <v>878.48190207218806</v>
          </cell>
          <cell r="H63">
            <v>900</v>
          </cell>
          <cell r="I63" t="str">
            <v>S-3 Standard</v>
          </cell>
        </row>
        <row r="64">
          <cell r="A64" t="str">
            <v>DINITROTOLUENE, 2,4-</v>
          </cell>
          <cell r="B64">
            <v>14096.997099578226</v>
          </cell>
          <cell r="C64">
            <v>13.436680241972708</v>
          </cell>
          <cell r="D64">
            <v>13.436680241972708</v>
          </cell>
          <cell r="E64" t="str">
            <v>Cancer Risk</v>
          </cell>
          <cell r="F64">
            <v>13.436680241972708</v>
          </cell>
          <cell r="G64">
            <v>13.436680241972708</v>
          </cell>
          <cell r="H64">
            <v>10</v>
          </cell>
          <cell r="I64" t="str">
            <v>Cancer Risk</v>
          </cell>
        </row>
        <row r="65">
          <cell r="A65" t="str">
            <v>DIOXANE, 1,4-</v>
          </cell>
          <cell r="B65">
            <v>23681.066413537363</v>
          </cell>
          <cell r="C65">
            <v>102.32559561405033</v>
          </cell>
          <cell r="D65">
            <v>102.32559561405033</v>
          </cell>
          <cell r="E65" t="str">
            <v>Cancer Risk</v>
          </cell>
          <cell r="F65">
            <v>102.32559561405033</v>
          </cell>
          <cell r="G65">
            <v>102.32559561405033</v>
          </cell>
          <cell r="H65">
            <v>100</v>
          </cell>
          <cell r="I65" t="str">
            <v>Cancer Risk</v>
          </cell>
        </row>
        <row r="66">
          <cell r="A66" t="str">
            <v>ENDOSULFAN</v>
          </cell>
          <cell r="B66">
            <v>4229.099129873468</v>
          </cell>
          <cell r="C66">
            <v>0</v>
          </cell>
          <cell r="D66">
            <v>3000</v>
          </cell>
          <cell r="E66" t="str">
            <v>Ceiling (High)</v>
          </cell>
          <cell r="F66">
            <v>3000</v>
          </cell>
          <cell r="G66">
            <v>532.04750337968062</v>
          </cell>
          <cell r="H66">
            <v>500</v>
          </cell>
          <cell r="I66" t="str">
            <v>S-3 Standard</v>
          </cell>
        </row>
        <row r="67">
          <cell r="A67" t="str">
            <v>ENDRIN</v>
          </cell>
          <cell r="B67">
            <v>211.45495649367336</v>
          </cell>
          <cell r="C67">
            <v>0</v>
          </cell>
          <cell r="D67">
            <v>211.45495649367336</v>
          </cell>
          <cell r="E67" t="str">
            <v>Noncancer Risk</v>
          </cell>
          <cell r="F67">
            <v>211.45495649367336</v>
          </cell>
          <cell r="G67">
            <v>26.604090007518966</v>
          </cell>
          <cell r="H67">
            <v>30</v>
          </cell>
          <cell r="I67" t="str">
            <v>S-3 Standard</v>
          </cell>
        </row>
        <row r="68">
          <cell r="A68" t="str">
            <v>ETHYLBENZENE</v>
          </cell>
          <cell r="B68">
            <v>39468.444022562282</v>
          </cell>
          <cell r="C68">
            <v>0</v>
          </cell>
          <cell r="D68">
            <v>1000</v>
          </cell>
          <cell r="E68" t="str">
            <v>Ceiling (Medium)</v>
          </cell>
          <cell r="F68">
            <v>1000</v>
          </cell>
          <cell r="G68">
            <v>1000</v>
          </cell>
          <cell r="H68">
            <v>1000</v>
          </cell>
          <cell r="I68" t="str">
            <v>Ceiling (Medium)</v>
          </cell>
        </row>
        <row r="69">
          <cell r="A69" t="str">
            <v>ETHYLENE DIBROMIDE</v>
          </cell>
          <cell r="B69">
            <v>7104.3199240612093</v>
          </cell>
          <cell r="C69">
            <v>5.1162797807025164</v>
          </cell>
          <cell r="D69">
            <v>5.1162797807025164</v>
          </cell>
          <cell r="E69" t="str">
            <v>Cancer Risk</v>
          </cell>
          <cell r="F69">
            <v>5.1162797807025164</v>
          </cell>
          <cell r="G69">
            <v>5.1162797807025164</v>
          </cell>
          <cell r="H69">
            <v>5</v>
          </cell>
          <cell r="I69" t="str">
            <v>Cancer Risk</v>
          </cell>
        </row>
        <row r="70">
          <cell r="A70" t="str">
            <v>FLUORANTHENE</v>
          </cell>
          <cell r="B70">
            <v>69260.520755512509</v>
          </cell>
          <cell r="C70">
            <v>0</v>
          </cell>
          <cell r="D70">
            <v>3000</v>
          </cell>
          <cell r="E70" t="str">
            <v>Ceiling (High)</v>
          </cell>
          <cell r="F70">
            <v>3000</v>
          </cell>
          <cell r="G70">
            <v>3000</v>
          </cell>
          <cell r="H70">
            <v>3000</v>
          </cell>
          <cell r="I70" t="str">
            <v>Ceiling (High)</v>
          </cell>
        </row>
        <row r="71">
          <cell r="A71" t="str">
            <v>FLUORENE</v>
          </cell>
          <cell r="B71">
            <v>69260.520755512509</v>
          </cell>
          <cell r="C71">
            <v>0</v>
          </cell>
          <cell r="D71">
            <v>3000</v>
          </cell>
          <cell r="E71" t="str">
            <v>Ceiling (High)</v>
          </cell>
          <cell r="F71">
            <v>3000</v>
          </cell>
          <cell r="G71">
            <v>3000</v>
          </cell>
          <cell r="H71">
            <v>3000</v>
          </cell>
          <cell r="I71" t="str">
            <v>Ceiling (High)</v>
          </cell>
        </row>
        <row r="72">
          <cell r="A72" t="str">
            <v>HEPTACHLOR</v>
          </cell>
          <cell r="B72">
            <v>352.42492748945563</v>
          </cell>
          <cell r="C72">
            <v>2.0304316810092091</v>
          </cell>
          <cell r="D72">
            <v>2.0304316810092091</v>
          </cell>
          <cell r="E72" t="str">
            <v>Cancer Risk</v>
          </cell>
          <cell r="F72">
            <v>2.0304316810092091</v>
          </cell>
          <cell r="G72">
            <v>2.0304316810092091</v>
          </cell>
          <cell r="H72">
            <v>2</v>
          </cell>
          <cell r="I72" t="str">
            <v>Cancer Risk</v>
          </cell>
        </row>
        <row r="73">
          <cell r="A73" t="str">
            <v>HEPTACHLOR EPOXIDE</v>
          </cell>
          <cell r="B73">
            <v>9.1630481147258465</v>
          </cell>
          <cell r="C73">
            <v>1.0040596224770815</v>
          </cell>
          <cell r="D73">
            <v>1.0040596224770815</v>
          </cell>
          <cell r="E73" t="str">
            <v>Cancer Risk</v>
          </cell>
          <cell r="F73">
            <v>1.0040596224770815</v>
          </cell>
          <cell r="G73">
            <v>1.0040596224770815</v>
          </cell>
          <cell r="H73">
            <v>1</v>
          </cell>
          <cell r="I73" t="str">
            <v>Cancer Risk</v>
          </cell>
        </row>
        <row r="74">
          <cell r="A74" t="str">
            <v>HEXACHLOROBENZENE</v>
          </cell>
          <cell r="B74">
            <v>7.0484985497891133</v>
          </cell>
          <cell r="C74">
            <v>5.7105891028384006</v>
          </cell>
          <cell r="D74">
            <v>5.7105891028384006</v>
          </cell>
          <cell r="E74" t="str">
            <v>Cancer Risk</v>
          </cell>
          <cell r="F74">
            <v>5.7105891028384006</v>
          </cell>
          <cell r="G74">
            <v>0.88690305023323202</v>
          </cell>
          <cell r="H74">
            <v>0.9</v>
          </cell>
          <cell r="I74" t="str">
            <v>S-3 Standard</v>
          </cell>
        </row>
        <row r="75">
          <cell r="A75" t="str">
            <v>HEXACHLOROBUTADIENE</v>
          </cell>
          <cell r="B75">
            <v>789.36888045124545</v>
          </cell>
          <cell r="C75">
            <v>131.18666104365425</v>
          </cell>
          <cell r="D75">
            <v>131.18666104365425</v>
          </cell>
          <cell r="E75" t="str">
            <v>Cancer Risk</v>
          </cell>
          <cell r="F75">
            <v>131.18666104365425</v>
          </cell>
          <cell r="G75">
            <v>131.18666104365425</v>
          </cell>
          <cell r="H75">
            <v>100</v>
          </cell>
          <cell r="I75" t="str">
            <v>Cancer Risk</v>
          </cell>
        </row>
        <row r="76">
          <cell r="A76" t="str">
            <v>HEXACHLOROCYCLOHEXANE, GAMMA (gamma-HCH)</v>
          </cell>
          <cell r="B76">
            <v>232.82239390768652</v>
          </cell>
          <cell r="C76">
            <v>7.738636074804397</v>
          </cell>
          <cell r="D76">
            <v>7.738636074804397</v>
          </cell>
          <cell r="E76" t="str">
            <v>Cancer Risk</v>
          </cell>
          <cell r="F76">
            <v>7.738636074804397</v>
          </cell>
          <cell r="G76">
            <v>7.738636074804397</v>
          </cell>
          <cell r="H76">
            <v>8</v>
          </cell>
          <cell r="I76" t="str">
            <v>Cancer Risk</v>
          </cell>
        </row>
        <row r="77">
          <cell r="A77" t="str">
            <v>HEXACHLOROETHANE</v>
          </cell>
          <cell r="B77">
            <v>552.55821631587185</v>
          </cell>
          <cell r="C77">
            <v>255.81398903512579</v>
          </cell>
          <cell r="D77">
            <v>255.81398903512579</v>
          </cell>
          <cell r="E77" t="str">
            <v>Cancer Risk</v>
          </cell>
          <cell r="F77">
            <v>255.81398903512579</v>
          </cell>
          <cell r="G77">
            <v>255.81398903512579</v>
          </cell>
          <cell r="H77">
            <v>300</v>
          </cell>
          <cell r="I77" t="str">
            <v>Cancer Risk</v>
          </cell>
        </row>
        <row r="78">
          <cell r="A78" t="str">
            <v>HMX</v>
          </cell>
          <cell r="B78">
            <v>39468.444022562282</v>
          </cell>
          <cell r="C78">
            <v>0</v>
          </cell>
          <cell r="D78">
            <v>3000</v>
          </cell>
          <cell r="E78" t="str">
            <v>Ceiling (High)</v>
          </cell>
          <cell r="F78">
            <v>3000</v>
          </cell>
          <cell r="G78">
            <v>3000</v>
          </cell>
          <cell r="H78">
            <v>3000</v>
          </cell>
          <cell r="I78" t="str">
            <v>Ceiling (High)</v>
          </cell>
        </row>
        <row r="79">
          <cell r="A79" t="str">
            <v>INDENO(1,2,3-cd)PYRENE</v>
          </cell>
          <cell r="B79">
            <v>74271.846883894992</v>
          </cell>
          <cell r="C79">
            <v>320.9277334489289</v>
          </cell>
          <cell r="D79">
            <v>320.9277334489289</v>
          </cell>
          <cell r="E79" t="str">
            <v>Cancer Risk</v>
          </cell>
          <cell r="F79">
            <v>320.9277334489289</v>
          </cell>
          <cell r="G79">
            <v>320.9277334489289</v>
          </cell>
          <cell r="H79">
            <v>300</v>
          </cell>
          <cell r="I79" t="str">
            <v>Cancer Risk</v>
          </cell>
        </row>
        <row r="80">
          <cell r="A80" t="str">
            <v>LEAD</v>
          </cell>
          <cell r="B80">
            <v>1221.7241776254566</v>
          </cell>
          <cell r="C80">
            <v>0</v>
          </cell>
          <cell r="D80">
            <v>1221.7241776254566</v>
          </cell>
          <cell r="E80" t="str">
            <v>Noncancer Risk</v>
          </cell>
          <cell r="F80">
            <v>1221.7241776254566</v>
          </cell>
          <cell r="G80">
            <v>600</v>
          </cell>
          <cell r="H80">
            <v>600</v>
          </cell>
          <cell r="I80" t="str">
            <v>Background</v>
          </cell>
        </row>
        <row r="81">
          <cell r="A81" t="str">
            <v>MERCURY</v>
          </cell>
          <cell r="B81">
            <v>366.80379058380447</v>
          </cell>
          <cell r="C81">
            <v>0</v>
          </cell>
          <cell r="D81">
            <v>366.80379058380447</v>
          </cell>
          <cell r="E81" t="str">
            <v>Noncancer Risk</v>
          </cell>
          <cell r="F81">
            <v>366.80379058380447</v>
          </cell>
          <cell r="G81">
            <v>35.05119418968976</v>
          </cell>
          <cell r="H81">
            <v>40</v>
          </cell>
          <cell r="I81" t="str">
            <v>S-3 Standard</v>
          </cell>
        </row>
        <row r="82">
          <cell r="A82" t="str">
            <v>METHOXYCHLOR</v>
          </cell>
          <cell r="B82">
            <v>3524.2492748945565</v>
          </cell>
          <cell r="C82">
            <v>0</v>
          </cell>
          <cell r="D82">
            <v>3000</v>
          </cell>
          <cell r="E82" t="str">
            <v>Ceiling (High)</v>
          </cell>
          <cell r="F82">
            <v>3000</v>
          </cell>
          <cell r="G82">
            <v>443.39038499327404</v>
          </cell>
          <cell r="H82">
            <v>400</v>
          </cell>
          <cell r="I82" t="str">
            <v>S-3 Standard</v>
          </cell>
        </row>
        <row r="83">
          <cell r="A83" t="str">
            <v>METHYL ETHYL KETONE</v>
          </cell>
          <cell r="B83">
            <v>473621.32827074727</v>
          </cell>
          <cell r="C83">
            <v>0</v>
          </cell>
          <cell r="D83">
            <v>1000</v>
          </cell>
          <cell r="E83" t="str">
            <v>Ceiling (Medium)</v>
          </cell>
          <cell r="F83">
            <v>1000</v>
          </cell>
          <cell r="G83">
            <v>1000</v>
          </cell>
          <cell r="H83">
            <v>1000</v>
          </cell>
          <cell r="I83" t="str">
            <v>Ceiling (Medium)</v>
          </cell>
        </row>
        <row r="84">
          <cell r="A84" t="str">
            <v>METHYL ISOBUTYL KETONE</v>
          </cell>
          <cell r="B84">
            <v>63149.510436099641</v>
          </cell>
          <cell r="C84">
            <v>0</v>
          </cell>
          <cell r="D84">
            <v>1000</v>
          </cell>
          <cell r="E84" t="str">
            <v>Ceiling (Medium)</v>
          </cell>
          <cell r="F84">
            <v>1000</v>
          </cell>
          <cell r="G84">
            <v>1000</v>
          </cell>
          <cell r="H84">
            <v>1000</v>
          </cell>
          <cell r="I84" t="str">
            <v>Ceiling (Medium)</v>
          </cell>
        </row>
        <row r="85">
          <cell r="A85" t="str">
            <v>METHYL MERCURY</v>
          </cell>
          <cell r="B85">
            <v>70.484985497891131</v>
          </cell>
          <cell r="C85">
            <v>0</v>
          </cell>
          <cell r="D85">
            <v>70.484985497891131</v>
          </cell>
          <cell r="E85" t="str">
            <v>Noncancer Risk</v>
          </cell>
          <cell r="F85">
            <v>70.484985497891131</v>
          </cell>
          <cell r="G85">
            <v>8.664720004007501</v>
          </cell>
          <cell r="H85">
            <v>9</v>
          </cell>
          <cell r="I85" t="str">
            <v>S-3 Standard</v>
          </cell>
        </row>
        <row r="86">
          <cell r="A86" t="str">
            <v>METHYL TERT BUTYL ETHER</v>
          </cell>
          <cell r="B86">
            <v>78936.888045124564</v>
          </cell>
          <cell r="C86">
            <v>0</v>
          </cell>
          <cell r="D86">
            <v>500</v>
          </cell>
          <cell r="E86" t="str">
            <v>Ceiling (Low)</v>
          </cell>
          <cell r="F86">
            <v>500</v>
          </cell>
          <cell r="G86">
            <v>500</v>
          </cell>
          <cell r="H86">
            <v>500</v>
          </cell>
          <cell r="I86" t="str">
            <v>Ceiling (Low)</v>
          </cell>
        </row>
        <row r="87">
          <cell r="A87" t="str">
            <v>METHYLNAPHTHALENE, 2-</v>
          </cell>
          <cell r="B87">
            <v>6926.0520755512516</v>
          </cell>
          <cell r="C87">
            <v>0</v>
          </cell>
          <cell r="D87">
            <v>1000</v>
          </cell>
          <cell r="E87" t="str">
            <v>Ceiling (Medium)</v>
          </cell>
          <cell r="F87">
            <v>1000</v>
          </cell>
          <cell r="G87">
            <v>540.53451880323973</v>
          </cell>
          <cell r="H87">
            <v>500</v>
          </cell>
          <cell r="I87" t="str">
            <v>S-3 Standard</v>
          </cell>
        </row>
        <row r="88">
          <cell r="A88" t="str">
            <v>NAPHTHALENE</v>
          </cell>
          <cell r="B88">
            <v>34630.260377756254</v>
          </cell>
          <cell r="C88">
            <v>0</v>
          </cell>
          <cell r="D88">
            <v>1000</v>
          </cell>
          <cell r="E88" t="str">
            <v>Ceiling (Medium)</v>
          </cell>
          <cell r="F88">
            <v>1000</v>
          </cell>
          <cell r="G88">
            <v>1000</v>
          </cell>
          <cell r="H88">
            <v>1000</v>
          </cell>
          <cell r="I88" t="str">
            <v>Ceiling (Medium)</v>
          </cell>
        </row>
        <row r="89">
          <cell r="A89" t="str">
            <v>NICKEL</v>
          </cell>
          <cell r="B89">
            <v>12226.79301946015</v>
          </cell>
          <cell r="C89">
            <v>0</v>
          </cell>
          <cell r="D89">
            <v>3000</v>
          </cell>
          <cell r="E89" t="str">
            <v>Ceiling (High)</v>
          </cell>
          <cell r="F89">
            <v>3000</v>
          </cell>
          <cell r="G89">
            <v>1103.4297215029126</v>
          </cell>
          <cell r="H89">
            <v>1000</v>
          </cell>
          <cell r="I89" t="str">
            <v>S-3 Standard</v>
          </cell>
        </row>
        <row r="90">
          <cell r="A90" t="str">
            <v>PENTACHLOROPHENOL</v>
          </cell>
          <cell r="B90">
            <v>2698.6737342491383</v>
          </cell>
          <cell r="C90">
            <v>17.49140383309626</v>
          </cell>
          <cell r="D90">
            <v>17.49140383309626</v>
          </cell>
          <cell r="E90" t="str">
            <v>Cancer Risk</v>
          </cell>
          <cell r="F90">
            <v>17.49140383309626</v>
          </cell>
          <cell r="G90">
            <v>17.49140383309626</v>
          </cell>
          <cell r="H90">
            <v>20</v>
          </cell>
          <cell r="I90" t="str">
            <v>Cancer Risk</v>
          </cell>
        </row>
        <row r="91">
          <cell r="A91" t="str">
            <v>PER- AND POLYFLUORALKYL SUBSTANCES (PFAS)</v>
          </cell>
          <cell r="B91">
            <v>3.5242492748945566</v>
          </cell>
          <cell r="C91">
            <v>0</v>
          </cell>
          <cell r="D91">
            <v>3.5242492748945566</v>
          </cell>
          <cell r="E91" t="str">
            <v>Noncancer Risk</v>
          </cell>
          <cell r="F91">
            <v>3.5242492748945566</v>
          </cell>
          <cell r="G91">
            <v>0.44345152511661601</v>
          </cell>
          <cell r="H91">
            <v>0.4</v>
          </cell>
          <cell r="I91" t="str">
            <v>S-3 Standard</v>
          </cell>
        </row>
        <row r="92">
          <cell r="A92" t="str">
            <v>PERFLUORODECANOIC ACID (PFDA)</v>
          </cell>
          <cell r="B92">
            <v>3.5242492748945566</v>
          </cell>
          <cell r="C92">
            <v>0</v>
          </cell>
          <cell r="D92">
            <v>3.5242492748945566</v>
          </cell>
          <cell r="E92" t="str">
            <v>Noncancer Risk</v>
          </cell>
          <cell r="F92">
            <v>3.5242492748945566</v>
          </cell>
          <cell r="G92">
            <v>0.44345152511661601</v>
          </cell>
          <cell r="H92">
            <v>0.4</v>
          </cell>
          <cell r="I92" t="str">
            <v>S-3 Standard</v>
          </cell>
        </row>
        <row r="93">
          <cell r="A93" t="str">
            <v>PERFLUOROHEPTANOIC ACID (PFHpA)</v>
          </cell>
          <cell r="B93">
            <v>3.5242492748945566</v>
          </cell>
          <cell r="C93">
            <v>0</v>
          </cell>
          <cell r="D93">
            <v>3.5242492748945566</v>
          </cell>
          <cell r="E93" t="str">
            <v>Noncancer Risk</v>
          </cell>
          <cell r="F93">
            <v>3.5242492748945566</v>
          </cell>
          <cell r="G93">
            <v>0.44345152511661601</v>
          </cell>
          <cell r="H93">
            <v>0.4</v>
          </cell>
          <cell r="I93" t="str">
            <v>S-3 Standard</v>
          </cell>
        </row>
        <row r="94">
          <cell r="A94" t="str">
            <v>PERFLUOROHEXANESULFONIC ACID (PFHxS)</v>
          </cell>
          <cell r="B94">
            <v>3.5242492748945566</v>
          </cell>
          <cell r="C94">
            <v>0</v>
          </cell>
          <cell r="D94">
            <v>3.5242492748945566</v>
          </cell>
          <cell r="E94" t="str">
            <v>Noncancer Risk</v>
          </cell>
          <cell r="F94">
            <v>3.5242492748945566</v>
          </cell>
          <cell r="G94">
            <v>0.44345152511661601</v>
          </cell>
          <cell r="H94">
            <v>0.4</v>
          </cell>
          <cell r="I94" t="str">
            <v>S-3 Standard</v>
          </cell>
        </row>
        <row r="95">
          <cell r="A95" t="str">
            <v>PERFLUOROOCTANOIC ACID (PFOA)</v>
          </cell>
          <cell r="B95">
            <v>3.5242492748945566</v>
          </cell>
          <cell r="C95">
            <v>0</v>
          </cell>
          <cell r="D95">
            <v>3.5242492748945566</v>
          </cell>
          <cell r="E95" t="str">
            <v>Noncancer Risk</v>
          </cell>
          <cell r="F95">
            <v>3.5242492748945566</v>
          </cell>
          <cell r="G95">
            <v>0.44345152511661601</v>
          </cell>
          <cell r="H95">
            <v>0.4</v>
          </cell>
          <cell r="I95" t="str">
            <v>S-3 Standard</v>
          </cell>
        </row>
        <row r="96">
          <cell r="A96" t="str">
            <v>PERFLUOROOCTANESULFONIC ACID (PFOS)</v>
          </cell>
          <cell r="B96">
            <v>3.5242492748945566</v>
          </cell>
          <cell r="C96">
            <v>0</v>
          </cell>
          <cell r="D96">
            <v>3.5242492748945566</v>
          </cell>
          <cell r="E96" t="str">
            <v>Noncancer Risk</v>
          </cell>
          <cell r="F96">
            <v>3.5242492748945566</v>
          </cell>
          <cell r="G96">
            <v>0.44345152511661601</v>
          </cell>
          <cell r="H96">
            <v>0.4</v>
          </cell>
          <cell r="I96" t="str">
            <v>S-3 Standard</v>
          </cell>
        </row>
        <row r="97">
          <cell r="A97" t="str">
            <v>PERFLUORONONANOIC ACID (PFNA)</v>
          </cell>
          <cell r="B97">
            <v>3.5242492748945566</v>
          </cell>
          <cell r="C97">
            <v>0</v>
          </cell>
          <cell r="D97">
            <v>3.5242492748945566</v>
          </cell>
          <cell r="E97" t="str">
            <v>Noncancer Risk</v>
          </cell>
          <cell r="F97">
            <v>3.5242492748945566</v>
          </cell>
          <cell r="G97">
            <v>0.44345152511661601</v>
          </cell>
          <cell r="H97">
            <v>0.4</v>
          </cell>
          <cell r="I97" t="str">
            <v>S-3 Standard</v>
          </cell>
        </row>
        <row r="98">
          <cell r="A98" t="str">
            <v>PERCHLORATE</v>
          </cell>
          <cell r="B98">
            <v>49.339489848523783</v>
          </cell>
          <cell r="C98">
            <v>0</v>
          </cell>
          <cell r="D98">
            <v>49.339489848523783</v>
          </cell>
          <cell r="E98" t="str">
            <v>Noncancer Risk</v>
          </cell>
          <cell r="F98">
            <v>49.339489848523783</v>
          </cell>
          <cell r="G98">
            <v>6.2052409936338755</v>
          </cell>
          <cell r="H98">
            <v>6</v>
          </cell>
          <cell r="I98" t="str">
            <v>S-3 Standard</v>
          </cell>
        </row>
        <row r="99">
          <cell r="A99" t="str">
            <v>PETROLEUM HYDROCARBONS</v>
          </cell>
          <cell r="B99">
            <v>0</v>
          </cell>
          <cell r="C99">
            <v>0</v>
          </cell>
          <cell r="D99">
            <v>0</v>
          </cell>
          <cell r="E99" t="str">
            <v>Noncancer Risk</v>
          </cell>
          <cell r="F99">
            <v>0</v>
          </cell>
          <cell r="G99">
            <v>0</v>
          </cell>
          <cell r="H99">
            <v>3000</v>
          </cell>
          <cell r="I99" t="str">
            <v>Not Calculated</v>
          </cell>
        </row>
        <row r="100">
          <cell r="A100" t="str">
            <v>PETROLEUM HYDROCARBONS Aliphatics C5 to C8</v>
          </cell>
          <cell r="B100">
            <v>24453.586038920301</v>
          </cell>
          <cell r="C100">
            <v>0</v>
          </cell>
          <cell r="D100">
            <v>500</v>
          </cell>
          <cell r="E100" t="str">
            <v>Ceiling (Low)</v>
          </cell>
          <cell r="F100">
            <v>500</v>
          </cell>
          <cell r="G100">
            <v>500</v>
          </cell>
          <cell r="H100">
            <v>500</v>
          </cell>
          <cell r="I100" t="str">
            <v>Ceiling (Low)</v>
          </cell>
        </row>
        <row r="101">
          <cell r="A101" t="str">
            <v>PETROLEUM HYDROCARBONS Aliphatics C9 to C12</v>
          </cell>
          <cell r="B101">
            <v>61133.965097300767</v>
          </cell>
          <cell r="C101">
            <v>0</v>
          </cell>
          <cell r="D101">
            <v>3000</v>
          </cell>
          <cell r="E101" t="str">
            <v>Ceiling (High)</v>
          </cell>
          <cell r="F101">
            <v>3000</v>
          </cell>
          <cell r="G101">
            <v>3000</v>
          </cell>
          <cell r="H101">
            <v>3000</v>
          </cell>
          <cell r="I101" t="str">
            <v>Ceiling (High)</v>
          </cell>
        </row>
        <row r="102">
          <cell r="A102" t="str">
            <v>PETROLEUM HYDROCARBONS Aliphatics C9 to C18</v>
          </cell>
          <cell r="B102">
            <v>61133.965097300767</v>
          </cell>
          <cell r="C102">
            <v>0</v>
          </cell>
          <cell r="D102">
            <v>3000</v>
          </cell>
          <cell r="E102" t="str">
            <v>Ceiling (High)</v>
          </cell>
          <cell r="F102">
            <v>3000</v>
          </cell>
          <cell r="G102">
            <v>3000</v>
          </cell>
          <cell r="H102">
            <v>3000</v>
          </cell>
          <cell r="I102" t="str">
            <v>Ceiling (High)</v>
          </cell>
        </row>
        <row r="103">
          <cell r="A103" t="str">
            <v>PETROLEUM HYDROCARBONS Aliphatics C19 to C36</v>
          </cell>
          <cell r="B103">
            <v>1222679.3019460151</v>
          </cell>
          <cell r="C103">
            <v>0</v>
          </cell>
          <cell r="D103">
            <v>5000</v>
          </cell>
          <cell r="E103" t="str">
            <v>Ceiling (High)</v>
          </cell>
          <cell r="F103">
            <v>5000</v>
          </cell>
          <cell r="G103">
            <v>5000</v>
          </cell>
          <cell r="H103">
            <v>5000</v>
          </cell>
          <cell r="I103" t="str">
            <v>Ceiling (High)</v>
          </cell>
        </row>
        <row r="104">
          <cell r="A104" t="str">
            <v>PETROLEUM HYDROCARBONS Aromatics C9 to C10</v>
          </cell>
          <cell r="B104">
            <v>18340.189529190226</v>
          </cell>
          <cell r="C104">
            <v>0</v>
          </cell>
          <cell r="D104">
            <v>500</v>
          </cell>
          <cell r="E104" t="str">
            <v>Ceiling (Low)</v>
          </cell>
          <cell r="F104">
            <v>500</v>
          </cell>
          <cell r="G104">
            <v>500</v>
          </cell>
          <cell r="H104">
            <v>500</v>
          </cell>
          <cell r="I104" t="str">
            <v>Ceiling (Low)</v>
          </cell>
        </row>
        <row r="105">
          <cell r="A105" t="str">
            <v>PETROLEUM HYDROCARBONS Aromatics C11 to C22</v>
          </cell>
          <cell r="B105">
            <v>51945.390566634385</v>
          </cell>
          <cell r="C105">
            <v>0</v>
          </cell>
          <cell r="D105">
            <v>3000</v>
          </cell>
          <cell r="E105" t="str">
            <v>Ceiling (High)</v>
          </cell>
          <cell r="F105">
            <v>3000</v>
          </cell>
          <cell r="G105">
            <v>3000</v>
          </cell>
          <cell r="H105">
            <v>3000</v>
          </cell>
          <cell r="I105" t="str">
            <v>Ceiling (High)</v>
          </cell>
        </row>
        <row r="106">
          <cell r="A106" t="str">
            <v>PHENANTHRENE</v>
          </cell>
          <cell r="B106">
            <v>51945.390566634385</v>
          </cell>
          <cell r="C106">
            <v>0</v>
          </cell>
          <cell r="D106">
            <v>1000</v>
          </cell>
          <cell r="E106" t="str">
            <v>Ceiling (Medium)</v>
          </cell>
          <cell r="F106">
            <v>1000</v>
          </cell>
          <cell r="G106">
            <v>1000</v>
          </cell>
          <cell r="H106">
            <v>1000</v>
          </cell>
          <cell r="I106" t="str">
            <v>Ceiling (Medium)</v>
          </cell>
        </row>
        <row r="107">
          <cell r="A107" t="str">
            <v>PHENOL</v>
          </cell>
          <cell r="B107">
            <v>161920.42405494829</v>
          </cell>
          <cell r="C107">
            <v>0</v>
          </cell>
          <cell r="D107">
            <v>1000</v>
          </cell>
          <cell r="E107" t="str">
            <v>Ceiling (Medium)</v>
          </cell>
          <cell r="F107">
            <v>1000</v>
          </cell>
          <cell r="G107">
            <v>1000</v>
          </cell>
          <cell r="H107">
            <v>1000</v>
          </cell>
          <cell r="I107" t="str">
            <v>Ceiling (Medium)</v>
          </cell>
        </row>
        <row r="108">
          <cell r="A108" t="str">
            <v>POLYCHLORINATED BIPHENYLS (PCBs)</v>
          </cell>
          <cell r="B108">
            <v>14.096997099578227</v>
          </cell>
          <cell r="C108">
            <v>4.5684712822707203</v>
          </cell>
          <cell r="D108">
            <v>4.5684712822707203</v>
          </cell>
          <cell r="E108" t="str">
            <v>Cancer Risk</v>
          </cell>
          <cell r="F108">
            <v>4.5684712822707203</v>
          </cell>
          <cell r="G108">
            <v>4.3855320295162148</v>
          </cell>
          <cell r="H108">
            <v>4</v>
          </cell>
          <cell r="I108" t="str">
            <v>S-3 Standard</v>
          </cell>
        </row>
        <row r="109">
          <cell r="A109" t="str">
            <v>PYRENE</v>
          </cell>
          <cell r="B109">
            <v>51945.390566634385</v>
          </cell>
          <cell r="C109">
            <v>0</v>
          </cell>
          <cell r="D109">
            <v>3000</v>
          </cell>
          <cell r="E109" t="str">
            <v>Ceiling (High)</v>
          </cell>
          <cell r="F109">
            <v>3000</v>
          </cell>
          <cell r="G109">
            <v>3000</v>
          </cell>
          <cell r="H109">
            <v>3000</v>
          </cell>
          <cell r="I109" t="str">
            <v>Ceiling (High)</v>
          </cell>
        </row>
        <row r="110">
          <cell r="A110" t="str">
            <v>RDX</v>
          </cell>
          <cell r="B110">
            <v>2409.3795470804475</v>
          </cell>
          <cell r="C110">
            <v>94.644538886437317</v>
          </cell>
          <cell r="D110">
            <v>94.644538886437317</v>
          </cell>
          <cell r="E110" t="str">
            <v>Cancer Risk</v>
          </cell>
          <cell r="F110">
            <v>94.644538886437317</v>
          </cell>
          <cell r="G110">
            <v>94.644538886437317</v>
          </cell>
          <cell r="H110">
            <v>90</v>
          </cell>
          <cell r="I110" t="str">
            <v>Cancer Risk</v>
          </cell>
        </row>
        <row r="111">
          <cell r="A111" t="str">
            <v>SELENIUM</v>
          </cell>
          <cell r="B111">
            <v>4086.8610561650385</v>
          </cell>
          <cell r="C111">
            <v>0</v>
          </cell>
          <cell r="D111">
            <v>3000</v>
          </cell>
          <cell r="E111" t="str">
            <v>Ceiling (High)</v>
          </cell>
          <cell r="F111">
            <v>3000</v>
          </cell>
          <cell r="G111">
            <v>808.50275318591298</v>
          </cell>
          <cell r="H111">
            <v>800</v>
          </cell>
          <cell r="I111" t="str">
            <v>S-3 Standard</v>
          </cell>
        </row>
        <row r="112">
          <cell r="A112" t="str">
            <v>SILVER</v>
          </cell>
          <cell r="B112">
            <v>2698.6737342491383</v>
          </cell>
          <cell r="C112">
            <v>0</v>
          </cell>
          <cell r="D112">
            <v>2698.6737342491383</v>
          </cell>
          <cell r="E112" t="str">
            <v>Noncancer Risk</v>
          </cell>
          <cell r="F112">
            <v>2698.6737342491383</v>
          </cell>
          <cell r="G112">
            <v>202.02399508882164</v>
          </cell>
          <cell r="H112">
            <v>200</v>
          </cell>
          <cell r="I112" t="str">
            <v>S-3 Standard</v>
          </cell>
        </row>
        <row r="113">
          <cell r="A113" t="str">
            <v>STYRENE</v>
          </cell>
          <cell r="B113">
            <v>157873.77609024913</v>
          </cell>
          <cell r="C113">
            <v>341.08531871350112</v>
          </cell>
          <cell r="D113">
            <v>341.08531871350112</v>
          </cell>
          <cell r="E113" t="str">
            <v>Cancer Risk</v>
          </cell>
          <cell r="F113">
            <v>341.08531871350112</v>
          </cell>
          <cell r="G113">
            <v>341.08531871350112</v>
          </cell>
          <cell r="H113">
            <v>300</v>
          </cell>
          <cell r="I113" t="str">
            <v>Cancer Risk</v>
          </cell>
        </row>
        <row r="114">
          <cell r="A114" t="str">
            <v>TCDD, 2,3,7,8-  (equivalents)</v>
          </cell>
          <cell r="B114">
            <v>4.933948984852379E-4</v>
          </cell>
          <cell r="C114">
            <v>6.0912950430276272E-5</v>
          </cell>
          <cell r="D114">
            <v>6.0912950430276272E-5</v>
          </cell>
          <cell r="E114" t="str">
            <v>Cancer Risk</v>
          </cell>
          <cell r="F114">
            <v>6.0912950430276272E-5</v>
          </cell>
          <cell r="G114">
            <v>6.0912950430276272E-5</v>
          </cell>
          <cell r="H114">
            <v>6.0000000000000002E-5</v>
          </cell>
          <cell r="I114" t="str">
            <v>Cancer Risk</v>
          </cell>
        </row>
        <row r="115">
          <cell r="A115" t="str">
            <v>TETRACHLOROETHANE, 1,1,1,2-</v>
          </cell>
          <cell r="B115">
            <v>23681.066413537363</v>
          </cell>
          <cell r="C115">
            <v>393.55998313096279</v>
          </cell>
          <cell r="D115">
            <v>393.55998313096279</v>
          </cell>
          <cell r="E115" t="str">
            <v>Cancer Risk</v>
          </cell>
          <cell r="F115">
            <v>393.55998313096279</v>
          </cell>
          <cell r="G115">
            <v>393.55998313096279</v>
          </cell>
          <cell r="H115">
            <v>400</v>
          </cell>
          <cell r="I115" t="str">
            <v>Cancer Risk</v>
          </cell>
        </row>
        <row r="116">
          <cell r="A116" t="str">
            <v>TETRACHLOROETHANE, 1,1,2,2-</v>
          </cell>
          <cell r="B116">
            <v>15787.37760902491</v>
          </cell>
          <cell r="C116">
            <v>51.162797807025164</v>
          </cell>
          <cell r="D116">
            <v>51.162797807025164</v>
          </cell>
          <cell r="E116" t="str">
            <v>Cancer Risk</v>
          </cell>
          <cell r="F116">
            <v>51.162797807025164</v>
          </cell>
          <cell r="G116">
            <v>51.162797807025164</v>
          </cell>
          <cell r="H116">
            <v>50</v>
          </cell>
          <cell r="I116" t="str">
            <v>Cancer Risk</v>
          </cell>
        </row>
        <row r="117">
          <cell r="A117" t="str">
            <v>TETRACHLOROETHYLENE</v>
          </cell>
          <cell r="B117">
            <v>4736.2132827074729</v>
          </cell>
          <cell r="C117">
            <v>511.62797807025157</v>
          </cell>
          <cell r="D117">
            <v>511.62797807025157</v>
          </cell>
          <cell r="E117" t="str">
            <v>Cancer Risk</v>
          </cell>
          <cell r="F117">
            <v>511.62797807025157</v>
          </cell>
          <cell r="G117">
            <v>511.62797807025157</v>
          </cell>
          <cell r="H117">
            <v>500</v>
          </cell>
          <cell r="I117" t="str">
            <v>Cancer Risk</v>
          </cell>
        </row>
        <row r="118">
          <cell r="A118" t="str">
            <v>THALLIUM</v>
          </cell>
          <cell r="B118">
            <v>65.389776898640619</v>
          </cell>
          <cell r="C118">
            <v>0</v>
          </cell>
          <cell r="D118">
            <v>65.389776898640619</v>
          </cell>
          <cell r="E118" t="str">
            <v>Noncancer Risk</v>
          </cell>
          <cell r="F118">
            <v>65.389776898640619</v>
          </cell>
          <cell r="G118">
            <v>65.389776898640619</v>
          </cell>
          <cell r="H118">
            <v>70</v>
          </cell>
          <cell r="I118" t="str">
            <v>Noncancer Risk</v>
          </cell>
        </row>
        <row r="119">
          <cell r="A119" t="str">
            <v>TOLUENE</v>
          </cell>
          <cell r="B119">
            <v>63149.510436099641</v>
          </cell>
          <cell r="C119">
            <v>0</v>
          </cell>
          <cell r="D119">
            <v>1000</v>
          </cell>
          <cell r="E119" t="str">
            <v>Ceiling (Medium)</v>
          </cell>
          <cell r="F119">
            <v>1000</v>
          </cell>
          <cell r="G119">
            <v>1000</v>
          </cell>
          <cell r="H119">
            <v>1000</v>
          </cell>
          <cell r="I119" t="str">
            <v>Ceiling (Medium)</v>
          </cell>
        </row>
        <row r="120">
          <cell r="A120" t="str">
            <v>TRICHLOROBENZENE, 1,2,4-</v>
          </cell>
          <cell r="B120">
            <v>7893.6888045124551</v>
          </cell>
          <cell r="C120">
            <v>0</v>
          </cell>
          <cell r="D120">
            <v>3000</v>
          </cell>
          <cell r="E120" t="str">
            <v>Ceiling (High)</v>
          </cell>
          <cell r="F120">
            <v>3000</v>
          </cell>
          <cell r="G120">
            <v>3000</v>
          </cell>
          <cell r="H120">
            <v>3000</v>
          </cell>
          <cell r="I120" t="str">
            <v>Ceiling (High)</v>
          </cell>
        </row>
        <row r="121">
          <cell r="A121" t="str">
            <v>TRICHLOROETHANE, 1,1,1-</v>
          </cell>
          <cell r="B121">
            <v>1578737.7609024909</v>
          </cell>
          <cell r="C121">
            <v>0</v>
          </cell>
          <cell r="D121">
            <v>1000</v>
          </cell>
          <cell r="E121" t="str">
            <v>Ceiling (Medium)</v>
          </cell>
          <cell r="F121">
            <v>1000</v>
          </cell>
          <cell r="G121">
            <v>1000</v>
          </cell>
          <cell r="H121">
            <v>1000</v>
          </cell>
          <cell r="I121" t="str">
            <v>Ceiling (Medium)</v>
          </cell>
        </row>
        <row r="122">
          <cell r="A122" t="str">
            <v>TRICHLOROETHANE, 1,1,2-</v>
          </cell>
          <cell r="B122">
            <v>3157.4755218049818</v>
          </cell>
          <cell r="C122">
            <v>179.51858879657951</v>
          </cell>
          <cell r="D122">
            <v>179.51858879657951</v>
          </cell>
          <cell r="E122" t="str">
            <v>Cancer Risk</v>
          </cell>
          <cell r="F122">
            <v>179.51858879657951</v>
          </cell>
          <cell r="G122">
            <v>179.51858879657951</v>
          </cell>
          <cell r="H122">
            <v>200</v>
          </cell>
          <cell r="I122" t="str">
            <v>Cancer Risk</v>
          </cell>
        </row>
        <row r="123">
          <cell r="A123" t="str">
            <v>TRICHLOROETHYLENE</v>
          </cell>
          <cell r="B123">
            <v>394.68444022562272</v>
          </cell>
          <cell r="C123">
            <v>221.00560607786247</v>
          </cell>
          <cell r="D123">
            <v>221.00560607786247</v>
          </cell>
          <cell r="E123" t="str">
            <v>Cancer Risk</v>
          </cell>
          <cell r="F123">
            <v>221.00560607786247</v>
          </cell>
          <cell r="G123">
            <v>68.928306555242202</v>
          </cell>
          <cell r="H123">
            <v>70</v>
          </cell>
          <cell r="I123" t="str">
            <v>S-3 Standard</v>
          </cell>
        </row>
        <row r="124">
          <cell r="A124" t="str">
            <v>TRICHLOROPHENOL, 2,4,5-</v>
          </cell>
          <cell r="B124">
            <v>53973.474684982772</v>
          </cell>
          <cell r="C124">
            <v>0</v>
          </cell>
          <cell r="D124">
            <v>3000</v>
          </cell>
          <cell r="E124" t="str">
            <v>Ceiling (High)</v>
          </cell>
          <cell r="F124">
            <v>3000</v>
          </cell>
          <cell r="G124">
            <v>3000</v>
          </cell>
          <cell r="H124">
            <v>3000</v>
          </cell>
          <cell r="I124" t="str">
            <v>Ceiling (High)</v>
          </cell>
        </row>
        <row r="125">
          <cell r="A125" t="str">
            <v>TRICHLOROPHENOL 2,4,6-</v>
          </cell>
          <cell r="B125">
            <v>539.73474684982762</v>
          </cell>
          <cell r="C125">
            <v>636.05104847622772</v>
          </cell>
          <cell r="D125">
            <v>539.73474684982762</v>
          </cell>
          <cell r="E125" t="str">
            <v>Noncancer Risk</v>
          </cell>
          <cell r="F125">
            <v>539.73474684982762</v>
          </cell>
          <cell r="G125">
            <v>439.27952125830166</v>
          </cell>
          <cell r="H125">
            <v>400</v>
          </cell>
          <cell r="I125" t="str">
            <v>S-3 Standard</v>
          </cell>
        </row>
        <row r="126">
          <cell r="A126" t="str">
            <v>VANADIUM</v>
          </cell>
          <cell r="B126">
            <v>6343.6486948102011</v>
          </cell>
          <cell r="C126">
            <v>0</v>
          </cell>
          <cell r="D126">
            <v>3000</v>
          </cell>
          <cell r="E126" t="str">
            <v>Ceiling (High)</v>
          </cell>
          <cell r="F126">
            <v>3000</v>
          </cell>
          <cell r="G126">
            <v>764.98480634549696</v>
          </cell>
          <cell r="H126">
            <v>800</v>
          </cell>
          <cell r="I126" t="str">
            <v>S-3 Standard</v>
          </cell>
        </row>
        <row r="127">
          <cell r="A127" t="str">
            <v>VINYL CHLORIDE</v>
          </cell>
          <cell r="B127">
            <v>2368.1066413537364</v>
          </cell>
          <cell r="C127">
            <v>14.211888279729211</v>
          </cell>
          <cell r="D127">
            <v>14.211888279729211</v>
          </cell>
          <cell r="E127" t="str">
            <v>Cancer Risk</v>
          </cell>
          <cell r="F127">
            <v>14.211888279729211</v>
          </cell>
          <cell r="G127">
            <v>14.211888279729211</v>
          </cell>
          <cell r="H127">
            <v>10</v>
          </cell>
          <cell r="I127" t="str">
            <v>Cancer Risk</v>
          </cell>
        </row>
        <row r="128">
          <cell r="A128" t="str">
            <v>XYLENES (Mixed Isomers)</v>
          </cell>
          <cell r="B128">
            <v>157873.77609024913</v>
          </cell>
          <cell r="C128">
            <v>0</v>
          </cell>
          <cell r="D128">
            <v>1000</v>
          </cell>
          <cell r="E128" t="str">
            <v>Ceiling (Medium)</v>
          </cell>
          <cell r="F128">
            <v>1000</v>
          </cell>
          <cell r="G128">
            <v>1000</v>
          </cell>
          <cell r="H128">
            <v>1000</v>
          </cell>
          <cell r="I128" t="str">
            <v>Ceiling (Medium)</v>
          </cell>
        </row>
        <row r="129">
          <cell r="A129" t="str">
            <v>ZINC</v>
          </cell>
          <cell r="B129">
            <v>211454.95649367335</v>
          </cell>
          <cell r="C129">
            <v>0</v>
          </cell>
          <cell r="D129">
            <v>3000</v>
          </cell>
          <cell r="E129" t="str">
            <v>Ceiling (High)</v>
          </cell>
          <cell r="F129">
            <v>3000</v>
          </cell>
          <cell r="G129">
            <v>3000</v>
          </cell>
          <cell r="H129">
            <v>3000</v>
          </cell>
          <cell r="I129" t="str">
            <v>Ceiling (High)</v>
          </cell>
        </row>
      </sheetData>
      <sheetData sheetId="5"/>
      <sheetData sheetId="6">
        <row r="1">
          <cell r="A1"/>
          <cell r="B1" t="str">
            <v>Construction/Excavation Receptor</v>
          </cell>
          <cell r="C1"/>
          <cell r="D1"/>
          <cell r="E1"/>
          <cell r="F1"/>
          <cell r="G1"/>
          <cell r="H1" t="str">
            <v>LOWEST OF RISK-BASED AND CEILING LEVELS</v>
          </cell>
          <cell r="I1"/>
          <cell r="J1" t="str">
            <v>HIGHEST OF COLUMN H, BACKGROUND, AND PQL</v>
          </cell>
          <cell r="K1" t="str">
            <v>S-3 Methods 1 &amp; 2 Direct Contact Soil Level (Rounded)</v>
          </cell>
          <cell r="L1"/>
        </row>
        <row r="2">
          <cell r="A2" t="str">
            <v>S-3</v>
          </cell>
          <cell r="B2" t="str">
            <v>RISK-BASED LEVELS</v>
          </cell>
          <cell r="C2"/>
          <cell r="D2"/>
          <cell r="E2"/>
          <cell r="F2"/>
          <cell r="G2"/>
          <cell r="H2"/>
          <cell r="I2"/>
          <cell r="J2"/>
          <cell r="K2"/>
          <cell r="L2"/>
        </row>
        <row r="3">
          <cell r="A3" t="str">
            <v>DIRECT CONTACT</v>
          </cell>
          <cell r="B3" t="str">
            <v>NONCANCER</v>
          </cell>
          <cell r="C3"/>
          <cell r="D3"/>
          <cell r="E3" t="str">
            <v>CANCER</v>
          </cell>
          <cell r="F3"/>
          <cell r="G3"/>
          <cell r="H3"/>
          <cell r="I3"/>
          <cell r="J3"/>
          <cell r="K3"/>
          <cell r="L3"/>
        </row>
        <row r="4">
          <cell r="A4" t="str">
            <v>SOIL LEVELS</v>
          </cell>
          <cell r="B4" t="str">
            <v>HI = 0.2</v>
          </cell>
          <cell r="C4"/>
          <cell r="D4"/>
          <cell r="E4" t="str">
            <v>ELCR = 0.000001</v>
          </cell>
          <cell r="F4"/>
          <cell r="G4"/>
          <cell r="H4"/>
          <cell r="I4"/>
          <cell r="J4"/>
          <cell r="K4"/>
          <cell r="L4"/>
        </row>
        <row r="5">
          <cell r="A5"/>
          <cell r="B5" t="str">
            <v>Ingestion / Dermal</v>
          </cell>
          <cell r="C5" t="str">
            <v>Particulate Inhalation</v>
          </cell>
          <cell r="D5" t="str">
            <v>Combined Exposure</v>
          </cell>
          <cell r="E5" t="str">
            <v>Direct Contact</v>
          </cell>
          <cell r="F5" t="str">
            <v>Particulate Inhalation</v>
          </cell>
          <cell r="G5" t="str">
            <v>Combined Exposure</v>
          </cell>
          <cell r="H5"/>
          <cell r="I5"/>
          <cell r="J5"/>
          <cell r="K5"/>
          <cell r="L5"/>
        </row>
        <row r="6">
          <cell r="A6" t="str">
            <v>OIL OR HAZARDOUS MATERIAL (OHM)</v>
          </cell>
          <cell r="B6" t="str">
            <v>mg/kg</v>
          </cell>
          <cell r="C6" t="str">
            <v>mg/kg</v>
          </cell>
          <cell r="D6" t="str">
            <v>mg/kg</v>
          </cell>
          <cell r="E6" t="str">
            <v>mg/kg</v>
          </cell>
          <cell r="F6" t="str">
            <v>mg/kg</v>
          </cell>
          <cell r="G6" t="str">
            <v>mg/kg</v>
          </cell>
          <cell r="H6" t="str">
            <v>mg/kg</v>
          </cell>
          <cell r="I6" t="str">
            <v>basis</v>
          </cell>
          <cell r="J6" t="str">
            <v>mg/kg</v>
          </cell>
          <cell r="K6" t="str">
            <v>mg/kg</v>
          </cell>
          <cell r="L6" t="str">
            <v>Basis</v>
          </cell>
        </row>
        <row r="7">
          <cell r="A7" t="str">
            <v>ACENAPHTHENE</v>
          </cell>
          <cell r="B7">
            <v>27028.361398698569</v>
          </cell>
          <cell r="C7">
            <v>8933129.1475242488</v>
          </cell>
          <cell r="D7">
            <v>26946.830206956551</v>
          </cell>
          <cell r="E7">
            <v>0</v>
          </cell>
          <cell r="F7">
            <v>0</v>
          </cell>
          <cell r="G7">
            <v>0</v>
          </cell>
          <cell r="H7">
            <v>5000</v>
          </cell>
          <cell r="I7" t="str">
            <v>Ceiling (High)</v>
          </cell>
          <cell r="J7">
            <v>5000</v>
          </cell>
          <cell r="K7">
            <v>5000</v>
          </cell>
          <cell r="L7" t="str">
            <v>Ceiling (High)</v>
          </cell>
        </row>
        <row r="8">
          <cell r="A8" t="str">
            <v>ACENAPHTHYLENE</v>
          </cell>
          <cell r="B8">
            <v>40542.542098047845</v>
          </cell>
          <cell r="C8">
            <v>8933129.1475242488</v>
          </cell>
          <cell r="D8">
            <v>40359.373181619485</v>
          </cell>
          <cell r="E8">
            <v>0</v>
          </cell>
          <cell r="F8">
            <v>0</v>
          </cell>
          <cell r="G8">
            <v>0</v>
          </cell>
          <cell r="H8">
            <v>5000</v>
          </cell>
          <cell r="I8" t="str">
            <v>Ceiling (High)</v>
          </cell>
          <cell r="J8">
            <v>5000</v>
          </cell>
          <cell r="K8">
            <v>5000</v>
          </cell>
          <cell r="L8" t="str">
            <v>Ceiling (High)</v>
          </cell>
        </row>
        <row r="9">
          <cell r="A9" t="str">
            <v>ACETONE</v>
          </cell>
          <cell r="B9">
            <v>372932.24464194546</v>
          </cell>
          <cell r="C9">
            <v>14293006.636038801</v>
          </cell>
          <cell r="D9">
            <v>363449.15186314721</v>
          </cell>
          <cell r="E9">
            <v>0</v>
          </cell>
          <cell r="F9">
            <v>0</v>
          </cell>
          <cell r="G9">
            <v>0</v>
          </cell>
          <cell r="H9">
            <v>3000</v>
          </cell>
          <cell r="I9" t="str">
            <v>Ceiling (Medium)</v>
          </cell>
          <cell r="J9">
            <v>3000</v>
          </cell>
          <cell r="K9">
            <v>3000</v>
          </cell>
          <cell r="L9" t="str">
            <v>Ceiling (Medium)</v>
          </cell>
        </row>
        <row r="10">
          <cell r="A10" t="str">
            <v>ALDRIN</v>
          </cell>
          <cell r="B10">
            <v>3.552020367498081</v>
          </cell>
          <cell r="C10">
            <v>3573.2516590096998</v>
          </cell>
          <cell r="D10">
            <v>3.5484929587213938</v>
          </cell>
          <cell r="E10">
            <v>3.6388633714822189</v>
          </cell>
          <cell r="F10">
            <v>2578.7981811347845</v>
          </cell>
          <cell r="G10">
            <v>3.6337359176825288</v>
          </cell>
          <cell r="H10">
            <v>3.5484929587213938</v>
          </cell>
          <cell r="I10" t="str">
            <v>Noncancer Risk</v>
          </cell>
          <cell r="J10">
            <v>3.5484929587213938</v>
          </cell>
          <cell r="K10">
            <v>4</v>
          </cell>
          <cell r="L10" t="str">
            <v>Noncancer Risk</v>
          </cell>
        </row>
        <row r="11">
          <cell r="A11" t="str">
            <v>ANTHRACENE</v>
          </cell>
          <cell r="B11">
            <v>135141.80699349285</v>
          </cell>
          <cell r="C11">
            <v>8933129.1475242488</v>
          </cell>
          <cell r="D11">
            <v>133127.82791312938</v>
          </cell>
          <cell r="E11">
            <v>0</v>
          </cell>
          <cell r="F11">
            <v>0</v>
          </cell>
          <cell r="G11">
            <v>0</v>
          </cell>
          <cell r="H11">
            <v>5000</v>
          </cell>
          <cell r="I11" t="str">
            <v>Ceiling (High)</v>
          </cell>
          <cell r="J11">
            <v>5000</v>
          </cell>
          <cell r="K11">
            <v>5000</v>
          </cell>
          <cell r="L11" t="str">
            <v>Ceiling (High)</v>
          </cell>
        </row>
        <row r="12">
          <cell r="A12" t="str">
            <v>ANTIMONY</v>
          </cell>
          <cell r="B12">
            <v>35.520203674980806</v>
          </cell>
          <cell r="C12">
            <v>3573.2516590096998</v>
          </cell>
          <cell r="D12">
            <v>35.170587540428727</v>
          </cell>
          <cell r="E12">
            <v>0</v>
          </cell>
          <cell r="F12">
            <v>0</v>
          </cell>
          <cell r="G12">
            <v>0</v>
          </cell>
          <cell r="H12">
            <v>35.170587540428727</v>
          </cell>
          <cell r="I12" t="str">
            <v>Noncancer Risk</v>
          </cell>
          <cell r="J12">
            <v>35.170587540428727</v>
          </cell>
          <cell r="K12">
            <v>40</v>
          </cell>
          <cell r="L12" t="str">
            <v>Noncancer Risk</v>
          </cell>
        </row>
        <row r="13">
          <cell r="A13" t="str">
            <v>ARSENIC</v>
          </cell>
          <cell r="B13">
            <v>66.939445782147274</v>
          </cell>
          <cell r="C13">
            <v>357.32516590096998</v>
          </cell>
          <cell r="D13">
            <v>56.37790169331857</v>
          </cell>
          <cell r="E13">
            <v>103.62601879146082</v>
          </cell>
          <cell r="F13">
            <v>4212.0370291868148</v>
          </cell>
          <cell r="G13">
            <v>101.13779122337051</v>
          </cell>
          <cell r="H13">
            <v>56.37790169331857</v>
          </cell>
          <cell r="I13" t="str">
            <v>Noncancer Risk</v>
          </cell>
          <cell r="J13">
            <v>56.37790169331857</v>
          </cell>
          <cell r="K13">
            <v>60</v>
          </cell>
          <cell r="L13" t="str">
            <v>Noncancer Risk</v>
          </cell>
        </row>
        <row r="14">
          <cell r="A14" t="str">
            <v>BARIUM</v>
          </cell>
          <cell r="B14">
            <v>17760.101837490405</v>
          </cell>
          <cell r="C14">
            <v>89331.291475242484</v>
          </cell>
          <cell r="D14">
            <v>14814.755740844492</v>
          </cell>
          <cell r="E14">
            <v>0</v>
          </cell>
          <cell r="F14">
            <v>0</v>
          </cell>
          <cell r="G14">
            <v>0</v>
          </cell>
          <cell r="H14">
            <v>5000</v>
          </cell>
          <cell r="I14" t="str">
            <v>Ceiling (High)</v>
          </cell>
          <cell r="J14">
            <v>5000</v>
          </cell>
          <cell r="K14">
            <v>5000</v>
          </cell>
          <cell r="L14" t="str">
            <v>Ceiling (High)</v>
          </cell>
        </row>
        <row r="15">
          <cell r="A15" t="str">
            <v>BENZENE</v>
          </cell>
          <cell r="B15">
            <v>1381.2305357109092</v>
          </cell>
          <cell r="C15">
            <v>53598.774885145496</v>
          </cell>
          <cell r="D15">
            <v>1346.5306884086656</v>
          </cell>
          <cell r="E15">
            <v>1749.4546791012792</v>
          </cell>
          <cell r="F15">
            <v>1620014.2419949286</v>
          </cell>
          <cell r="G15">
            <v>1747.5674795786201</v>
          </cell>
          <cell r="H15">
            <v>1346.5306884086656</v>
          </cell>
          <cell r="I15" t="str">
            <v>Noncancer Risk</v>
          </cell>
          <cell r="J15">
            <v>1346.5306884086656</v>
          </cell>
          <cell r="K15">
            <v>1000</v>
          </cell>
          <cell r="L15" t="str">
            <v>Noncancer Risk</v>
          </cell>
        </row>
        <row r="16">
          <cell r="A16" t="str">
            <v>BENZO(a)ANTHRACENE</v>
          </cell>
          <cell r="B16">
            <v>106994.17135325648</v>
          </cell>
          <cell r="C16">
            <v>8933129.1475242488</v>
          </cell>
          <cell r="D16">
            <v>105727.84430220121</v>
          </cell>
          <cell r="E16">
            <v>2484.4947284101213</v>
          </cell>
          <cell r="F16">
            <v>210601.85145934075</v>
          </cell>
          <cell r="G16">
            <v>2455.5265933515807</v>
          </cell>
          <cell r="H16">
            <v>2455.5265933515807</v>
          </cell>
          <cell r="I16" t="str">
            <v>Cancer Risk</v>
          </cell>
          <cell r="J16">
            <v>2455.5265933515807</v>
          </cell>
          <cell r="K16">
            <v>2000</v>
          </cell>
          <cell r="L16" t="str">
            <v>Cancer Risk</v>
          </cell>
        </row>
        <row r="17">
          <cell r="A17" t="str">
            <v>BENZO(a)PYRENE</v>
          </cell>
          <cell r="B17">
            <v>106.99417135325648</v>
          </cell>
          <cell r="C17">
            <v>35.732516590096992</v>
          </cell>
          <cell r="D17">
            <v>26.786658178751324</v>
          </cell>
          <cell r="E17">
            <v>248.44947284101215</v>
          </cell>
          <cell r="F17">
            <v>21060.185145934072</v>
          </cell>
          <cell r="G17">
            <v>245.55265933515815</v>
          </cell>
          <cell r="H17">
            <v>26.786658178751324</v>
          </cell>
          <cell r="I17" t="str">
            <v>Noncancer Risk</v>
          </cell>
          <cell r="J17">
            <v>26.786658178751324</v>
          </cell>
          <cell r="K17">
            <v>30</v>
          </cell>
          <cell r="L17" t="str">
            <v>Noncancer Risk</v>
          </cell>
        </row>
        <row r="18">
          <cell r="A18" t="str">
            <v>BENZO(b)FLUORANTHENE</v>
          </cell>
          <cell r="B18">
            <v>106994.17135325648</v>
          </cell>
          <cell r="C18">
            <v>8933129.1475242488</v>
          </cell>
          <cell r="D18">
            <v>105727.84430220121</v>
          </cell>
          <cell r="E18">
            <v>2484.4947284101213</v>
          </cell>
          <cell r="F18">
            <v>210601.85145934075</v>
          </cell>
          <cell r="G18">
            <v>2455.5265933515807</v>
          </cell>
          <cell r="H18">
            <v>2455.5265933515807</v>
          </cell>
          <cell r="I18" t="str">
            <v>Cancer Risk</v>
          </cell>
          <cell r="J18">
            <v>2455.5265933515807</v>
          </cell>
          <cell r="K18">
            <v>2000</v>
          </cell>
          <cell r="L18" t="str">
            <v>Cancer Risk</v>
          </cell>
        </row>
        <row r="19">
          <cell r="A19" t="str">
            <v>BENZO(g,h,i)PERYLENE</v>
          </cell>
          <cell r="B19">
            <v>40542.542098047845</v>
          </cell>
          <cell r="C19">
            <v>8933129.1475242488</v>
          </cell>
          <cell r="D19">
            <v>40359.373181619485</v>
          </cell>
          <cell r="E19">
            <v>0</v>
          </cell>
          <cell r="F19">
            <v>0</v>
          </cell>
          <cell r="G19">
            <v>0</v>
          </cell>
          <cell r="H19">
            <v>5000</v>
          </cell>
          <cell r="I19" t="str">
            <v>Ceiling (High)</v>
          </cell>
          <cell r="J19">
            <v>5000</v>
          </cell>
          <cell r="K19">
            <v>5000</v>
          </cell>
          <cell r="L19" t="str">
            <v>Ceiling (High)</v>
          </cell>
        </row>
        <row r="20">
          <cell r="A20" t="str">
            <v>BENZO(k)FLUORANTHENE</v>
          </cell>
          <cell r="B20">
            <v>106994.17135325648</v>
          </cell>
          <cell r="C20">
            <v>8933129.1475242488</v>
          </cell>
          <cell r="D20">
            <v>105727.84430220121</v>
          </cell>
          <cell r="E20">
            <v>24844.947284101214</v>
          </cell>
          <cell r="F20">
            <v>2106018.5145934075</v>
          </cell>
          <cell r="G20">
            <v>24555.26593351581</v>
          </cell>
          <cell r="H20">
            <v>5000</v>
          </cell>
          <cell r="I20" t="str">
            <v>Ceiling (High)</v>
          </cell>
          <cell r="J20">
            <v>5000</v>
          </cell>
          <cell r="K20">
            <v>5000</v>
          </cell>
          <cell r="L20" t="str">
            <v>Ceiling (High)</v>
          </cell>
        </row>
        <row r="21">
          <cell r="A21" t="str">
            <v>BERYLLIUM</v>
          </cell>
          <cell r="B21">
            <v>444.00254593726009</v>
          </cell>
          <cell r="C21">
            <v>357.32516590096998</v>
          </cell>
          <cell r="D21">
            <v>197.98801544443907</v>
          </cell>
          <cell r="E21">
            <v>0</v>
          </cell>
          <cell r="F21">
            <v>5265.0462864835181</v>
          </cell>
          <cell r="G21">
            <v>5265.0462864835181</v>
          </cell>
          <cell r="H21">
            <v>197.98801544443907</v>
          </cell>
          <cell r="I21" t="str">
            <v>Noncancer Risk</v>
          </cell>
          <cell r="J21">
            <v>197.98801544443907</v>
          </cell>
          <cell r="K21">
            <v>200</v>
          </cell>
          <cell r="L21" t="str">
            <v>Noncancer Risk</v>
          </cell>
        </row>
        <row r="22">
          <cell r="A22" t="str">
            <v>BIPHENYL, 1,1-</v>
          </cell>
          <cell r="B22">
            <v>8880.0509187452026</v>
          </cell>
          <cell r="C22">
            <v>35732.516590096995</v>
          </cell>
          <cell r="D22">
            <v>7112.4928353894666</v>
          </cell>
          <cell r="E22">
            <v>7732.5846643997147</v>
          </cell>
          <cell r="F22">
            <v>0</v>
          </cell>
          <cell r="G22">
            <v>7732.5846643997147</v>
          </cell>
          <cell r="H22">
            <v>5000</v>
          </cell>
          <cell r="I22" t="str">
            <v>Ceiling (High)</v>
          </cell>
          <cell r="J22">
            <v>5000</v>
          </cell>
          <cell r="K22">
            <v>5000</v>
          </cell>
          <cell r="L22" t="str">
            <v>Ceiling (High)</v>
          </cell>
        </row>
        <row r="23">
          <cell r="A23" t="str">
            <v>BIS(2-CHLOROETHYL)ETHER</v>
          </cell>
          <cell r="B23">
            <v>0</v>
          </cell>
          <cell r="C23">
            <v>0</v>
          </cell>
          <cell r="D23">
            <v>0</v>
          </cell>
          <cell r="E23">
            <v>87.472733955063958</v>
          </cell>
          <cell r="F23">
            <v>38291.245719880135</v>
          </cell>
          <cell r="G23">
            <v>87.273366193611039</v>
          </cell>
          <cell r="H23">
            <v>87.273366193611039</v>
          </cell>
          <cell r="I23" t="str">
            <v>Cancer Risk</v>
          </cell>
          <cell r="J23">
            <v>87.273366193611039</v>
          </cell>
          <cell r="K23">
            <v>90</v>
          </cell>
          <cell r="L23" t="str">
            <v>Cancer Risk</v>
          </cell>
        </row>
        <row r="24">
          <cell r="A24" t="str">
            <v>BIS(2-CHLOROISOPROPYL)ETHER</v>
          </cell>
          <cell r="B24">
            <v>5524.9221428436367</v>
          </cell>
          <cell r="C24">
            <v>2501276.1613067901</v>
          </cell>
          <cell r="D24">
            <v>5512.74536308795</v>
          </cell>
          <cell r="E24">
            <v>1374.5715335795765</v>
          </cell>
          <cell r="F24">
            <v>1263611.1087560444</v>
          </cell>
          <cell r="G24">
            <v>1373.0778827577785</v>
          </cell>
          <cell r="H24">
            <v>1373.0778827577785</v>
          </cell>
          <cell r="I24" t="str">
            <v>Cancer Risk</v>
          </cell>
          <cell r="J24">
            <v>1373.0778827577785</v>
          </cell>
          <cell r="K24">
            <v>1000</v>
          </cell>
          <cell r="L24" t="str">
            <v>Cancer Risk</v>
          </cell>
        </row>
        <row r="25">
          <cell r="A25" t="str">
            <v>BIS(2-ETHYLHEXYL)PHTHALATE</v>
          </cell>
          <cell r="B25">
            <v>1776.0101837490404</v>
          </cell>
          <cell r="C25">
            <v>125063.80806533949</v>
          </cell>
          <cell r="D25">
            <v>1751.1425024773278</v>
          </cell>
          <cell r="E25">
            <v>4418.6198082284091</v>
          </cell>
          <cell r="F25">
            <v>9720085.4519695714</v>
          </cell>
          <cell r="G25">
            <v>4416.6120759198457</v>
          </cell>
          <cell r="H25">
            <v>1751.1425024773278</v>
          </cell>
          <cell r="I25" t="str">
            <v>Noncancer Risk</v>
          </cell>
          <cell r="J25">
            <v>1751.1425024773278</v>
          </cell>
          <cell r="K25">
            <v>2000</v>
          </cell>
          <cell r="L25" t="str">
            <v>Noncancer Risk</v>
          </cell>
        </row>
        <row r="26">
          <cell r="A26" t="str">
            <v>BROMODICHLOROMETHANE</v>
          </cell>
          <cell r="B26">
            <v>1104.9844285687273</v>
          </cell>
          <cell r="C26">
            <v>357325.16590096994</v>
          </cell>
          <cell r="D26">
            <v>1101.5779333666446</v>
          </cell>
          <cell r="E26">
            <v>1551.9356024285541</v>
          </cell>
          <cell r="F26">
            <v>713328.8517171219</v>
          </cell>
          <cell r="G26">
            <v>1548.5665034727463</v>
          </cell>
          <cell r="H26">
            <v>500</v>
          </cell>
          <cell r="I26" t="str">
            <v>High Volatility</v>
          </cell>
          <cell r="J26">
            <v>500</v>
          </cell>
          <cell r="K26">
            <v>500</v>
          </cell>
          <cell r="L26" t="str">
            <v>High Volatility</v>
          </cell>
        </row>
        <row r="27">
          <cell r="A27" t="str">
            <v>BROMOFORM</v>
          </cell>
          <cell r="B27">
            <v>4143.6916071327278</v>
          </cell>
          <cell r="C27">
            <v>1607963.2465543645</v>
          </cell>
          <cell r="D27">
            <v>4133.0408371815711</v>
          </cell>
          <cell r="E27">
            <v>12179.747765894979</v>
          </cell>
          <cell r="F27">
            <v>11487373.715964038</v>
          </cell>
          <cell r="G27">
            <v>12166.847590587415</v>
          </cell>
          <cell r="H27">
            <v>3000</v>
          </cell>
          <cell r="I27" t="str">
            <v>Ceiling (Medium)</v>
          </cell>
          <cell r="J27">
            <v>3000</v>
          </cell>
          <cell r="K27">
            <v>3000</v>
          </cell>
          <cell r="L27" t="str">
            <v>Ceiling (Medium)</v>
          </cell>
        </row>
        <row r="28">
          <cell r="A28" t="str">
            <v>BROMOMETHANE</v>
          </cell>
          <cell r="B28">
            <v>690.61526785545459</v>
          </cell>
          <cell r="C28">
            <v>1786625.8295048501</v>
          </cell>
          <cell r="D28">
            <v>690.34841558674179</v>
          </cell>
          <cell r="E28">
            <v>0</v>
          </cell>
          <cell r="F28">
            <v>0</v>
          </cell>
          <cell r="G28">
            <v>0</v>
          </cell>
          <cell r="H28">
            <v>690.34841558674179</v>
          </cell>
          <cell r="I28" t="str">
            <v>Noncancer Risk</v>
          </cell>
          <cell r="J28">
            <v>690.34841558674179</v>
          </cell>
          <cell r="K28">
            <v>700</v>
          </cell>
          <cell r="L28" t="str">
            <v>Noncancer Risk</v>
          </cell>
        </row>
        <row r="29">
          <cell r="A29" t="str">
            <v>CADMIUM</v>
          </cell>
          <cell r="B29">
            <v>150.02731075057019</v>
          </cell>
          <cell r="C29">
            <v>178.66258295048499</v>
          </cell>
          <cell r="D29">
            <v>81.548801364092213</v>
          </cell>
          <cell r="E29">
            <v>0</v>
          </cell>
          <cell r="F29">
            <v>3008.5978779905818</v>
          </cell>
          <cell r="G29">
            <v>3008.5978779905818</v>
          </cell>
          <cell r="H29">
            <v>81.548801364092213</v>
          </cell>
          <cell r="I29" t="str">
            <v>Noncancer Risk</v>
          </cell>
          <cell r="J29">
            <v>81.548801364092213</v>
          </cell>
          <cell r="K29">
            <v>80</v>
          </cell>
          <cell r="L29" t="str">
            <v>Noncancer Risk</v>
          </cell>
        </row>
        <row r="30">
          <cell r="A30" t="str">
            <v>CARBON TETRACHLORIDE</v>
          </cell>
          <cell r="B30">
            <v>1381.2305357109092</v>
          </cell>
          <cell r="C30">
            <v>1786625.8295048501</v>
          </cell>
          <cell r="D30">
            <v>1380.1635389213457</v>
          </cell>
          <cell r="E30">
            <v>1374.5715335795765</v>
          </cell>
          <cell r="F30">
            <v>2106018.5145934075</v>
          </cell>
          <cell r="G30">
            <v>1373.6749533860827</v>
          </cell>
          <cell r="H30">
            <v>1373.6749533860827</v>
          </cell>
          <cell r="I30" t="str">
            <v>Cancer Risk</v>
          </cell>
          <cell r="J30">
            <v>1373.6749533860827</v>
          </cell>
          <cell r="K30">
            <v>1000</v>
          </cell>
          <cell r="L30" t="str">
            <v>Cancer Risk</v>
          </cell>
        </row>
        <row r="31">
          <cell r="A31" t="str">
            <v>CHLORDANE</v>
          </cell>
          <cell r="B31">
            <v>63.984529220637242</v>
          </cell>
          <cell r="C31">
            <v>125063.80806533949</v>
          </cell>
          <cell r="D31">
            <v>63.951810510471446</v>
          </cell>
          <cell r="E31">
            <v>254.70422259644204</v>
          </cell>
          <cell r="F31">
            <v>126361.11087560444</v>
          </cell>
          <cell r="G31">
            <v>254.1918518396125</v>
          </cell>
          <cell r="H31">
            <v>63.951810510471446</v>
          </cell>
          <cell r="I31" t="str">
            <v>Noncancer Risk</v>
          </cell>
          <cell r="J31">
            <v>63.951810510471446</v>
          </cell>
          <cell r="K31">
            <v>60</v>
          </cell>
          <cell r="L31" t="str">
            <v>Noncancer Risk</v>
          </cell>
        </row>
        <row r="32">
          <cell r="A32" t="str">
            <v>CHLOROANILINE, p-</v>
          </cell>
          <cell r="B32">
            <v>44.400254593726011</v>
          </cell>
          <cell r="C32">
            <v>35732.516590096995</v>
          </cell>
          <cell r="D32">
            <v>44.345152511661603</v>
          </cell>
          <cell r="E32">
            <v>309.30338657598861</v>
          </cell>
          <cell r="F32">
            <v>0</v>
          </cell>
          <cell r="G32">
            <v>309.30338657598861</v>
          </cell>
          <cell r="H32">
            <v>44.345152511661603</v>
          </cell>
          <cell r="I32" t="str">
            <v>Noncancer Risk</v>
          </cell>
          <cell r="J32">
            <v>44.345152511661603</v>
          </cell>
          <cell r="K32">
            <v>40</v>
          </cell>
          <cell r="L32" t="str">
            <v>Noncancer Risk</v>
          </cell>
        </row>
        <row r="33">
          <cell r="A33" t="str">
            <v>CHLOROBENZENE</v>
          </cell>
          <cell r="B33">
            <v>9668.6137499763645</v>
          </cell>
          <cell r="C33">
            <v>8933129.1475242488</v>
          </cell>
          <cell r="D33">
            <v>9658.1604115087284</v>
          </cell>
          <cell r="E33">
            <v>0</v>
          </cell>
          <cell r="F33">
            <v>0</v>
          </cell>
          <cell r="G33">
            <v>0</v>
          </cell>
          <cell r="H33">
            <v>3000</v>
          </cell>
          <cell r="I33" t="str">
            <v>Ceiling (Medium)</v>
          </cell>
          <cell r="J33">
            <v>3000</v>
          </cell>
          <cell r="K33">
            <v>3000</v>
          </cell>
          <cell r="L33" t="str">
            <v>Ceiling (Medium)</v>
          </cell>
        </row>
        <row r="34">
          <cell r="A34" t="str">
            <v>CHLOROFORM</v>
          </cell>
          <cell r="B34">
            <v>1381.2305357109092</v>
          </cell>
          <cell r="C34">
            <v>11791730.474732008</v>
          </cell>
          <cell r="D34">
            <v>1381.0687634967167</v>
          </cell>
          <cell r="E34">
            <v>0</v>
          </cell>
          <cell r="F34">
            <v>549396.13424175838</v>
          </cell>
          <cell r="G34">
            <v>549396.13424175838</v>
          </cell>
          <cell r="H34">
            <v>1381.0687634967167</v>
          </cell>
          <cell r="I34" t="str">
            <v>Noncancer Risk</v>
          </cell>
          <cell r="J34">
            <v>1381.0687634967167</v>
          </cell>
          <cell r="K34">
            <v>1000</v>
          </cell>
          <cell r="L34" t="str">
            <v>Noncancer Risk</v>
          </cell>
        </row>
        <row r="35">
          <cell r="A35" t="str">
            <v>CHLOROPHENOL, 2-</v>
          </cell>
          <cell r="B35">
            <v>351.6397620771279</v>
          </cell>
          <cell r="C35">
            <v>535987.74885145493</v>
          </cell>
          <cell r="D35">
            <v>351.40921678267676</v>
          </cell>
          <cell r="E35">
            <v>0</v>
          </cell>
          <cell r="F35">
            <v>0</v>
          </cell>
          <cell r="G35">
            <v>0</v>
          </cell>
          <cell r="H35">
            <v>351.40921678267676</v>
          </cell>
          <cell r="I35" t="str">
            <v>Noncancer Risk</v>
          </cell>
          <cell r="J35">
            <v>351.40921678267676</v>
          </cell>
          <cell r="K35">
            <v>400</v>
          </cell>
          <cell r="L35" t="str">
            <v>Noncancer Risk</v>
          </cell>
        </row>
        <row r="36">
          <cell r="A36" t="str">
            <v>CHROMIUM (TOTAL)</v>
          </cell>
          <cell r="B36">
            <v>1776.0101837490404</v>
          </cell>
          <cell r="C36">
            <v>5359.8774885145494</v>
          </cell>
          <cell r="D36">
            <v>1333.9891882336015</v>
          </cell>
          <cell r="E36">
            <v>0</v>
          </cell>
          <cell r="F36">
            <v>1053.0092572967037</v>
          </cell>
          <cell r="G36">
            <v>1053.0092572967037</v>
          </cell>
          <cell r="H36">
            <v>1053.0092572967037</v>
          </cell>
          <cell r="I36" t="str">
            <v>Cancer Risk</v>
          </cell>
          <cell r="J36">
            <v>1053.0092572967037</v>
          </cell>
          <cell r="K36">
            <v>200</v>
          </cell>
          <cell r="L36" t="str">
            <v>Lower of CrIII and CrIV</v>
          </cell>
        </row>
        <row r="37">
          <cell r="A37" t="str">
            <v>CHROMIUM(III)</v>
          </cell>
          <cell r="B37">
            <v>133200.76378117804</v>
          </cell>
          <cell r="C37">
            <v>5359.8774885145494</v>
          </cell>
          <cell r="D37">
            <v>5152.5438154842068</v>
          </cell>
          <cell r="E37">
            <v>0</v>
          </cell>
          <cell r="F37">
            <v>0</v>
          </cell>
          <cell r="G37">
            <v>0</v>
          </cell>
          <cell r="H37">
            <v>5000</v>
          </cell>
          <cell r="I37" t="str">
            <v>Ceiling (High)</v>
          </cell>
          <cell r="J37">
            <v>5000</v>
          </cell>
          <cell r="K37">
            <v>5000</v>
          </cell>
          <cell r="L37" t="str">
            <v>Ceiling (High)</v>
          </cell>
        </row>
        <row r="38">
          <cell r="A38" t="str">
            <v>CHROMIUM(VI)</v>
          </cell>
          <cell r="B38">
            <v>175</v>
          </cell>
          <cell r="C38">
            <v>5359.8774885145494</v>
          </cell>
          <cell r="D38">
            <v>169.46690553430494</v>
          </cell>
          <cell r="E38">
            <v>0</v>
          </cell>
          <cell r="F38">
            <v>1053.0092572967037</v>
          </cell>
          <cell r="G38">
            <v>1053.0092572967037</v>
          </cell>
          <cell r="H38">
            <v>169.46690553430494</v>
          </cell>
          <cell r="I38" t="str">
            <v>Noncancer Risk</v>
          </cell>
          <cell r="J38">
            <v>169.46690553430494</v>
          </cell>
          <cell r="K38">
            <v>200</v>
          </cell>
          <cell r="L38" t="str">
            <v>Noncancer Risk</v>
          </cell>
        </row>
        <row r="39">
          <cell r="A39" t="str">
            <v>CHRYSENE</v>
          </cell>
          <cell r="B39">
            <v>106994.17135325648</v>
          </cell>
          <cell r="C39">
            <v>8933129.1475242488</v>
          </cell>
          <cell r="D39">
            <v>105727.84430220121</v>
          </cell>
          <cell r="E39">
            <v>24844.947284101214</v>
          </cell>
          <cell r="F39">
            <v>21060185.145934075</v>
          </cell>
          <cell r="G39">
            <v>24815.671945018428</v>
          </cell>
          <cell r="H39">
            <v>5000</v>
          </cell>
          <cell r="I39" t="str">
            <v>Ceiling (High)</v>
          </cell>
          <cell r="J39">
            <v>5000</v>
          </cell>
          <cell r="K39">
            <v>5000</v>
          </cell>
          <cell r="L39" t="str">
            <v>Ceiling (High)</v>
          </cell>
        </row>
        <row r="40">
          <cell r="A40" t="str">
            <v>CYANIDE</v>
          </cell>
          <cell r="B40">
            <v>532.80305512471216</v>
          </cell>
          <cell r="C40">
            <v>53598.774885145496</v>
          </cell>
          <cell r="D40">
            <v>527.55881310643099</v>
          </cell>
          <cell r="E40">
            <v>0</v>
          </cell>
          <cell r="F40">
            <v>0</v>
          </cell>
          <cell r="G40">
            <v>0</v>
          </cell>
          <cell r="H40">
            <v>527.55881310643099</v>
          </cell>
          <cell r="I40" t="str">
            <v>Noncancer Risk</v>
          </cell>
          <cell r="J40">
            <v>527.55881310643099</v>
          </cell>
          <cell r="K40">
            <v>500</v>
          </cell>
          <cell r="L40" t="str">
            <v>Noncancer Risk</v>
          </cell>
        </row>
        <row r="41">
          <cell r="A41" t="str">
            <v>DIBENZO(a,h)ANTHRACENE</v>
          </cell>
          <cell r="B41">
            <v>106994.17135325648</v>
          </cell>
          <cell r="C41">
            <v>8933129.1475242488</v>
          </cell>
          <cell r="D41">
            <v>105727.84430220121</v>
          </cell>
          <cell r="E41">
            <v>248.44947284101215</v>
          </cell>
          <cell r="F41">
            <v>21060.185145934072</v>
          </cell>
          <cell r="G41">
            <v>245.55265933515815</v>
          </cell>
          <cell r="H41">
            <v>245.55265933515815</v>
          </cell>
          <cell r="I41" t="str">
            <v>Cancer Risk</v>
          </cell>
          <cell r="J41">
            <v>245.55265933515815</v>
          </cell>
          <cell r="K41">
            <v>200</v>
          </cell>
          <cell r="L41" t="str">
            <v>Cancer Risk</v>
          </cell>
        </row>
        <row r="42">
          <cell r="A42" t="str">
            <v>DIBROMOCHLOROMETHANE</v>
          </cell>
          <cell r="B42">
            <v>9668.6137499763645</v>
          </cell>
          <cell r="C42">
            <v>3573251.6590097002</v>
          </cell>
          <cell r="D42">
            <v>9642.522716760539</v>
          </cell>
          <cell r="E42">
            <v>1145.4762779829803</v>
          </cell>
          <cell r="F42">
            <v>526504.62864835188</v>
          </cell>
          <cell r="G42">
            <v>1142.989562087027</v>
          </cell>
          <cell r="H42">
            <v>500</v>
          </cell>
          <cell r="I42" t="str">
            <v>High Volatility</v>
          </cell>
          <cell r="J42">
            <v>500</v>
          </cell>
          <cell r="K42">
            <v>500</v>
          </cell>
          <cell r="L42" t="str">
            <v>High Volatility</v>
          </cell>
        </row>
        <row r="43">
          <cell r="A43" t="str">
            <v>DICHLOROBENZENE, 1,2-  (o-DCB)</v>
          </cell>
          <cell r="B43">
            <v>124310.74821398183</v>
          </cell>
          <cell r="C43">
            <v>42879019.908116393</v>
          </cell>
          <cell r="D43">
            <v>123951.4001847555</v>
          </cell>
          <cell r="E43">
            <v>0</v>
          </cell>
          <cell r="F43">
            <v>0</v>
          </cell>
          <cell r="G43">
            <v>0</v>
          </cell>
          <cell r="H43">
            <v>5000</v>
          </cell>
          <cell r="I43" t="str">
            <v>Ceiling (High)</v>
          </cell>
          <cell r="J43">
            <v>5000</v>
          </cell>
          <cell r="K43">
            <v>5000</v>
          </cell>
          <cell r="L43" t="str">
            <v>Ceiling (High)</v>
          </cell>
        </row>
        <row r="44">
          <cell r="A44" t="str">
            <v>DICHLOROBENZENE, 1,3-  (m-DCB)</v>
          </cell>
          <cell r="B44">
            <v>124310.74821398183</v>
          </cell>
          <cell r="C44">
            <v>42879019.908116393</v>
          </cell>
          <cell r="D44">
            <v>123951.4001847555</v>
          </cell>
          <cell r="E44">
            <v>0</v>
          </cell>
          <cell r="F44">
            <v>0</v>
          </cell>
          <cell r="G44">
            <v>0</v>
          </cell>
          <cell r="H44">
            <v>500</v>
          </cell>
          <cell r="I44" t="str">
            <v>High Volatility</v>
          </cell>
          <cell r="J44">
            <v>500</v>
          </cell>
          <cell r="K44">
            <v>500</v>
          </cell>
          <cell r="L44" t="str">
            <v>High Volatility</v>
          </cell>
        </row>
        <row r="45">
          <cell r="A45" t="str">
            <v>DICHLOROBENZENE, 1,4-  (p-DCB)</v>
          </cell>
          <cell r="B45">
            <v>124310.74821398183</v>
          </cell>
          <cell r="C45">
            <v>42879019.908116393</v>
          </cell>
          <cell r="D45">
            <v>123951.4001847555</v>
          </cell>
          <cell r="E45">
            <v>4009.1669729404316</v>
          </cell>
          <cell r="F45">
            <v>1842766.2002692316</v>
          </cell>
          <cell r="G45">
            <v>4000.4634673045953</v>
          </cell>
          <cell r="H45">
            <v>3000</v>
          </cell>
          <cell r="I45" t="str">
            <v>Ceiling (Medium)</v>
          </cell>
          <cell r="J45">
            <v>3000</v>
          </cell>
          <cell r="K45">
            <v>3000</v>
          </cell>
          <cell r="L45" t="str">
            <v>Ceiling (Medium)</v>
          </cell>
        </row>
        <row r="46">
          <cell r="A46" t="str">
            <v>DICHLOROBENZIDINE, 3,3'-</v>
          </cell>
          <cell r="B46">
            <v>0</v>
          </cell>
          <cell r="C46">
            <v>0</v>
          </cell>
          <cell r="D46">
            <v>0</v>
          </cell>
          <cell r="E46">
            <v>137.46817181155049</v>
          </cell>
          <cell r="F46">
            <v>98280.864014359002</v>
          </cell>
          <cell r="G46">
            <v>137.27615983734367</v>
          </cell>
          <cell r="H46">
            <v>137.27615983734367</v>
          </cell>
          <cell r="I46" t="str">
            <v>Cancer Risk</v>
          </cell>
          <cell r="J46">
            <v>137.27615983734367</v>
          </cell>
          <cell r="K46">
            <v>100</v>
          </cell>
          <cell r="L46" t="str">
            <v>Cancer Risk</v>
          </cell>
        </row>
        <row r="47">
          <cell r="A47" t="str">
            <v>DICHLORODIPHENYL DICHLOROETHANE, P,P'- (DDD)</v>
          </cell>
          <cell r="B47">
            <v>69.061526785545453</v>
          </cell>
          <cell r="C47">
            <v>32159.264931087295</v>
          </cell>
          <cell r="D47">
            <v>68.913536026913135</v>
          </cell>
          <cell r="E47">
            <v>400.91669729404322</v>
          </cell>
          <cell r="F47">
            <v>184276.62002692316</v>
          </cell>
          <cell r="G47">
            <v>400.04634673045956</v>
          </cell>
          <cell r="H47">
            <v>68.913536026913135</v>
          </cell>
          <cell r="I47" t="str">
            <v>Noncancer Risk</v>
          </cell>
          <cell r="J47">
            <v>68.913536026913135</v>
          </cell>
          <cell r="K47">
            <v>70</v>
          </cell>
          <cell r="L47" t="str">
            <v>Noncancer Risk</v>
          </cell>
        </row>
        <row r="48">
          <cell r="A48" t="str">
            <v>DICHLORODIPHENYLDICHLOROETHYLENE,P,P'- (DDE)</v>
          </cell>
          <cell r="B48">
            <v>69.061526785545453</v>
          </cell>
          <cell r="C48">
            <v>32159.264931087295</v>
          </cell>
          <cell r="D48">
            <v>68.913536026913135</v>
          </cell>
          <cell r="E48">
            <v>283.00002161932457</v>
          </cell>
          <cell r="F48">
            <v>130077.61413665159</v>
          </cell>
          <cell r="G48">
            <v>282.38565651561845</v>
          </cell>
          <cell r="H48">
            <v>68.913536026913135</v>
          </cell>
          <cell r="I48" t="str">
            <v>Noncancer Risk</v>
          </cell>
          <cell r="J48">
            <v>68.913536026913135</v>
          </cell>
          <cell r="K48">
            <v>70</v>
          </cell>
          <cell r="L48" t="str">
            <v>Noncancer Risk</v>
          </cell>
        </row>
        <row r="49">
          <cell r="A49" t="str">
            <v>DICHLORODIPHENYLTRICHLOROETHANE, P,P'- (DDT)</v>
          </cell>
          <cell r="B49">
            <v>69.061526785545453</v>
          </cell>
          <cell r="C49">
            <v>32159.264931087295</v>
          </cell>
          <cell r="D49">
            <v>68.913536026913135</v>
          </cell>
          <cell r="E49">
            <v>283.00002161932457</v>
          </cell>
          <cell r="F49">
            <v>130269.18646969528</v>
          </cell>
          <cell r="G49">
            <v>282.38655803522852</v>
          </cell>
          <cell r="H49">
            <v>68.913536026913135</v>
          </cell>
          <cell r="I49" t="str">
            <v>Noncancer Risk</v>
          </cell>
          <cell r="J49">
            <v>68.913536026913135</v>
          </cell>
          <cell r="K49">
            <v>70</v>
          </cell>
          <cell r="L49" t="str">
            <v>Noncancer Risk</v>
          </cell>
        </row>
        <row r="50">
          <cell r="A50" t="str">
            <v>DICHLOROETHANE, 1,1-</v>
          </cell>
          <cell r="B50">
            <v>276246.10714218183</v>
          </cell>
          <cell r="C50">
            <v>142930066.36038798</v>
          </cell>
          <cell r="D50">
            <v>275713.22622096882</v>
          </cell>
          <cell r="E50">
            <v>0</v>
          </cell>
          <cell r="F50">
            <v>0</v>
          </cell>
          <cell r="G50">
            <v>0</v>
          </cell>
          <cell r="H50">
            <v>3000</v>
          </cell>
          <cell r="I50" t="str">
            <v>Ceiling (Medium)</v>
          </cell>
          <cell r="J50">
            <v>3000</v>
          </cell>
          <cell r="K50">
            <v>3000</v>
          </cell>
          <cell r="L50" t="str">
            <v>Ceiling (Medium)</v>
          </cell>
        </row>
        <row r="51">
          <cell r="A51" t="str">
            <v>DICHLOROETHANE, 1,2-</v>
          </cell>
          <cell r="B51">
            <v>2762.4610714218184</v>
          </cell>
          <cell r="C51">
            <v>1250638.080653395</v>
          </cell>
          <cell r="D51">
            <v>2756.372681543975</v>
          </cell>
          <cell r="E51">
            <v>1057.362718138136</v>
          </cell>
          <cell r="F51">
            <v>486004.27259847865</v>
          </cell>
          <cell r="G51">
            <v>1055.0672880803329</v>
          </cell>
          <cell r="H51">
            <v>1000</v>
          </cell>
          <cell r="I51" t="str">
            <v>Ceiling (Low)</v>
          </cell>
          <cell r="J51">
            <v>1000</v>
          </cell>
          <cell r="K51">
            <v>1000</v>
          </cell>
          <cell r="L51" t="str">
            <v>Ceiling (Low)</v>
          </cell>
        </row>
        <row r="52">
          <cell r="A52" t="str">
            <v>DICHLOROETHYLENE, 1,1-</v>
          </cell>
          <cell r="B52">
            <v>6906.1526785545466</v>
          </cell>
          <cell r="C52">
            <v>3573251.6590097002</v>
          </cell>
          <cell r="D52">
            <v>6892.8306555242216</v>
          </cell>
          <cell r="E52">
            <v>0</v>
          </cell>
          <cell r="F52">
            <v>0</v>
          </cell>
          <cell r="G52">
            <v>0</v>
          </cell>
          <cell r="H52">
            <v>3000</v>
          </cell>
          <cell r="I52" t="str">
            <v>Ceiling (Medium)</v>
          </cell>
          <cell r="J52">
            <v>3000</v>
          </cell>
          <cell r="K52">
            <v>3000</v>
          </cell>
          <cell r="L52" t="str">
            <v>Ceiling (Medium)</v>
          </cell>
        </row>
        <row r="53">
          <cell r="A53" t="str">
            <v>DICHLOROETHYLENE, CIS-1,2-</v>
          </cell>
          <cell r="B53">
            <v>2762.4610714218184</v>
          </cell>
          <cell r="C53">
            <v>1250638.080653395</v>
          </cell>
          <cell r="D53">
            <v>2756.372681543975</v>
          </cell>
          <cell r="E53">
            <v>0</v>
          </cell>
          <cell r="F53">
            <v>0</v>
          </cell>
          <cell r="G53">
            <v>0</v>
          </cell>
          <cell r="H53">
            <v>500</v>
          </cell>
          <cell r="I53" t="str">
            <v>High Volatility</v>
          </cell>
          <cell r="J53">
            <v>500</v>
          </cell>
          <cell r="K53">
            <v>500</v>
          </cell>
          <cell r="L53" t="str">
            <v>High Volatility</v>
          </cell>
        </row>
        <row r="54">
          <cell r="A54" t="str">
            <v>DICHLOROETHYLENE, TRANS-1,2-</v>
          </cell>
          <cell r="B54">
            <v>27624.610714218186</v>
          </cell>
          <cell r="C54">
            <v>12506380.806533946</v>
          </cell>
          <cell r="D54">
            <v>27563.72681543975</v>
          </cell>
          <cell r="E54">
            <v>0</v>
          </cell>
          <cell r="F54">
            <v>0</v>
          </cell>
          <cell r="G54">
            <v>0</v>
          </cell>
          <cell r="H54">
            <v>3000</v>
          </cell>
          <cell r="I54" t="str">
            <v>Ceiling (Medium)</v>
          </cell>
          <cell r="J54">
            <v>3000</v>
          </cell>
          <cell r="K54">
            <v>3000</v>
          </cell>
          <cell r="L54" t="str">
            <v>Ceiling (Medium)</v>
          </cell>
        </row>
        <row r="55">
          <cell r="A55" t="str">
            <v>DICHLOROMETHANE</v>
          </cell>
          <cell r="B55">
            <v>828.73832142654555</v>
          </cell>
          <cell r="C55">
            <v>10719754.977029098</v>
          </cell>
          <cell r="D55">
            <v>828.67425707859252</v>
          </cell>
          <cell r="E55">
            <v>48110.003675285181</v>
          </cell>
          <cell r="F55">
            <v>1263611108.7560444</v>
          </cell>
          <cell r="G55">
            <v>48108.172032371273</v>
          </cell>
          <cell r="H55">
            <v>828.67425707859252</v>
          </cell>
          <cell r="I55" t="str">
            <v>Noncancer Risk</v>
          </cell>
          <cell r="J55">
            <v>828.67425707859252</v>
          </cell>
          <cell r="K55">
            <v>800</v>
          </cell>
          <cell r="L55" t="str">
            <v>Noncancer Risk</v>
          </cell>
        </row>
        <row r="56">
          <cell r="A56" t="str">
            <v>DICHLOROPHENOL, 2,4-</v>
          </cell>
          <cell r="B56">
            <v>879.09940519281975</v>
          </cell>
          <cell r="C56">
            <v>1071975.4977029099</v>
          </cell>
          <cell r="D56">
            <v>878.37906921598437</v>
          </cell>
          <cell r="E56">
            <v>0</v>
          </cell>
          <cell r="F56">
            <v>0</v>
          </cell>
          <cell r="G56">
            <v>0</v>
          </cell>
          <cell r="H56">
            <v>878.37906921598437</v>
          </cell>
          <cell r="I56" t="str">
            <v>Noncancer Risk</v>
          </cell>
          <cell r="J56">
            <v>878.37906921598437</v>
          </cell>
          <cell r="K56">
            <v>900</v>
          </cell>
          <cell r="L56" t="str">
            <v>Noncancer Risk</v>
          </cell>
        </row>
        <row r="57">
          <cell r="A57" t="str">
            <v>DICHLOROPROPANE, 1,2-</v>
          </cell>
          <cell r="B57">
            <v>5524.9221428436367</v>
          </cell>
          <cell r="C57">
            <v>214395.09954058198</v>
          </cell>
          <cell r="D57">
            <v>5386.1227536346623</v>
          </cell>
          <cell r="E57">
            <v>2600.5407392046045</v>
          </cell>
          <cell r="F57">
            <v>665058.47829265485</v>
          </cell>
          <cell r="G57">
            <v>2590.4115985152907</v>
          </cell>
          <cell r="H57">
            <v>1000</v>
          </cell>
          <cell r="I57" t="str">
            <v>Ceiling (Low)</v>
          </cell>
          <cell r="J57">
            <v>1000</v>
          </cell>
          <cell r="K57">
            <v>1000</v>
          </cell>
          <cell r="L57" t="str">
            <v>Ceiling (Low)</v>
          </cell>
        </row>
        <row r="58">
          <cell r="A58" t="str">
            <v>DICHLOROPROPENE, 1,3-</v>
          </cell>
          <cell r="B58">
            <v>4143.6916071327278</v>
          </cell>
          <cell r="C58">
            <v>357325.16590096994</v>
          </cell>
          <cell r="D58">
            <v>4096.1904745223273</v>
          </cell>
          <cell r="E58">
            <v>962.20007350570359</v>
          </cell>
          <cell r="F58">
            <v>3159027.7718901113</v>
          </cell>
          <cell r="G58">
            <v>961.90708872104653</v>
          </cell>
          <cell r="H58">
            <v>961.90708872104653</v>
          </cell>
          <cell r="I58" t="str">
            <v>Cancer Risk</v>
          </cell>
          <cell r="J58">
            <v>961.90708872104653</v>
          </cell>
          <cell r="K58">
            <v>1000</v>
          </cell>
          <cell r="L58" t="str">
            <v>Cancer Risk</v>
          </cell>
        </row>
        <row r="59">
          <cell r="A59" t="str">
            <v>DIELDRIN</v>
          </cell>
          <cell r="B59">
            <v>4.4400254593726007</v>
          </cell>
          <cell r="C59">
            <v>3215.9264931087296</v>
          </cell>
          <cell r="D59">
            <v>4.4339038499327401</v>
          </cell>
          <cell r="E59">
            <v>3.8662923321998579</v>
          </cell>
          <cell r="F59">
            <v>2746.980671208792</v>
          </cell>
          <cell r="G59">
            <v>3.8608582907587499</v>
          </cell>
          <cell r="H59">
            <v>3.8608582907587499</v>
          </cell>
          <cell r="I59" t="str">
            <v>Cancer Risk</v>
          </cell>
          <cell r="J59">
            <v>3.8608582907587499</v>
          </cell>
          <cell r="K59">
            <v>4</v>
          </cell>
          <cell r="L59" t="str">
            <v>Cancer Risk</v>
          </cell>
        </row>
        <row r="60">
          <cell r="A60" t="str">
            <v>DIETHYL PHTHALATE</v>
          </cell>
          <cell r="B60">
            <v>710404.07349961612</v>
          </cell>
          <cell r="C60">
            <v>500255232.26135796</v>
          </cell>
          <cell r="D60">
            <v>709396.67117290746</v>
          </cell>
          <cell r="E60">
            <v>0</v>
          </cell>
          <cell r="F60">
            <v>0</v>
          </cell>
          <cell r="G60">
            <v>0</v>
          </cell>
          <cell r="H60">
            <v>5000</v>
          </cell>
          <cell r="I60" t="str">
            <v>Ceiling (High)</v>
          </cell>
          <cell r="J60">
            <v>5000</v>
          </cell>
          <cell r="K60">
            <v>5000</v>
          </cell>
          <cell r="L60" t="str">
            <v>Ceiling (High)</v>
          </cell>
        </row>
        <row r="61">
          <cell r="A61" t="str">
            <v>DIMETHYL PHTHALATE</v>
          </cell>
          <cell r="B61">
            <v>8880.0509187452026</v>
          </cell>
          <cell r="C61">
            <v>7146503.3180194004</v>
          </cell>
          <cell r="D61">
            <v>8869.0305023323199</v>
          </cell>
          <cell r="E61">
            <v>0</v>
          </cell>
          <cell r="F61">
            <v>0</v>
          </cell>
          <cell r="G61">
            <v>0</v>
          </cell>
          <cell r="H61">
            <v>5000</v>
          </cell>
          <cell r="I61" t="str">
            <v>Ceiling (High)</v>
          </cell>
          <cell r="J61">
            <v>5000</v>
          </cell>
          <cell r="K61">
            <v>5000</v>
          </cell>
          <cell r="L61" t="str">
            <v>Ceiling (High)</v>
          </cell>
        </row>
        <row r="62">
          <cell r="A62" t="str">
            <v>DIMETHYLPHENOL, 2,4-</v>
          </cell>
          <cell r="B62">
            <v>2197.7485129820498</v>
          </cell>
          <cell r="C62">
            <v>3573251.6590097002</v>
          </cell>
          <cell r="D62">
            <v>2196.3976062915085</v>
          </cell>
          <cell r="E62">
            <v>0</v>
          </cell>
          <cell r="F62">
            <v>0</v>
          </cell>
          <cell r="G62">
            <v>0</v>
          </cell>
          <cell r="H62">
            <v>2196.3976062915085</v>
          </cell>
          <cell r="I62" t="str">
            <v>Noncancer Risk</v>
          </cell>
          <cell r="J62">
            <v>2196.3976062915085</v>
          </cell>
          <cell r="K62">
            <v>2000</v>
          </cell>
          <cell r="L62" t="str">
            <v>Noncancer Risk</v>
          </cell>
        </row>
        <row r="63">
          <cell r="A63" t="str">
            <v>DINITROPHENOL, 2,4-</v>
          </cell>
          <cell r="B63">
            <v>879.09940519281975</v>
          </cell>
          <cell r="C63">
            <v>1250638.080653395</v>
          </cell>
          <cell r="D63">
            <v>878.48190207218806</v>
          </cell>
          <cell r="E63">
            <v>0</v>
          </cell>
          <cell r="F63">
            <v>0</v>
          </cell>
          <cell r="G63">
            <v>0</v>
          </cell>
          <cell r="H63">
            <v>878.48190207218806</v>
          </cell>
          <cell r="I63" t="str">
            <v>Noncancer Risk</v>
          </cell>
          <cell r="J63">
            <v>878.48190207218806</v>
          </cell>
          <cell r="K63">
            <v>900</v>
          </cell>
          <cell r="L63" t="str">
            <v>Noncancer Risk</v>
          </cell>
        </row>
        <row r="64">
          <cell r="A64" t="str">
            <v>DINITROTOLUENE, 2,4-</v>
          </cell>
          <cell r="B64">
            <v>177.60101837490404</v>
          </cell>
          <cell r="C64">
            <v>125063.80806533949</v>
          </cell>
          <cell r="D64">
            <v>177.34916779322688</v>
          </cell>
          <cell r="E64">
            <v>90.971584287055464</v>
          </cell>
          <cell r="F64">
            <v>65038.807068325797</v>
          </cell>
          <cell r="G64">
            <v>90.84451753941859</v>
          </cell>
          <cell r="H64">
            <v>90.84451753941859</v>
          </cell>
          <cell r="I64" t="str">
            <v>Cancer Risk</v>
          </cell>
          <cell r="J64">
            <v>90.84451753941859</v>
          </cell>
          <cell r="K64">
            <v>90</v>
          </cell>
          <cell r="L64" t="str">
            <v>Cancer Risk</v>
          </cell>
        </row>
        <row r="65">
          <cell r="A65" t="str">
            <v>DIOXANE, 1,4-</v>
          </cell>
          <cell r="B65">
            <v>4143.6916071327278</v>
          </cell>
          <cell r="C65">
            <v>535987.74885145493</v>
          </cell>
          <cell r="D65">
            <v>4111.902714931889</v>
          </cell>
          <cell r="E65">
            <v>962.20007350570359</v>
          </cell>
          <cell r="F65">
            <v>2527222.2175120888</v>
          </cell>
          <cell r="G65">
            <v>961.8338704016046</v>
          </cell>
          <cell r="H65">
            <v>500</v>
          </cell>
          <cell r="I65" t="str">
            <v>High Volatility</v>
          </cell>
          <cell r="J65">
            <v>500</v>
          </cell>
          <cell r="K65">
            <v>500</v>
          </cell>
          <cell r="L65" t="str">
            <v>High Volatility</v>
          </cell>
        </row>
        <row r="66">
          <cell r="A66" t="str">
            <v>ENDOSULFAN</v>
          </cell>
          <cell r="B66">
            <v>532.80305512471216</v>
          </cell>
          <cell r="C66">
            <v>375191.42419601849</v>
          </cell>
          <cell r="D66">
            <v>532.04750337968062</v>
          </cell>
          <cell r="E66">
            <v>0</v>
          </cell>
          <cell r="F66">
            <v>0</v>
          </cell>
          <cell r="G66">
            <v>0</v>
          </cell>
          <cell r="H66">
            <v>532.04750337968062</v>
          </cell>
          <cell r="I66" t="str">
            <v>Noncancer Risk</v>
          </cell>
          <cell r="J66">
            <v>532.04750337968062</v>
          </cell>
          <cell r="K66">
            <v>500</v>
          </cell>
          <cell r="L66" t="str">
            <v>Noncancer Risk</v>
          </cell>
        </row>
        <row r="67">
          <cell r="A67" t="str">
            <v>ENDRIN</v>
          </cell>
          <cell r="B67">
            <v>26.640152756235601</v>
          </cell>
          <cell r="C67">
            <v>19652.884124553348</v>
          </cell>
          <cell r="D67">
            <v>26.604090007518966</v>
          </cell>
          <cell r="E67">
            <v>0</v>
          </cell>
          <cell r="F67">
            <v>0</v>
          </cell>
          <cell r="G67">
            <v>0</v>
          </cell>
          <cell r="H67">
            <v>26.604090007518966</v>
          </cell>
          <cell r="I67" t="str">
            <v>Noncancer Risk</v>
          </cell>
          <cell r="J67">
            <v>26.604090007518966</v>
          </cell>
          <cell r="K67">
            <v>30</v>
          </cell>
          <cell r="L67" t="str">
            <v>Noncancer Risk</v>
          </cell>
        </row>
        <row r="68">
          <cell r="A68" t="str">
            <v>ETHYLBENZENE</v>
          </cell>
          <cell r="B68">
            <v>6906.1526785545466</v>
          </cell>
          <cell r="C68">
            <v>160796324.65543649</v>
          </cell>
          <cell r="D68">
            <v>6905.8560741605934</v>
          </cell>
          <cell r="E68">
            <v>0</v>
          </cell>
          <cell r="F68">
            <v>0</v>
          </cell>
          <cell r="G68">
            <v>0</v>
          </cell>
          <cell r="H68">
            <v>3000</v>
          </cell>
          <cell r="I68" t="str">
            <v>Ceiling (Medium)</v>
          </cell>
          <cell r="J68">
            <v>3000</v>
          </cell>
          <cell r="K68">
            <v>3000</v>
          </cell>
          <cell r="L68" t="str">
            <v>Ceiling (Medium)</v>
          </cell>
        </row>
        <row r="69">
          <cell r="A69" t="str">
            <v>ETHYLENE DIBROMIDE</v>
          </cell>
          <cell r="B69">
            <v>1243.1074821398181</v>
          </cell>
          <cell r="C69">
            <v>160796.32465543647</v>
          </cell>
          <cell r="D69">
            <v>1233.5708144795663</v>
          </cell>
          <cell r="E69">
            <v>48.110003675285178</v>
          </cell>
          <cell r="F69">
            <v>42120.370291868145</v>
          </cell>
          <cell r="G69">
            <v>48.055114989769031</v>
          </cell>
          <cell r="H69">
            <v>48.055114989769031</v>
          </cell>
          <cell r="I69" t="str">
            <v>Cancer Risk</v>
          </cell>
          <cell r="J69">
            <v>48.055114989769031</v>
          </cell>
          <cell r="K69">
            <v>50</v>
          </cell>
          <cell r="L69" t="str">
            <v>Cancer Risk</v>
          </cell>
        </row>
        <row r="70">
          <cell r="A70" t="str">
            <v>FLUORANTHENE</v>
          </cell>
          <cell r="B70">
            <v>13514.180699349285</v>
          </cell>
          <cell r="C70">
            <v>8933129.1475242488</v>
          </cell>
          <cell r="D70">
            <v>13493.767112568808</v>
          </cell>
          <cell r="E70">
            <v>0</v>
          </cell>
          <cell r="F70">
            <v>0</v>
          </cell>
          <cell r="G70">
            <v>0</v>
          </cell>
          <cell r="H70">
            <v>5000</v>
          </cell>
          <cell r="I70" t="str">
            <v>Ceiling (High)</v>
          </cell>
          <cell r="J70">
            <v>5000</v>
          </cell>
          <cell r="K70">
            <v>5000</v>
          </cell>
          <cell r="L70" t="str">
            <v>Ceiling (High)</v>
          </cell>
        </row>
        <row r="71">
          <cell r="A71" t="str">
            <v>FLUORENE</v>
          </cell>
          <cell r="B71">
            <v>54056.722797397138</v>
          </cell>
          <cell r="C71">
            <v>8933129.1475242488</v>
          </cell>
          <cell r="D71">
            <v>53731.578828889222</v>
          </cell>
          <cell r="E71">
            <v>0</v>
          </cell>
          <cell r="F71">
            <v>0</v>
          </cell>
          <cell r="G71">
            <v>0</v>
          </cell>
          <cell r="H71">
            <v>5000</v>
          </cell>
          <cell r="I71" t="str">
            <v>Ceiling (High)</v>
          </cell>
          <cell r="J71">
            <v>5000</v>
          </cell>
          <cell r="K71">
            <v>5000</v>
          </cell>
          <cell r="L71" t="str">
            <v>Ceiling (High)</v>
          </cell>
        </row>
        <row r="72">
          <cell r="A72" t="str">
            <v>HEPTACHLOR</v>
          </cell>
          <cell r="B72">
            <v>44.400254593726011</v>
          </cell>
          <cell r="C72">
            <v>17866.258295048498</v>
          </cell>
          <cell r="D72">
            <v>44.290187026834282</v>
          </cell>
          <cell r="E72">
            <v>13.746817181155048</v>
          </cell>
          <cell r="F72">
            <v>9720.0854519695731</v>
          </cell>
          <cell r="G72">
            <v>13.727402938399807</v>
          </cell>
          <cell r="H72">
            <v>13.727402938399807</v>
          </cell>
          <cell r="I72" t="str">
            <v>Cancer Risk</v>
          </cell>
          <cell r="J72">
            <v>13.727402938399807</v>
          </cell>
          <cell r="K72">
            <v>10</v>
          </cell>
          <cell r="L72" t="str">
            <v>Cancer Risk</v>
          </cell>
        </row>
        <row r="73">
          <cell r="A73" t="str">
            <v>HEPTACHLOR EPOXIDE</v>
          </cell>
          <cell r="B73">
            <v>1.1544066194368763</v>
          </cell>
          <cell r="C73">
            <v>821.84788157223079</v>
          </cell>
          <cell r="D73">
            <v>1.1527873594881248</v>
          </cell>
          <cell r="E73">
            <v>6.7978766280437064</v>
          </cell>
          <cell r="F73">
            <v>4860.0427259847866</v>
          </cell>
          <cell r="G73">
            <v>6.7883815304180946</v>
          </cell>
          <cell r="H73">
            <v>1.1527873594881248</v>
          </cell>
          <cell r="I73" t="str">
            <v>Noncancer Risk</v>
          </cell>
          <cell r="J73">
            <v>1.1527873594881248</v>
          </cell>
          <cell r="K73">
            <v>1</v>
          </cell>
          <cell r="L73" t="str">
            <v>Noncancer Risk</v>
          </cell>
        </row>
        <row r="74">
          <cell r="A74" t="str">
            <v>HEXACHLOROBENZENE</v>
          </cell>
          <cell r="B74">
            <v>0.88800509187452026</v>
          </cell>
          <cell r="C74">
            <v>714.65033180193996</v>
          </cell>
          <cell r="D74">
            <v>0.88690305023323202</v>
          </cell>
          <cell r="E74">
            <v>38.662923321998576</v>
          </cell>
          <cell r="F74">
            <v>27469.806712087917</v>
          </cell>
          <cell r="G74">
            <v>38.608582907587497</v>
          </cell>
          <cell r="H74">
            <v>0.88690305023323202</v>
          </cell>
          <cell r="I74" t="str">
            <v>Noncancer Risk</v>
          </cell>
          <cell r="J74">
            <v>0.88690305023323202</v>
          </cell>
          <cell r="K74">
            <v>0.9</v>
          </cell>
          <cell r="L74" t="str">
            <v>Noncancer Risk</v>
          </cell>
        </row>
        <row r="75">
          <cell r="A75" t="str">
            <v>HEXACHLOROBUTADIENE</v>
          </cell>
          <cell r="B75">
            <v>138.12305357109091</v>
          </cell>
          <cell r="C75">
            <v>71465.03318019399</v>
          </cell>
          <cell r="D75">
            <v>137.8566131104844</v>
          </cell>
          <cell r="E75">
            <v>1233.589837827825</v>
          </cell>
          <cell r="F75">
            <v>574368.68579820206</v>
          </cell>
          <cell r="G75">
            <v>1230.9460958684824</v>
          </cell>
          <cell r="H75">
            <v>137.8566131104844</v>
          </cell>
          <cell r="I75" t="str">
            <v>Noncancer Risk</v>
          </cell>
          <cell r="J75">
            <v>137.8566131104844</v>
          </cell>
          <cell r="K75">
            <v>100</v>
          </cell>
          <cell r="L75" t="str">
            <v>Noncancer Risk</v>
          </cell>
        </row>
        <row r="76">
          <cell r="A76" t="str">
            <v>HEXACHLOROCYCLOHEXANE, GAMMA (gamma-HCH)</v>
          </cell>
          <cell r="B76">
            <v>383.90717532382348</v>
          </cell>
          <cell r="C76">
            <v>196528.84124553346</v>
          </cell>
          <cell r="D76">
            <v>383.15869803910181</v>
          </cell>
          <cell r="E76">
            <v>68.574213775965148</v>
          </cell>
          <cell r="F76">
            <v>34020.299081893507</v>
          </cell>
          <cell r="G76">
            <v>68.436267802972566</v>
          </cell>
          <cell r="H76">
            <v>68.436267802972566</v>
          </cell>
          <cell r="I76" t="str">
            <v>Cancer Risk</v>
          </cell>
          <cell r="J76">
            <v>68.436267802972566</v>
          </cell>
          <cell r="K76">
            <v>70</v>
          </cell>
          <cell r="L76" t="str">
            <v>Cancer Risk</v>
          </cell>
        </row>
        <row r="77">
          <cell r="A77" t="str">
            <v>HEXACHLOROETHANE</v>
          </cell>
          <cell r="B77">
            <v>276.24610714218181</v>
          </cell>
          <cell r="C77">
            <v>5359877.4885145491</v>
          </cell>
          <cell r="D77">
            <v>276.23187025356083</v>
          </cell>
          <cell r="E77">
            <v>2405.500183764259</v>
          </cell>
          <cell r="F77">
            <v>3159027.7718901113</v>
          </cell>
          <cell r="G77">
            <v>2403.6698648436591</v>
          </cell>
          <cell r="H77">
            <v>276.23187025356083</v>
          </cell>
          <cell r="I77" t="str">
            <v>Noncancer Risk</v>
          </cell>
          <cell r="J77">
            <v>276.23187025356083</v>
          </cell>
          <cell r="K77">
            <v>300</v>
          </cell>
          <cell r="L77" t="str">
            <v>Noncancer Risk</v>
          </cell>
        </row>
        <row r="78">
          <cell r="A78" t="str">
            <v>HMX</v>
          </cell>
          <cell r="B78">
            <v>6906.1526785545466</v>
          </cell>
          <cell r="C78">
            <v>3215926.4931087289</v>
          </cell>
          <cell r="D78">
            <v>6891.3536026913152</v>
          </cell>
          <cell r="E78">
            <v>0</v>
          </cell>
          <cell r="F78">
            <v>0</v>
          </cell>
          <cell r="G78">
            <v>0</v>
          </cell>
          <cell r="H78">
            <v>5000</v>
          </cell>
          <cell r="I78" t="str">
            <v>Ceiling (High)</v>
          </cell>
          <cell r="J78">
            <v>5000</v>
          </cell>
          <cell r="K78">
            <v>5000</v>
          </cell>
          <cell r="L78" t="str">
            <v>Ceiling (High)</v>
          </cell>
        </row>
        <row r="79">
          <cell r="A79" t="str">
            <v>INDENO(1,2,3-cd)PYRENE</v>
          </cell>
          <cell r="B79">
            <v>106994.17135325648</v>
          </cell>
          <cell r="C79">
            <v>8933129.1475242488</v>
          </cell>
          <cell r="D79">
            <v>105727.84430220121</v>
          </cell>
          <cell r="E79">
            <v>2484.4947284101213</v>
          </cell>
          <cell r="F79">
            <v>210601.85145934075</v>
          </cell>
          <cell r="G79">
            <v>2455.5265933515807</v>
          </cell>
          <cell r="H79">
            <v>2455.5265933515807</v>
          </cell>
          <cell r="I79" t="str">
            <v>Cancer Risk</v>
          </cell>
          <cell r="J79">
            <v>2455.5265933515807</v>
          </cell>
          <cell r="K79">
            <v>2000</v>
          </cell>
          <cell r="L79" t="str">
            <v>Cancer Risk</v>
          </cell>
        </row>
        <row r="80">
          <cell r="A80" t="str">
            <v>LEAD</v>
          </cell>
          <cell r="B80">
            <v>241.70630281650605</v>
          </cell>
          <cell r="C80">
            <v>17866.258295048498</v>
          </cell>
          <cell r="D80">
            <v>238.47999118410354</v>
          </cell>
          <cell r="E80">
            <v>0</v>
          </cell>
          <cell r="F80">
            <v>0</v>
          </cell>
          <cell r="G80">
            <v>0</v>
          </cell>
          <cell r="H80">
            <v>238.47999118410354</v>
          </cell>
          <cell r="I80" t="str">
            <v>Noncancer Risk</v>
          </cell>
          <cell r="J80">
            <v>600</v>
          </cell>
          <cell r="K80">
            <v>600</v>
          </cell>
          <cell r="L80" t="str">
            <v>Background</v>
          </cell>
        </row>
        <row r="81">
          <cell r="A81" t="str">
            <v>MERCURY</v>
          </cell>
          <cell r="B81">
            <v>35.281922132013953</v>
          </cell>
          <cell r="C81">
            <v>5359.8774885145485</v>
          </cell>
          <cell r="D81">
            <v>35.05119418968976</v>
          </cell>
          <cell r="E81">
            <v>0</v>
          </cell>
          <cell r="F81">
            <v>0</v>
          </cell>
          <cell r="G81">
            <v>0</v>
          </cell>
          <cell r="H81">
            <v>35.05119418968976</v>
          </cell>
          <cell r="I81" t="str">
            <v>Noncancer Risk</v>
          </cell>
          <cell r="J81">
            <v>35.05119418968976</v>
          </cell>
          <cell r="K81">
            <v>40</v>
          </cell>
          <cell r="L81" t="str">
            <v>Noncancer Risk</v>
          </cell>
        </row>
        <row r="82">
          <cell r="A82" t="str">
            <v>METHOXYCHLOR</v>
          </cell>
          <cell r="B82">
            <v>444.00254593726009</v>
          </cell>
          <cell r="C82">
            <v>321592.64931087295</v>
          </cell>
          <cell r="D82">
            <v>443.39038499327404</v>
          </cell>
          <cell r="E82">
            <v>0</v>
          </cell>
          <cell r="F82">
            <v>0</v>
          </cell>
          <cell r="G82">
            <v>0</v>
          </cell>
          <cell r="H82">
            <v>443.39038499327404</v>
          </cell>
          <cell r="I82" t="str">
            <v>Noncancer Risk</v>
          </cell>
          <cell r="J82">
            <v>443.39038499327404</v>
          </cell>
          <cell r="K82">
            <v>400</v>
          </cell>
          <cell r="L82" t="str">
            <v>Noncancer Risk</v>
          </cell>
        </row>
        <row r="83">
          <cell r="A83" t="str">
            <v>METHYL ETHYL KETONE</v>
          </cell>
          <cell r="B83">
            <v>82873.832142654544</v>
          </cell>
          <cell r="C83">
            <v>89331291.475242481</v>
          </cell>
          <cell r="D83">
            <v>82797.020241202496</v>
          </cell>
          <cell r="E83">
            <v>0</v>
          </cell>
          <cell r="F83">
            <v>0</v>
          </cell>
          <cell r="G83">
            <v>0</v>
          </cell>
          <cell r="H83">
            <v>3000</v>
          </cell>
          <cell r="I83" t="str">
            <v>Ceiling (Medium)</v>
          </cell>
          <cell r="J83">
            <v>3000</v>
          </cell>
          <cell r="K83">
            <v>3000</v>
          </cell>
          <cell r="L83" t="str">
            <v>Ceiling (Medium)</v>
          </cell>
        </row>
        <row r="84">
          <cell r="A84" t="str">
            <v>METHYL ISOBUTYL KETONE</v>
          </cell>
          <cell r="B84">
            <v>110498.44285687275</v>
          </cell>
          <cell r="C84">
            <v>53598774.8851455</v>
          </cell>
          <cell r="D84">
            <v>110271.10956566942</v>
          </cell>
          <cell r="E84">
            <v>0</v>
          </cell>
          <cell r="F84">
            <v>0</v>
          </cell>
          <cell r="G84">
            <v>0</v>
          </cell>
          <cell r="H84">
            <v>3000</v>
          </cell>
          <cell r="I84" t="str">
            <v>Ceiling (Medium)</v>
          </cell>
          <cell r="J84">
            <v>3000</v>
          </cell>
          <cell r="K84">
            <v>3000</v>
          </cell>
          <cell r="L84" t="str">
            <v>Ceiling (Medium)</v>
          </cell>
        </row>
        <row r="85">
          <cell r="A85" t="str">
            <v>METHYL MERCURY</v>
          </cell>
          <cell r="B85">
            <v>8.8800509187452015</v>
          </cell>
          <cell r="C85">
            <v>357.32516590096998</v>
          </cell>
          <cell r="D85">
            <v>8.664720004007501</v>
          </cell>
          <cell r="E85">
            <v>0</v>
          </cell>
          <cell r="F85">
            <v>0</v>
          </cell>
          <cell r="G85">
            <v>0</v>
          </cell>
          <cell r="H85">
            <v>8.664720004007501</v>
          </cell>
          <cell r="I85" t="str">
            <v>Noncancer Risk</v>
          </cell>
          <cell r="J85">
            <v>8.664720004007501</v>
          </cell>
          <cell r="K85">
            <v>9</v>
          </cell>
          <cell r="L85" t="str">
            <v>Noncancer Risk</v>
          </cell>
        </row>
        <row r="86">
          <cell r="A86" t="str">
            <v>METHYL TERT BUTYL ETHER</v>
          </cell>
          <cell r="B86">
            <v>138123.05357109092</v>
          </cell>
          <cell r="C86">
            <v>53598774.8851455</v>
          </cell>
          <cell r="D86">
            <v>137768.02790605233</v>
          </cell>
          <cell r="E86">
            <v>0</v>
          </cell>
          <cell r="F86">
            <v>0</v>
          </cell>
          <cell r="G86">
            <v>0</v>
          </cell>
          <cell r="H86">
            <v>500</v>
          </cell>
          <cell r="I86" t="str">
            <v>High Volatility</v>
          </cell>
          <cell r="J86">
            <v>500</v>
          </cell>
          <cell r="K86">
            <v>500</v>
          </cell>
          <cell r="L86" t="str">
            <v>High Volatility</v>
          </cell>
        </row>
        <row r="87">
          <cell r="A87" t="str">
            <v>METHYLNAPHTHALENE, 2-</v>
          </cell>
          <cell r="B87">
            <v>540.56722797397128</v>
          </cell>
          <cell r="C87">
            <v>8933129.1475242488</v>
          </cell>
          <cell r="D87">
            <v>540.53451880323973</v>
          </cell>
          <cell r="E87">
            <v>0</v>
          </cell>
          <cell r="F87">
            <v>0</v>
          </cell>
          <cell r="G87">
            <v>0</v>
          </cell>
          <cell r="H87">
            <v>540.53451880323973</v>
          </cell>
          <cell r="I87" t="str">
            <v>Noncancer Risk</v>
          </cell>
          <cell r="J87">
            <v>540.53451880323973</v>
          </cell>
          <cell r="K87">
            <v>500</v>
          </cell>
          <cell r="L87" t="str">
            <v>Noncancer Risk</v>
          </cell>
        </row>
        <row r="88">
          <cell r="A88" t="str">
            <v>NAPHTHALENE</v>
          </cell>
          <cell r="B88">
            <v>27028.361398698569</v>
          </cell>
          <cell r="C88">
            <v>53598.774885145496</v>
          </cell>
          <cell r="D88">
            <v>17967.735490730636</v>
          </cell>
          <cell r="E88">
            <v>0</v>
          </cell>
          <cell r="F88">
            <v>0</v>
          </cell>
          <cell r="G88">
            <v>0</v>
          </cell>
          <cell r="H88">
            <v>3000</v>
          </cell>
          <cell r="I88" t="str">
            <v>Ceiling (Medium)</v>
          </cell>
          <cell r="J88">
            <v>3000</v>
          </cell>
          <cell r="K88">
            <v>3000</v>
          </cell>
          <cell r="L88" t="str">
            <v>Ceiling (Medium)</v>
          </cell>
        </row>
        <row r="89">
          <cell r="A89" t="str">
            <v>NICKEL</v>
          </cell>
          <cell r="B89">
            <v>1176.0640710671321</v>
          </cell>
          <cell r="C89">
            <v>17866.258295048498</v>
          </cell>
          <cell r="D89">
            <v>1103.4297215029126</v>
          </cell>
          <cell r="E89">
            <v>0</v>
          </cell>
          <cell r="F89">
            <v>26325.231432417593</v>
          </cell>
          <cell r="G89">
            <v>26325.231432417593</v>
          </cell>
          <cell r="H89">
            <v>1103.4297215029126</v>
          </cell>
          <cell r="I89" t="str">
            <v>Noncancer Risk</v>
          </cell>
          <cell r="J89">
            <v>1103.4297215029126</v>
          </cell>
          <cell r="K89">
            <v>1000</v>
          </cell>
          <cell r="L89" t="str">
            <v>Noncancer Risk</v>
          </cell>
        </row>
        <row r="90">
          <cell r="A90" t="str">
            <v>PENTACHLOROPHENOL</v>
          </cell>
          <cell r="B90">
            <v>219.77485129820494</v>
          </cell>
          <cell r="C90">
            <v>1250.6380806533948</v>
          </cell>
          <cell r="D90">
            <v>186.92626556178814</v>
          </cell>
          <cell r="E90">
            <v>76.550355862570456</v>
          </cell>
          <cell r="F90">
            <v>126361.11087560444</v>
          </cell>
          <cell r="G90">
            <v>76.504009252504972</v>
          </cell>
          <cell r="H90">
            <v>76.504009252504972</v>
          </cell>
          <cell r="I90" t="str">
            <v>Cancer Risk</v>
          </cell>
          <cell r="J90">
            <v>76.504009252504972</v>
          </cell>
          <cell r="K90">
            <v>80</v>
          </cell>
          <cell r="L90" t="str">
            <v>Cancer Risk</v>
          </cell>
        </row>
        <row r="91">
          <cell r="A91" t="str">
            <v>PER- AND POLYFLUORALKYL SUBSTANCES (PFAS)</v>
          </cell>
          <cell r="B91">
            <v>0.44400254593726013</v>
          </cell>
          <cell r="C91">
            <v>357.32516590096998</v>
          </cell>
          <cell r="D91">
            <v>0.44345152511661601</v>
          </cell>
          <cell r="E91">
            <v>0</v>
          </cell>
          <cell r="F91">
            <v>0</v>
          </cell>
          <cell r="G91">
            <v>0</v>
          </cell>
          <cell r="H91">
            <v>0.44345152511661601</v>
          </cell>
          <cell r="I91" t="str">
            <v>Noncancer Risk</v>
          </cell>
          <cell r="J91">
            <v>0.44345152511661601</v>
          </cell>
          <cell r="K91">
            <v>0.4</v>
          </cell>
          <cell r="L91" t="str">
            <v>Noncancer Risk</v>
          </cell>
        </row>
        <row r="92">
          <cell r="A92" t="str">
            <v>PERFLUORODECANOIC ACID (PFDA)</v>
          </cell>
          <cell r="B92">
            <v>0.44400254593726013</v>
          </cell>
          <cell r="C92">
            <v>357.32516590096998</v>
          </cell>
          <cell r="D92">
            <v>0.44345152511661601</v>
          </cell>
          <cell r="E92">
            <v>0</v>
          </cell>
          <cell r="F92">
            <v>0</v>
          </cell>
          <cell r="G92">
            <v>0</v>
          </cell>
          <cell r="H92">
            <v>0.44345152511661601</v>
          </cell>
          <cell r="I92" t="str">
            <v>Noncancer Risk</v>
          </cell>
          <cell r="J92">
            <v>0.44345152511661601</v>
          </cell>
          <cell r="K92">
            <v>0.4</v>
          </cell>
          <cell r="L92" t="str">
            <v>Noncancer Risk</v>
          </cell>
        </row>
        <row r="93">
          <cell r="A93" t="str">
            <v>PERFLUOROHEPTANOIC ACID (PFHpA)</v>
          </cell>
          <cell r="B93">
            <v>0.44400254593726013</v>
          </cell>
          <cell r="C93">
            <v>357.32516590096998</v>
          </cell>
          <cell r="D93">
            <v>0.44345152511661601</v>
          </cell>
          <cell r="E93">
            <v>0</v>
          </cell>
          <cell r="F93">
            <v>0</v>
          </cell>
          <cell r="G93">
            <v>0</v>
          </cell>
          <cell r="H93">
            <v>0.44345152511661601</v>
          </cell>
          <cell r="I93" t="str">
            <v>Noncancer Risk</v>
          </cell>
          <cell r="J93">
            <v>0.44345152511661601</v>
          </cell>
          <cell r="K93">
            <v>0.4</v>
          </cell>
          <cell r="L93" t="str">
            <v>Noncancer Risk</v>
          </cell>
        </row>
        <row r="94">
          <cell r="A94" t="str">
            <v>PERFLUOROHEXANESULFONIC ACID (PFHxS)</v>
          </cell>
          <cell r="B94">
            <v>0.44400254593726013</v>
          </cell>
          <cell r="C94">
            <v>357.32516590096998</v>
          </cell>
          <cell r="D94">
            <v>0.44345152511661601</v>
          </cell>
          <cell r="E94">
            <v>0</v>
          </cell>
          <cell r="F94">
            <v>0</v>
          </cell>
          <cell r="G94">
            <v>0</v>
          </cell>
          <cell r="H94">
            <v>0.44345152511661601</v>
          </cell>
          <cell r="I94" t="str">
            <v>Noncancer Risk</v>
          </cell>
          <cell r="J94">
            <v>0.44345152511661601</v>
          </cell>
          <cell r="K94">
            <v>0.4</v>
          </cell>
          <cell r="L94" t="str">
            <v>Noncancer Risk</v>
          </cell>
        </row>
        <row r="95">
          <cell r="A95" t="str">
            <v>PERFLUOROOCTANOIC ACID (PFOA)</v>
          </cell>
          <cell r="B95">
            <v>0.44400254593726013</v>
          </cell>
          <cell r="C95">
            <v>357.32516590096998</v>
          </cell>
          <cell r="D95">
            <v>0.44345152511661601</v>
          </cell>
          <cell r="E95">
            <v>0</v>
          </cell>
          <cell r="F95">
            <v>0</v>
          </cell>
          <cell r="G95">
            <v>0</v>
          </cell>
          <cell r="H95">
            <v>0.44345152511661601</v>
          </cell>
          <cell r="I95" t="str">
            <v>Noncancer Risk</v>
          </cell>
          <cell r="J95">
            <v>0.44345152511661601</v>
          </cell>
          <cell r="K95">
            <v>0.4</v>
          </cell>
          <cell r="L95" t="str">
            <v>Noncancer Risk</v>
          </cell>
        </row>
        <row r="96">
          <cell r="A96" t="str">
            <v>PERFLUOROOCTANESULFONIC ACID (PFOS)</v>
          </cell>
          <cell r="B96">
            <v>0.44400254593726013</v>
          </cell>
          <cell r="C96">
            <v>357.32516590096998</v>
          </cell>
          <cell r="D96">
            <v>0.44345152511661601</v>
          </cell>
          <cell r="E96">
            <v>0</v>
          </cell>
          <cell r="F96">
            <v>0</v>
          </cell>
          <cell r="G96">
            <v>0</v>
          </cell>
          <cell r="H96">
            <v>0.44345152511661601</v>
          </cell>
          <cell r="I96" t="str">
            <v>Noncancer Risk</v>
          </cell>
          <cell r="J96">
            <v>0.44345152511661601</v>
          </cell>
          <cell r="K96">
            <v>0.4</v>
          </cell>
          <cell r="L96" t="str">
            <v>Noncancer Risk</v>
          </cell>
        </row>
        <row r="97">
          <cell r="A97" t="str">
            <v>PERFLUORONONANOIC ACID (PFNA)</v>
          </cell>
          <cell r="B97">
            <v>0.44400254593726013</v>
          </cell>
          <cell r="C97">
            <v>357.32516590096998</v>
          </cell>
          <cell r="D97">
            <v>0.44345152511661601</v>
          </cell>
          <cell r="E97">
            <v>0</v>
          </cell>
          <cell r="F97">
            <v>0</v>
          </cell>
          <cell r="G97">
            <v>0</v>
          </cell>
          <cell r="H97">
            <v>0.44345152511661601</v>
          </cell>
          <cell r="I97" t="str">
            <v>Noncancer Risk</v>
          </cell>
          <cell r="J97">
            <v>0.44345152511661601</v>
          </cell>
          <cell r="K97">
            <v>0.4</v>
          </cell>
          <cell r="L97" t="str">
            <v>Noncancer Risk</v>
          </cell>
        </row>
        <row r="98">
          <cell r="A98" t="str">
            <v>PERCHLORATE</v>
          </cell>
          <cell r="B98">
            <v>6.216035643121641</v>
          </cell>
          <cell r="C98">
            <v>3573.2516590096998</v>
          </cell>
          <cell r="D98">
            <v>6.2052409936338755</v>
          </cell>
          <cell r="E98">
            <v>0</v>
          </cell>
          <cell r="F98">
            <v>0</v>
          </cell>
          <cell r="G98">
            <v>0</v>
          </cell>
          <cell r="H98">
            <v>6.2052409936338755</v>
          </cell>
          <cell r="I98" t="str">
            <v>Noncancer Risk</v>
          </cell>
          <cell r="J98">
            <v>6.2052409936338755</v>
          </cell>
          <cell r="K98">
            <v>6</v>
          </cell>
          <cell r="L98" t="str">
            <v>Noncancer Risk</v>
          </cell>
        </row>
        <row r="99">
          <cell r="A99" t="str">
            <v>PETROLEUM HYDROCARBONS</v>
          </cell>
          <cell r="B99">
            <v>0</v>
          </cell>
          <cell r="C99">
            <v>0</v>
          </cell>
          <cell r="D99">
            <v>0</v>
          </cell>
          <cell r="E99">
            <v>0</v>
          </cell>
          <cell r="F99">
            <v>0</v>
          </cell>
          <cell r="G99">
            <v>0</v>
          </cell>
          <cell r="H99">
            <v>0</v>
          </cell>
          <cell r="I99" t="str">
            <v>Noncancer Risk</v>
          </cell>
          <cell r="J99">
            <v>0</v>
          </cell>
          <cell r="K99">
            <v>5000</v>
          </cell>
          <cell r="L99" t="str">
            <v>Not Calculated</v>
          </cell>
        </row>
        <row r="100">
          <cell r="A100" t="str">
            <v>PETROLEUM HYDROCARBONS Aliphatics C5 to C8</v>
          </cell>
          <cell r="B100">
            <v>23521.281421342643</v>
          </cell>
          <cell r="C100">
            <v>3573251.6590097002</v>
          </cell>
          <cell r="D100">
            <v>23367.462793126513</v>
          </cell>
          <cell r="E100">
            <v>0</v>
          </cell>
          <cell r="F100">
            <v>0</v>
          </cell>
          <cell r="G100">
            <v>0</v>
          </cell>
          <cell r="H100">
            <v>500</v>
          </cell>
          <cell r="I100" t="str">
            <v>High Volatility</v>
          </cell>
          <cell r="J100">
            <v>500</v>
          </cell>
          <cell r="K100">
            <v>500</v>
          </cell>
          <cell r="L100" t="str">
            <v>High Volatility</v>
          </cell>
        </row>
        <row r="101">
          <cell r="A101" t="str">
            <v>PETROLEUM HYDROCARBONS Aliphatics C9 to C12</v>
          </cell>
          <cell r="B101">
            <v>58803.203553356601</v>
          </cell>
          <cell r="C101">
            <v>10719754.977029098</v>
          </cell>
          <cell r="D101">
            <v>58482.398424302628</v>
          </cell>
          <cell r="E101">
            <v>0</v>
          </cell>
          <cell r="F101">
            <v>0</v>
          </cell>
          <cell r="G101">
            <v>0</v>
          </cell>
          <cell r="H101">
            <v>5000</v>
          </cell>
          <cell r="I101" t="str">
            <v>Ceiling (High)</v>
          </cell>
          <cell r="J101">
            <v>5000</v>
          </cell>
          <cell r="K101">
            <v>5000</v>
          </cell>
          <cell r="L101" t="str">
            <v>Ceiling (High)</v>
          </cell>
        </row>
        <row r="102">
          <cell r="A102" t="str">
            <v>PETROLEUM HYDROCARBONS Aliphatics C9 to C18</v>
          </cell>
          <cell r="B102">
            <v>58803.203553356601</v>
          </cell>
          <cell r="C102">
            <v>10719754.977029098</v>
          </cell>
          <cell r="D102">
            <v>58482.398424302628</v>
          </cell>
          <cell r="E102">
            <v>0</v>
          </cell>
          <cell r="F102">
            <v>0</v>
          </cell>
          <cell r="G102">
            <v>0</v>
          </cell>
          <cell r="H102">
            <v>5000</v>
          </cell>
          <cell r="I102" t="str">
            <v>Ceiling (High)</v>
          </cell>
          <cell r="J102">
            <v>5000</v>
          </cell>
          <cell r="K102">
            <v>5000</v>
          </cell>
          <cell r="L102" t="str">
            <v>Ceiling (High)</v>
          </cell>
        </row>
        <row r="103">
          <cell r="A103" t="str">
            <v>PETROLEUM HYDROCARBONS Aliphatics C19 to C36</v>
          </cell>
          <cell r="B103">
            <v>352819.22132013965</v>
          </cell>
          <cell r="C103">
            <v>0</v>
          </cell>
          <cell r="D103">
            <v>352819.22132013965</v>
          </cell>
          <cell r="E103">
            <v>0</v>
          </cell>
          <cell r="F103">
            <v>0</v>
          </cell>
          <cell r="G103">
            <v>0</v>
          </cell>
          <cell r="H103">
            <v>5000</v>
          </cell>
          <cell r="I103" t="str">
            <v>Ceiling (High)</v>
          </cell>
          <cell r="J103">
            <v>5000</v>
          </cell>
          <cell r="K103">
            <v>5000</v>
          </cell>
          <cell r="L103" t="str">
            <v>Ceiling (High)</v>
          </cell>
        </row>
        <row r="104">
          <cell r="A104" t="str">
            <v>PETROLEUM HYDROCARBONS Aromatics C9 to C10</v>
          </cell>
          <cell r="B104">
            <v>17640.961066006977</v>
          </cell>
          <cell r="C104">
            <v>8933129.1475242488</v>
          </cell>
          <cell r="D104">
            <v>17606.192716070953</v>
          </cell>
          <cell r="E104">
            <v>0</v>
          </cell>
          <cell r="F104">
            <v>0</v>
          </cell>
          <cell r="G104">
            <v>0</v>
          </cell>
          <cell r="H104">
            <v>500</v>
          </cell>
          <cell r="I104" t="str">
            <v>High Volatility</v>
          </cell>
          <cell r="J104">
            <v>500</v>
          </cell>
          <cell r="K104">
            <v>500</v>
          </cell>
          <cell r="L104" t="str">
            <v>High Volatility</v>
          </cell>
        </row>
        <row r="105">
          <cell r="A105" t="str">
            <v>PETROLEUM HYDROCARBONS Aromatics C11 to C22</v>
          </cell>
          <cell r="B105">
            <v>40542.542098047845</v>
          </cell>
          <cell r="C105">
            <v>8933129.1475242488</v>
          </cell>
          <cell r="D105">
            <v>40359.373181619485</v>
          </cell>
          <cell r="E105">
            <v>0</v>
          </cell>
          <cell r="F105">
            <v>0</v>
          </cell>
          <cell r="G105">
            <v>0</v>
          </cell>
          <cell r="H105">
            <v>5000</v>
          </cell>
          <cell r="I105" t="str">
            <v>Ceiling (High)</v>
          </cell>
          <cell r="J105">
            <v>5000</v>
          </cell>
          <cell r="K105">
            <v>5000</v>
          </cell>
          <cell r="L105" t="str">
            <v>Ceiling (High)</v>
          </cell>
        </row>
        <row r="106">
          <cell r="A106" t="str">
            <v>PHENANTHRENE</v>
          </cell>
          <cell r="B106">
            <v>40542.542098047845</v>
          </cell>
          <cell r="C106">
            <v>8933129.1475242488</v>
          </cell>
          <cell r="D106">
            <v>40359.373181619485</v>
          </cell>
          <cell r="E106">
            <v>0</v>
          </cell>
          <cell r="F106">
            <v>0</v>
          </cell>
          <cell r="G106">
            <v>0</v>
          </cell>
          <cell r="H106">
            <v>3000</v>
          </cell>
          <cell r="I106" t="str">
            <v>Ceiling (Medium)</v>
          </cell>
          <cell r="J106">
            <v>3000</v>
          </cell>
          <cell r="K106">
            <v>3000</v>
          </cell>
          <cell r="L106" t="str">
            <v>Ceiling (Medium)</v>
          </cell>
        </row>
        <row r="107">
          <cell r="A107" t="str">
            <v>PHENOL</v>
          </cell>
          <cell r="B107">
            <v>13186.491077892297</v>
          </cell>
          <cell r="C107">
            <v>4645227.1567126093</v>
          </cell>
          <cell r="D107">
            <v>13149.164305283812</v>
          </cell>
          <cell r="E107">
            <v>0</v>
          </cell>
          <cell r="F107">
            <v>0</v>
          </cell>
          <cell r="G107">
            <v>0</v>
          </cell>
          <cell r="H107">
            <v>3000</v>
          </cell>
          <cell r="I107" t="str">
            <v>Ceiling (Medium)</v>
          </cell>
          <cell r="J107">
            <v>3000</v>
          </cell>
          <cell r="K107">
            <v>3000</v>
          </cell>
          <cell r="L107" t="str">
            <v>Ceiling (Medium)</v>
          </cell>
        </row>
        <row r="108">
          <cell r="A108" t="str">
            <v>POLYCHLORINATED BIPHENYLS (PCBs)</v>
          </cell>
          <cell r="B108">
            <v>4.4400254593726007</v>
          </cell>
          <cell r="C108">
            <v>357.32516590096998</v>
          </cell>
          <cell r="D108">
            <v>4.3855320295162148</v>
          </cell>
          <cell r="E108">
            <v>30.930338657598863</v>
          </cell>
          <cell r="F108">
            <v>126361.11087560444</v>
          </cell>
          <cell r="G108">
            <v>30.922769463840439</v>
          </cell>
          <cell r="H108">
            <v>4.3855320295162148</v>
          </cell>
          <cell r="I108" t="str">
            <v>Noncancer Risk</v>
          </cell>
          <cell r="J108">
            <v>4.3855320295162148</v>
          </cell>
          <cell r="K108">
            <v>4</v>
          </cell>
          <cell r="L108" t="str">
            <v>Noncancer Risk</v>
          </cell>
        </row>
        <row r="109">
          <cell r="A109" t="str">
            <v>PYRENE</v>
          </cell>
          <cell r="B109">
            <v>40542.542098047845</v>
          </cell>
          <cell r="C109">
            <v>8933129.1475242488</v>
          </cell>
          <cell r="D109">
            <v>40359.373181619485</v>
          </cell>
          <cell r="E109">
            <v>0</v>
          </cell>
          <cell r="F109">
            <v>0</v>
          </cell>
          <cell r="G109">
            <v>0</v>
          </cell>
          <cell r="H109">
            <v>5000</v>
          </cell>
          <cell r="I109" t="str">
            <v>Ceiling (High)</v>
          </cell>
          <cell r="J109">
            <v>5000</v>
          </cell>
          <cell r="K109">
            <v>5000</v>
          </cell>
          <cell r="L109" t="str">
            <v>Ceiling (High)</v>
          </cell>
        </row>
        <row r="110">
          <cell r="A110" t="str">
            <v>RDX</v>
          </cell>
          <cell r="B110">
            <v>450.08193225171055</v>
          </cell>
          <cell r="C110">
            <v>196528.84124553346</v>
          </cell>
          <cell r="D110">
            <v>449.05352909836097</v>
          </cell>
          <cell r="E110">
            <v>950.11648671116779</v>
          </cell>
          <cell r="F110">
            <v>402058.08005874138</v>
          </cell>
          <cell r="G110">
            <v>947.87652894837697</v>
          </cell>
          <cell r="H110">
            <v>449.05352909836097</v>
          </cell>
          <cell r="I110" t="str">
            <v>Noncancer Risk</v>
          </cell>
          <cell r="J110">
            <v>449.05352909836097</v>
          </cell>
          <cell r="K110">
            <v>400</v>
          </cell>
          <cell r="L110" t="str">
            <v>Noncancer Risk</v>
          </cell>
        </row>
        <row r="111">
          <cell r="A111" t="str">
            <v>SELENIUM</v>
          </cell>
          <cell r="B111">
            <v>820.88527510728522</v>
          </cell>
          <cell r="C111">
            <v>53598.774885145496</v>
          </cell>
          <cell r="D111">
            <v>808.50275318591298</v>
          </cell>
          <cell r="E111">
            <v>0</v>
          </cell>
          <cell r="F111">
            <v>0</v>
          </cell>
          <cell r="G111">
            <v>0</v>
          </cell>
          <cell r="H111">
            <v>808.50275318591298</v>
          </cell>
          <cell r="I111" t="str">
            <v>Noncancer Risk</v>
          </cell>
          <cell r="J111">
            <v>808.50275318591298</v>
          </cell>
          <cell r="K111">
            <v>800</v>
          </cell>
          <cell r="L111" t="str">
            <v>Noncancer Risk</v>
          </cell>
        </row>
        <row r="112">
          <cell r="A112" t="str">
            <v>SILVER</v>
          </cell>
          <cell r="B112">
            <v>219.77485129820494</v>
          </cell>
          <cell r="C112">
            <v>2501.2761613067896</v>
          </cell>
          <cell r="D112">
            <v>202.02399508882164</v>
          </cell>
          <cell r="E112">
            <v>0</v>
          </cell>
          <cell r="F112">
            <v>0</v>
          </cell>
          <cell r="G112">
            <v>0</v>
          </cell>
          <cell r="H112">
            <v>202.02399508882164</v>
          </cell>
          <cell r="I112" t="str">
            <v>Noncancer Risk</v>
          </cell>
          <cell r="J112">
            <v>202.02399508882164</v>
          </cell>
          <cell r="K112">
            <v>200</v>
          </cell>
          <cell r="L112" t="str">
            <v>Noncancer Risk</v>
          </cell>
        </row>
        <row r="113">
          <cell r="A113" t="str">
            <v>STYRENE</v>
          </cell>
          <cell r="B113">
            <v>276246.10714218183</v>
          </cell>
          <cell r="C113">
            <v>53598774.8851455</v>
          </cell>
          <cell r="D113">
            <v>274829.64529575146</v>
          </cell>
          <cell r="E113">
            <v>3207.3335783523457</v>
          </cell>
          <cell r="F113">
            <v>22168615.943088494</v>
          </cell>
          <cell r="G113">
            <v>3206.8696116070555</v>
          </cell>
          <cell r="H113">
            <v>3000</v>
          </cell>
          <cell r="I113" t="str">
            <v>Ceiling (Medium)</v>
          </cell>
          <cell r="J113">
            <v>3000</v>
          </cell>
          <cell r="K113">
            <v>3000</v>
          </cell>
          <cell r="L113" t="str">
            <v>Ceiling (Medium)</v>
          </cell>
        </row>
        <row r="114">
          <cell r="A114" t="str">
            <v>TCDD, 2,3,7,8-  (equivalents)</v>
          </cell>
          <cell r="B114">
            <v>6.2160356431216411E-5</v>
          </cell>
          <cell r="C114">
            <v>3.5732516590096996E-3</v>
          </cell>
          <cell r="D114">
            <v>6.1097503061297278E-5</v>
          </cell>
          <cell r="E114">
            <v>4.1240451543465145E-4</v>
          </cell>
          <cell r="F114">
            <v>0.38291245719880129</v>
          </cell>
          <cell r="G114">
            <v>4.1196082523519426E-4</v>
          </cell>
          <cell r="H114">
            <v>6.1097503061297278E-5</v>
          </cell>
          <cell r="I114" t="str">
            <v>Noncancer Risk</v>
          </cell>
          <cell r="J114">
            <v>6.1097503061297278E-5</v>
          </cell>
          <cell r="K114">
            <v>6.0000000000000002E-5</v>
          </cell>
          <cell r="L114" t="str">
            <v>Noncancer Risk</v>
          </cell>
        </row>
        <row r="115">
          <cell r="A115" t="str">
            <v>TETRACHLOROETHANE, 1,1,1,2-</v>
          </cell>
          <cell r="B115">
            <v>12431.074821398181</v>
          </cell>
          <cell r="C115">
            <v>5359877.4885145491</v>
          </cell>
          <cell r="D115">
            <v>12402.31034903153</v>
          </cell>
          <cell r="E115">
            <v>3700.7695134834753</v>
          </cell>
          <cell r="F115">
            <v>1707582.57940006</v>
          </cell>
          <cell r="G115">
            <v>3692.7663414777267</v>
          </cell>
          <cell r="H115">
            <v>500</v>
          </cell>
          <cell r="I115" t="str">
            <v>High Volatility</v>
          </cell>
          <cell r="J115">
            <v>500</v>
          </cell>
          <cell r="K115">
            <v>500</v>
          </cell>
          <cell r="L115" t="str">
            <v>High Volatility</v>
          </cell>
        </row>
        <row r="116">
          <cell r="A116" t="str">
            <v>TETRACHLOROETHANE, 1,1,2,2-</v>
          </cell>
          <cell r="B116">
            <v>6906.1526785545466</v>
          </cell>
          <cell r="C116">
            <v>1661562.0214395104</v>
          </cell>
          <cell r="D116">
            <v>6877.5666104716374</v>
          </cell>
          <cell r="E116">
            <v>481.10003675285179</v>
          </cell>
          <cell r="F116">
            <v>217863.9842682835</v>
          </cell>
          <cell r="G116">
            <v>480.03998428544543</v>
          </cell>
          <cell r="H116">
            <v>480.03998428544543</v>
          </cell>
          <cell r="I116" t="str">
            <v>Cancer Risk</v>
          </cell>
          <cell r="J116">
            <v>480.03998428544543</v>
          </cell>
          <cell r="K116">
            <v>500</v>
          </cell>
          <cell r="L116" t="str">
            <v>Cancer Risk</v>
          </cell>
        </row>
        <row r="117">
          <cell r="A117" t="str">
            <v>TETRACHLOROETHYLENE</v>
          </cell>
          <cell r="B117">
            <v>828.73832142654555</v>
          </cell>
          <cell r="C117">
            <v>714650.33180193987</v>
          </cell>
          <cell r="D117">
            <v>827.77839508616705</v>
          </cell>
          <cell r="E117">
            <v>4811.0003675285179</v>
          </cell>
          <cell r="F117">
            <v>4212037.029186815</v>
          </cell>
          <cell r="G117">
            <v>4805.5114989769027</v>
          </cell>
          <cell r="H117">
            <v>827.77839508616705</v>
          </cell>
          <cell r="I117" t="str">
            <v>Noncancer Risk</v>
          </cell>
          <cell r="J117">
            <v>827.77839508616705</v>
          </cell>
          <cell r="K117">
            <v>800</v>
          </cell>
          <cell r="L117" t="str">
            <v>Noncancer Risk</v>
          </cell>
        </row>
        <row r="118">
          <cell r="A118" t="str">
            <v>THALLIUM</v>
          </cell>
          <cell r="B118">
            <v>131.34164401716563</v>
          </cell>
          <cell r="C118">
            <v>250.12761613067897</v>
          </cell>
          <cell r="D118">
            <v>86.120103895043869</v>
          </cell>
          <cell r="E118">
            <v>0</v>
          </cell>
          <cell r="F118">
            <v>0</v>
          </cell>
          <cell r="G118">
            <v>0</v>
          </cell>
          <cell r="H118">
            <v>86.120103895043869</v>
          </cell>
          <cell r="I118" t="str">
            <v>Noncancer Risk</v>
          </cell>
          <cell r="J118">
            <v>86.120103895043869</v>
          </cell>
          <cell r="K118">
            <v>90</v>
          </cell>
          <cell r="L118" t="str">
            <v>Noncancer Risk</v>
          </cell>
        </row>
        <row r="119">
          <cell r="A119" t="str">
            <v>TOLUENE</v>
          </cell>
          <cell r="B119">
            <v>110498.44285687275</v>
          </cell>
          <cell r="C119">
            <v>89331291.475242481</v>
          </cell>
          <cell r="D119">
            <v>110361.9305410417</v>
          </cell>
          <cell r="E119">
            <v>0</v>
          </cell>
          <cell r="F119">
            <v>0</v>
          </cell>
          <cell r="G119">
            <v>0</v>
          </cell>
          <cell r="H119">
            <v>3000</v>
          </cell>
          <cell r="I119" t="str">
            <v>Ceiling (Medium)</v>
          </cell>
          <cell r="J119">
            <v>3000</v>
          </cell>
          <cell r="K119">
            <v>3000</v>
          </cell>
          <cell r="L119" t="str">
            <v>Ceiling (Medium)</v>
          </cell>
        </row>
        <row r="120">
          <cell r="A120" t="str">
            <v>TRICHLOROBENZENE, 1,2,4-</v>
          </cell>
          <cell r="B120">
            <v>12431.074821398181</v>
          </cell>
          <cell r="C120">
            <v>357325.16590096994</v>
          </cell>
          <cell r="D120">
            <v>12013.146456177621</v>
          </cell>
          <cell r="E120">
            <v>0</v>
          </cell>
          <cell r="F120">
            <v>0</v>
          </cell>
          <cell r="G120">
            <v>0</v>
          </cell>
          <cell r="H120">
            <v>5000</v>
          </cell>
          <cell r="I120" t="str">
            <v>Ceiling (High)</v>
          </cell>
          <cell r="J120">
            <v>5000</v>
          </cell>
          <cell r="K120">
            <v>5000</v>
          </cell>
          <cell r="L120" t="str">
            <v>Ceiling (High)</v>
          </cell>
        </row>
        <row r="121">
          <cell r="A121" t="str">
            <v>TRICHLOROETHANE, 1,1,1-</v>
          </cell>
          <cell r="B121">
            <v>966861.37499763642</v>
          </cell>
          <cell r="C121">
            <v>89331291.475242481</v>
          </cell>
          <cell r="D121">
            <v>956508.77210427797</v>
          </cell>
          <cell r="E121">
            <v>0</v>
          </cell>
          <cell r="F121">
            <v>0</v>
          </cell>
          <cell r="G121">
            <v>0</v>
          </cell>
          <cell r="H121">
            <v>3000</v>
          </cell>
          <cell r="I121" t="str">
            <v>Ceiling (Medium)</v>
          </cell>
          <cell r="J121">
            <v>3000</v>
          </cell>
          <cell r="K121">
            <v>3000</v>
          </cell>
          <cell r="L121" t="str">
            <v>Ceiling (Medium)</v>
          </cell>
        </row>
        <row r="122">
          <cell r="A122" t="str">
            <v>TRICHLOROETHANE, 1,1,2-</v>
          </cell>
          <cell r="B122">
            <v>552.49221428436363</v>
          </cell>
          <cell r="C122">
            <v>1322103.1138335888</v>
          </cell>
          <cell r="D122">
            <v>552.26143036340261</v>
          </cell>
          <cell r="E122">
            <v>1688.0703043959711</v>
          </cell>
          <cell r="F122">
            <v>789756.94297252782</v>
          </cell>
          <cell r="G122">
            <v>1684.4698251399516</v>
          </cell>
          <cell r="H122">
            <v>500</v>
          </cell>
          <cell r="I122" t="str">
            <v>High Volatility</v>
          </cell>
          <cell r="J122">
            <v>500</v>
          </cell>
          <cell r="K122">
            <v>500</v>
          </cell>
          <cell r="L122" t="str">
            <v>High Volatility</v>
          </cell>
        </row>
        <row r="123">
          <cell r="A123" t="str">
            <v>TRICHLOROETHYLENE</v>
          </cell>
          <cell r="B123">
            <v>69.061526785545453</v>
          </cell>
          <cell r="C123">
            <v>35732.516590096995</v>
          </cell>
          <cell r="D123">
            <v>68.928306555242202</v>
          </cell>
          <cell r="E123">
            <v>2078.1859039000078</v>
          </cell>
          <cell r="F123">
            <v>3081978.3140391326</v>
          </cell>
          <cell r="G123">
            <v>2076.785522081047</v>
          </cell>
          <cell r="H123">
            <v>68.928306555242202</v>
          </cell>
          <cell r="I123" t="str">
            <v>Noncancer Risk</v>
          </cell>
          <cell r="J123">
            <v>68.928306555242202</v>
          </cell>
          <cell r="K123">
            <v>70</v>
          </cell>
          <cell r="L123" t="str">
            <v>Noncancer Risk</v>
          </cell>
        </row>
        <row r="124">
          <cell r="A124" t="str">
            <v>TRICHLOROPHENOL, 2,4,5-</v>
          </cell>
          <cell r="B124">
            <v>13186.491077892297</v>
          </cell>
          <cell r="C124">
            <v>17866258.295048498</v>
          </cell>
          <cell r="D124">
            <v>13176.765745309136</v>
          </cell>
          <cell r="E124">
            <v>0</v>
          </cell>
          <cell r="F124">
            <v>0</v>
          </cell>
          <cell r="G124">
            <v>0</v>
          </cell>
          <cell r="H124">
            <v>5000</v>
          </cell>
          <cell r="I124" t="str">
            <v>Ceiling (High)</v>
          </cell>
          <cell r="J124">
            <v>5000</v>
          </cell>
          <cell r="K124">
            <v>5000</v>
          </cell>
          <cell r="L124" t="str">
            <v>Ceiling (High)</v>
          </cell>
        </row>
        <row r="125">
          <cell r="A125" t="str">
            <v>TRICHLOROPHENOL 2,4,6-</v>
          </cell>
          <cell r="B125">
            <v>439.54970259640987</v>
          </cell>
          <cell r="C125">
            <v>714650.33180193987</v>
          </cell>
          <cell r="D125">
            <v>439.27952125830166</v>
          </cell>
          <cell r="E125">
            <v>2783.6493040934715</v>
          </cell>
          <cell r="F125">
            <v>4076164.8669549818</v>
          </cell>
          <cell r="G125">
            <v>2781.7496224923693</v>
          </cell>
          <cell r="H125">
            <v>439.27952125830166</v>
          </cell>
          <cell r="I125" t="str">
            <v>Noncancer Risk</v>
          </cell>
          <cell r="J125">
            <v>439.27952125830166</v>
          </cell>
          <cell r="K125">
            <v>400</v>
          </cell>
          <cell r="L125" t="str">
            <v>Noncancer Risk</v>
          </cell>
        </row>
        <row r="126">
          <cell r="A126" t="str">
            <v>VANADIUM</v>
          </cell>
          <cell r="B126">
            <v>799.20458268706807</v>
          </cell>
          <cell r="C126">
            <v>17866.258295048498</v>
          </cell>
          <cell r="D126">
            <v>764.98480634549696</v>
          </cell>
          <cell r="E126">
            <v>0</v>
          </cell>
          <cell r="F126">
            <v>0</v>
          </cell>
          <cell r="G126">
            <v>0</v>
          </cell>
          <cell r="H126">
            <v>764.98480634549696</v>
          </cell>
          <cell r="I126" t="str">
            <v>Noncancer Risk</v>
          </cell>
          <cell r="J126">
            <v>764.98480634549696</v>
          </cell>
          <cell r="K126">
            <v>800</v>
          </cell>
          <cell r="L126" t="str">
            <v>Noncancer Risk</v>
          </cell>
        </row>
        <row r="127">
          <cell r="A127" t="str">
            <v>VINYL CHLORIDE</v>
          </cell>
          <cell r="B127">
            <v>414.36916071327278</v>
          </cell>
          <cell r="C127">
            <v>1786625.8295048501</v>
          </cell>
          <cell r="D127">
            <v>414.27307904623564</v>
          </cell>
          <cell r="E127">
            <v>133.63889909801441</v>
          </cell>
          <cell r="F127">
            <v>2871843.4289910095</v>
          </cell>
          <cell r="G127">
            <v>133.63268060986846</v>
          </cell>
          <cell r="H127">
            <v>133.63268060986846</v>
          </cell>
          <cell r="I127" t="str">
            <v>Cancer Risk</v>
          </cell>
          <cell r="J127">
            <v>133.63268060986846</v>
          </cell>
          <cell r="K127">
            <v>100</v>
          </cell>
          <cell r="L127" t="str">
            <v>Cancer Risk</v>
          </cell>
        </row>
        <row r="128">
          <cell r="A128" t="str">
            <v>XYLENES (Mixed Isomers)</v>
          </cell>
          <cell r="B128">
            <v>55249.221428436373</v>
          </cell>
          <cell r="C128">
            <v>7146503.3180194004</v>
          </cell>
          <cell r="D128">
            <v>54825.369532425182</v>
          </cell>
          <cell r="E128">
            <v>0</v>
          </cell>
          <cell r="F128">
            <v>0</v>
          </cell>
          <cell r="G128">
            <v>0</v>
          </cell>
          <cell r="H128">
            <v>3000</v>
          </cell>
          <cell r="I128" t="str">
            <v>Ceiling (Medium)</v>
          </cell>
          <cell r="J128">
            <v>3000</v>
          </cell>
          <cell r="K128">
            <v>3000</v>
          </cell>
          <cell r="L128" t="str">
            <v>Ceiling (Medium)</v>
          </cell>
        </row>
        <row r="129">
          <cell r="A129" t="str">
            <v>ZINC</v>
          </cell>
          <cell r="B129">
            <v>26640.152756235602</v>
          </cell>
          <cell r="C129">
            <v>25012.761613067898</v>
          </cell>
          <cell r="D129">
            <v>12900.410332382566</v>
          </cell>
          <cell r="E129">
            <v>0</v>
          </cell>
          <cell r="F129">
            <v>0</v>
          </cell>
          <cell r="G129">
            <v>0</v>
          </cell>
          <cell r="H129">
            <v>5000</v>
          </cell>
          <cell r="I129" t="str">
            <v>Ceiling (High)</v>
          </cell>
          <cell r="J129">
            <v>5000</v>
          </cell>
          <cell r="K129">
            <v>5000</v>
          </cell>
          <cell r="L129" t="str">
            <v>Ceiling (High)</v>
          </cell>
        </row>
      </sheetData>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MCP%20GW_022020.xlsx" TargetMode="External"/><Relationship Id="rId7" Type="http://schemas.openxmlformats.org/officeDocument/2006/relationships/vmlDrawing" Target="../drawings/vmlDrawing1.vml"/><Relationship Id="rId2" Type="http://schemas.openxmlformats.org/officeDocument/2006/relationships/hyperlink" Target="../MCP%20GW2%20alpha_022020.xlsx" TargetMode="External"/><Relationship Id="rId1" Type="http://schemas.openxmlformats.org/officeDocument/2006/relationships/hyperlink" Target="../MCP%20Toxicity_022020.xlsx" TargetMode="External"/><Relationship Id="rId6" Type="http://schemas.openxmlformats.org/officeDocument/2006/relationships/printerSettings" Target="../printerSettings/printerSettings1.bin"/><Relationship Id="rId5" Type="http://schemas.openxmlformats.org/officeDocument/2006/relationships/hyperlink" Target="../MCP%20Leach_022020xlsx.xlsx" TargetMode="External"/><Relationship Id="rId4" Type="http://schemas.openxmlformats.org/officeDocument/2006/relationships/hyperlink" Target="../MCP%20Soil_022020.xlsx"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2"/>
  <sheetViews>
    <sheetView showGridLines="0" showRowColHeaders="0" tabSelected="1" zoomScaleNormal="100" zoomScaleSheetLayoutView="100" workbookViewId="0"/>
  </sheetViews>
  <sheetFormatPr defaultColWidth="9.1796875" defaultRowHeight="12.5" x14ac:dyDescent="0.25"/>
  <cols>
    <col min="1" max="1" width="3.54296875" style="2" customWidth="1"/>
    <col min="2" max="2" width="6.1796875" style="2" customWidth="1"/>
    <col min="3" max="3" width="2.54296875" style="2" customWidth="1"/>
    <col min="4" max="4" width="20.453125" style="2" customWidth="1"/>
    <col min="5" max="5" width="69.1796875" style="2" customWidth="1"/>
    <col min="6" max="6" width="6.1796875" style="2" customWidth="1"/>
    <col min="7" max="16384" width="9.1796875" style="2"/>
  </cols>
  <sheetData>
    <row r="1" spans="1:18" ht="13" thickTop="1" x14ac:dyDescent="0.25">
      <c r="A1" s="12"/>
      <c r="B1" s="338"/>
      <c r="C1" s="339"/>
      <c r="D1" s="339"/>
      <c r="E1" s="339"/>
      <c r="F1" s="340"/>
      <c r="G1" s="12"/>
      <c r="H1" s="12"/>
      <c r="I1" s="12"/>
      <c r="J1" s="12"/>
      <c r="K1" s="12"/>
      <c r="L1" s="12"/>
      <c r="M1" s="12"/>
      <c r="N1" s="12"/>
      <c r="O1" s="12"/>
      <c r="P1" s="12"/>
      <c r="Q1" s="12"/>
      <c r="R1" s="12"/>
    </row>
    <row r="2" spans="1:18" ht="15.5" x14ac:dyDescent="0.25">
      <c r="A2" s="12"/>
      <c r="B2" s="341" t="s">
        <v>223</v>
      </c>
      <c r="C2" s="337"/>
      <c r="D2" s="337"/>
      <c r="E2" s="337"/>
      <c r="F2" s="342"/>
      <c r="G2" s="12"/>
      <c r="H2" s="12"/>
      <c r="I2" s="12"/>
      <c r="J2" s="12"/>
      <c r="K2" s="12"/>
      <c r="L2" s="12"/>
      <c r="M2" s="12"/>
      <c r="N2" s="12"/>
      <c r="O2" s="12"/>
      <c r="P2" s="12"/>
      <c r="Q2" s="12"/>
      <c r="R2" s="12"/>
    </row>
    <row r="3" spans="1:18" ht="15.5" x14ac:dyDescent="0.25">
      <c r="A3" s="12"/>
      <c r="B3" s="20"/>
      <c r="C3" s="15"/>
      <c r="D3" s="337" t="s">
        <v>185</v>
      </c>
      <c r="E3" s="337"/>
      <c r="F3" s="19"/>
      <c r="G3" s="12"/>
      <c r="H3" s="12"/>
      <c r="I3" s="12"/>
      <c r="J3" s="12"/>
      <c r="K3" s="12"/>
      <c r="L3" s="12"/>
      <c r="M3" s="12"/>
      <c r="N3" s="12"/>
      <c r="O3" s="12"/>
      <c r="P3" s="12"/>
      <c r="Q3" s="12"/>
      <c r="R3" s="12"/>
    </row>
    <row r="4" spans="1:18" ht="10.4" customHeight="1" x14ac:dyDescent="0.25">
      <c r="A4" s="12"/>
      <c r="B4" s="20"/>
      <c r="C4" s="15"/>
      <c r="D4" s="321"/>
      <c r="E4" s="321"/>
      <c r="F4" s="19"/>
      <c r="G4" s="12"/>
      <c r="H4" s="12"/>
      <c r="I4" s="12"/>
      <c r="J4" s="12"/>
      <c r="K4" s="12"/>
      <c r="L4" s="12"/>
      <c r="M4" s="12"/>
      <c r="N4" s="12"/>
      <c r="O4" s="12"/>
      <c r="P4" s="12"/>
      <c r="Q4" s="12"/>
      <c r="R4" s="12"/>
    </row>
    <row r="5" spans="1:18" x14ac:dyDescent="0.25">
      <c r="A5" s="12"/>
      <c r="B5" s="20"/>
      <c r="C5" s="15"/>
      <c r="D5" s="15" t="s">
        <v>213</v>
      </c>
      <c r="E5" s="15"/>
      <c r="F5" s="19"/>
      <c r="G5" s="12"/>
      <c r="H5" s="12"/>
      <c r="I5" s="12"/>
      <c r="J5" s="12"/>
      <c r="K5" s="12"/>
      <c r="L5" s="12"/>
      <c r="M5" s="12"/>
      <c r="N5" s="12"/>
      <c r="O5" s="12"/>
      <c r="P5" s="12"/>
      <c r="Q5" s="12"/>
      <c r="R5" s="12"/>
    </row>
    <row r="6" spans="1:18" ht="6.65" customHeight="1" x14ac:dyDescent="0.25">
      <c r="A6" s="12"/>
      <c r="B6" s="20"/>
      <c r="C6" s="15"/>
      <c r="D6" s="15"/>
      <c r="E6" s="15"/>
      <c r="F6" s="19"/>
      <c r="G6" s="12"/>
      <c r="H6" s="12"/>
      <c r="I6" s="12"/>
      <c r="J6" s="12"/>
      <c r="K6" s="12"/>
      <c r="L6" s="12"/>
      <c r="M6" s="12"/>
      <c r="N6" s="12"/>
      <c r="O6" s="12"/>
      <c r="P6" s="12"/>
      <c r="Q6" s="12"/>
      <c r="R6" s="12"/>
    </row>
    <row r="7" spans="1:18" s="326" customFormat="1" x14ac:dyDescent="0.25">
      <c r="A7" s="322"/>
      <c r="B7" s="323"/>
      <c r="C7" s="324"/>
      <c r="D7" s="324" t="s">
        <v>186</v>
      </c>
      <c r="E7" s="324"/>
      <c r="F7" s="325"/>
      <c r="G7" s="322"/>
      <c r="H7" s="322"/>
      <c r="I7" s="322"/>
      <c r="J7" s="322"/>
      <c r="K7" s="322"/>
      <c r="L7" s="322"/>
      <c r="M7" s="322"/>
      <c r="N7" s="322"/>
      <c r="O7" s="322"/>
      <c r="P7" s="322"/>
      <c r="Q7" s="322"/>
      <c r="R7" s="322"/>
    </row>
    <row r="8" spans="1:18" s="326" customFormat="1" x14ac:dyDescent="0.25">
      <c r="A8" s="322"/>
      <c r="B8" s="323"/>
      <c r="C8" s="324"/>
      <c r="D8" s="324"/>
      <c r="E8" s="324"/>
      <c r="F8" s="325"/>
      <c r="G8" s="322"/>
      <c r="H8" s="322"/>
      <c r="I8" s="322"/>
      <c r="J8" s="322"/>
      <c r="K8" s="322"/>
      <c r="L8" s="322"/>
      <c r="M8" s="322"/>
      <c r="N8" s="322"/>
      <c r="O8" s="322"/>
      <c r="P8" s="322"/>
      <c r="Q8" s="322"/>
      <c r="R8" s="322"/>
    </row>
    <row r="9" spans="1:18" ht="13.5" thickBot="1" x14ac:dyDescent="0.35">
      <c r="A9" s="12"/>
      <c r="B9" s="21"/>
      <c r="C9" s="13"/>
      <c r="D9" s="14" t="s">
        <v>114</v>
      </c>
      <c r="E9" s="14" t="s">
        <v>115</v>
      </c>
      <c r="F9" s="19"/>
      <c r="G9" s="12"/>
      <c r="H9" s="12"/>
      <c r="I9" s="12"/>
      <c r="J9" s="12"/>
      <c r="K9" s="12"/>
      <c r="L9" s="12"/>
      <c r="M9" s="12"/>
      <c r="N9" s="12"/>
      <c r="O9" s="12"/>
      <c r="P9" s="12"/>
      <c r="Q9" s="12"/>
      <c r="R9" s="12"/>
    </row>
    <row r="10" spans="1:18" ht="13" x14ac:dyDescent="0.3">
      <c r="A10" s="12"/>
      <c r="B10" s="21"/>
      <c r="C10" s="15"/>
      <c r="D10" s="17"/>
      <c r="E10" s="17"/>
      <c r="F10" s="19"/>
      <c r="G10" s="12"/>
      <c r="H10" s="12"/>
      <c r="I10" s="12"/>
      <c r="J10" s="12"/>
      <c r="K10" s="12"/>
      <c r="L10" s="12"/>
      <c r="M10" s="12"/>
      <c r="N10" s="12"/>
      <c r="O10" s="12"/>
      <c r="P10" s="12"/>
      <c r="Q10" s="12"/>
      <c r="R10" s="12"/>
    </row>
    <row r="11" spans="1:18" x14ac:dyDescent="0.25">
      <c r="A11" s="12"/>
      <c r="B11" s="20"/>
      <c r="C11" s="22"/>
      <c r="D11" s="328" t="s">
        <v>116</v>
      </c>
      <c r="E11" s="1" t="s">
        <v>117</v>
      </c>
      <c r="F11" s="19"/>
      <c r="G11" s="12"/>
      <c r="H11" s="12"/>
      <c r="I11" s="12"/>
      <c r="J11" s="12"/>
      <c r="K11" s="12"/>
      <c r="L11" s="12"/>
      <c r="M11" s="12"/>
      <c r="N11" s="12"/>
      <c r="O11" s="12"/>
      <c r="P11" s="12"/>
      <c r="Q11" s="12"/>
      <c r="R11" s="12"/>
    </row>
    <row r="12" spans="1:18" x14ac:dyDescent="0.25">
      <c r="A12" s="12"/>
      <c r="B12" s="20"/>
      <c r="C12" s="15"/>
      <c r="D12" s="15"/>
      <c r="E12" s="1"/>
      <c r="F12" s="19"/>
      <c r="G12" s="12"/>
      <c r="H12" s="12"/>
      <c r="I12" s="12"/>
      <c r="J12" s="12"/>
      <c r="K12" s="12"/>
      <c r="L12" s="12"/>
      <c r="M12" s="12"/>
      <c r="N12" s="12"/>
      <c r="O12" s="12"/>
      <c r="P12" s="12"/>
      <c r="Q12" s="12"/>
      <c r="R12" s="12"/>
    </row>
    <row r="13" spans="1:18" x14ac:dyDescent="0.25">
      <c r="A13" s="12"/>
      <c r="B13" s="20"/>
      <c r="C13" s="22"/>
      <c r="D13" s="327" t="s">
        <v>211</v>
      </c>
      <c r="E13" s="1" t="s">
        <v>212</v>
      </c>
      <c r="F13" s="19"/>
      <c r="G13" s="12"/>
      <c r="H13" s="12"/>
      <c r="I13" s="12"/>
      <c r="J13" s="12"/>
      <c r="K13" s="12"/>
      <c r="L13" s="12"/>
      <c r="M13" s="12"/>
      <c r="N13" s="12"/>
      <c r="O13" s="12"/>
      <c r="P13" s="12"/>
      <c r="Q13" s="12"/>
      <c r="R13" s="12"/>
    </row>
    <row r="14" spans="1:18" x14ac:dyDescent="0.25">
      <c r="A14" s="12"/>
      <c r="B14" s="20"/>
      <c r="C14" s="16"/>
      <c r="D14" s="15"/>
      <c r="E14" s="1"/>
      <c r="F14" s="19"/>
      <c r="G14" s="12"/>
      <c r="H14" s="12"/>
      <c r="I14" s="12"/>
      <c r="J14" s="12"/>
      <c r="K14" s="12"/>
      <c r="L14" s="12"/>
      <c r="M14" s="12"/>
      <c r="N14" s="12"/>
      <c r="O14" s="12"/>
      <c r="P14" s="12"/>
      <c r="Q14" s="12"/>
      <c r="R14" s="12"/>
    </row>
    <row r="15" spans="1:18" x14ac:dyDescent="0.25">
      <c r="A15" s="12"/>
      <c r="B15" s="20"/>
      <c r="C15" s="22"/>
      <c r="D15" s="327" t="s">
        <v>133</v>
      </c>
      <c r="E15" s="1" t="s">
        <v>136</v>
      </c>
      <c r="F15" s="19"/>
      <c r="G15" s="12"/>
      <c r="H15" s="12"/>
      <c r="I15" s="12"/>
      <c r="J15" s="12"/>
      <c r="K15" s="12"/>
      <c r="L15" s="12"/>
      <c r="M15" s="12"/>
      <c r="N15" s="12"/>
      <c r="O15" s="12"/>
      <c r="P15" s="12"/>
      <c r="Q15" s="12"/>
      <c r="R15" s="12"/>
    </row>
    <row r="16" spans="1:18" x14ac:dyDescent="0.25">
      <c r="A16" s="12"/>
      <c r="B16" s="20"/>
      <c r="C16" s="16"/>
      <c r="D16" s="15"/>
      <c r="E16" s="1"/>
      <c r="F16" s="19"/>
      <c r="G16" s="12"/>
      <c r="H16" s="12"/>
      <c r="I16" s="12"/>
      <c r="J16" s="12"/>
      <c r="K16" s="12"/>
      <c r="L16" s="12"/>
      <c r="M16" s="12"/>
      <c r="N16" s="12"/>
      <c r="O16" s="12"/>
      <c r="P16" s="12"/>
      <c r="Q16" s="12"/>
      <c r="R16" s="12"/>
    </row>
    <row r="17" spans="1:18" x14ac:dyDescent="0.25">
      <c r="A17" s="12"/>
      <c r="B17" s="20"/>
      <c r="C17" s="18"/>
      <c r="D17" s="327" t="s">
        <v>113</v>
      </c>
      <c r="E17" s="1" t="s">
        <v>137</v>
      </c>
      <c r="F17" s="19"/>
      <c r="G17" s="12"/>
      <c r="H17" s="12"/>
      <c r="I17" s="12"/>
      <c r="J17" s="12"/>
      <c r="K17" s="12"/>
      <c r="L17" s="12"/>
      <c r="M17" s="12"/>
      <c r="N17" s="12"/>
      <c r="O17" s="12"/>
      <c r="P17" s="12"/>
      <c r="Q17" s="12"/>
      <c r="R17" s="12"/>
    </row>
    <row r="18" spans="1:18" x14ac:dyDescent="0.25">
      <c r="A18" s="12"/>
      <c r="B18" s="20"/>
      <c r="C18" s="16"/>
      <c r="D18" s="15"/>
      <c r="E18" s="1"/>
      <c r="F18" s="19"/>
      <c r="G18" s="12"/>
      <c r="H18" s="12"/>
      <c r="I18" s="12"/>
      <c r="J18" s="12"/>
      <c r="K18" s="12"/>
      <c r="L18" s="12"/>
      <c r="M18" s="12"/>
      <c r="N18" s="12"/>
      <c r="O18" s="12"/>
      <c r="P18" s="12"/>
      <c r="Q18" s="12"/>
      <c r="R18" s="12"/>
    </row>
    <row r="19" spans="1:18" x14ac:dyDescent="0.25">
      <c r="A19" s="12"/>
      <c r="B19" s="20"/>
      <c r="C19" s="18"/>
      <c r="D19" s="327" t="s">
        <v>112</v>
      </c>
      <c r="E19" s="1" t="s">
        <v>135</v>
      </c>
      <c r="F19" s="19"/>
      <c r="G19" s="12"/>
      <c r="H19" s="12"/>
      <c r="I19" s="12"/>
      <c r="J19" s="12"/>
      <c r="K19" s="12"/>
      <c r="L19" s="12"/>
      <c r="M19" s="12"/>
      <c r="N19" s="12"/>
      <c r="O19" s="12"/>
      <c r="P19" s="12"/>
      <c r="Q19" s="12"/>
      <c r="R19" s="12"/>
    </row>
    <row r="20" spans="1:18" x14ac:dyDescent="0.25">
      <c r="A20" s="12"/>
      <c r="B20" s="20"/>
      <c r="C20" s="18"/>
      <c r="D20" s="15"/>
      <c r="E20" s="1"/>
      <c r="F20" s="19"/>
      <c r="G20" s="12"/>
      <c r="H20" s="12"/>
      <c r="I20" s="12"/>
      <c r="J20" s="12"/>
      <c r="K20" s="12"/>
      <c r="L20" s="12"/>
      <c r="M20" s="12"/>
      <c r="N20" s="12"/>
      <c r="O20" s="12"/>
      <c r="P20" s="12"/>
      <c r="Q20" s="12"/>
      <c r="R20" s="12"/>
    </row>
    <row r="21" spans="1:18" x14ac:dyDescent="0.25">
      <c r="A21" s="12"/>
      <c r="B21" s="20"/>
      <c r="C21" s="18"/>
      <c r="D21" s="327" t="s">
        <v>111</v>
      </c>
      <c r="E21" s="1" t="s">
        <v>138</v>
      </c>
      <c r="F21" s="19"/>
      <c r="G21" s="12"/>
      <c r="H21" s="12"/>
      <c r="I21" s="12"/>
      <c r="J21" s="12"/>
      <c r="K21" s="12"/>
      <c r="L21" s="12"/>
      <c r="M21" s="12"/>
      <c r="N21" s="12"/>
      <c r="O21" s="12"/>
      <c r="P21" s="12"/>
      <c r="Q21" s="12"/>
      <c r="R21" s="12"/>
    </row>
    <row r="22" spans="1:18" x14ac:dyDescent="0.25">
      <c r="A22" s="12"/>
      <c r="B22" s="20"/>
      <c r="C22" s="18"/>
      <c r="D22" s="15"/>
      <c r="E22" s="1"/>
      <c r="F22" s="19"/>
      <c r="G22" s="12"/>
      <c r="H22" s="12"/>
      <c r="I22" s="12"/>
      <c r="J22" s="12"/>
      <c r="K22" s="12"/>
      <c r="L22" s="12"/>
      <c r="M22" s="12"/>
      <c r="N22" s="12"/>
      <c r="O22" s="12"/>
      <c r="P22" s="12"/>
      <c r="Q22" s="12"/>
      <c r="R22" s="12"/>
    </row>
    <row r="23" spans="1:18" x14ac:dyDescent="0.25">
      <c r="A23" s="12"/>
      <c r="B23" s="20"/>
      <c r="C23" s="18"/>
      <c r="D23" s="327" t="s">
        <v>139</v>
      </c>
      <c r="E23" s="1" t="s">
        <v>140</v>
      </c>
      <c r="F23" s="19"/>
      <c r="G23" s="12"/>
      <c r="H23" s="12"/>
      <c r="I23" s="12"/>
      <c r="J23" s="12"/>
      <c r="K23" s="12"/>
      <c r="L23" s="12"/>
      <c r="M23" s="12"/>
      <c r="N23" s="12"/>
      <c r="O23" s="12"/>
      <c r="P23" s="12"/>
      <c r="Q23" s="12"/>
      <c r="R23" s="12"/>
    </row>
    <row r="24" spans="1:18" x14ac:dyDescent="0.25">
      <c r="A24" s="12"/>
      <c r="B24" s="20"/>
      <c r="C24" s="18"/>
      <c r="D24" s="15"/>
      <c r="E24" s="1" t="s">
        <v>141</v>
      </c>
      <c r="F24" s="19"/>
      <c r="G24" s="12"/>
      <c r="H24" s="12"/>
      <c r="I24" s="12"/>
      <c r="J24" s="12"/>
      <c r="K24" s="12"/>
      <c r="L24" s="12"/>
      <c r="M24" s="12"/>
      <c r="N24" s="12"/>
      <c r="O24" s="12"/>
      <c r="P24" s="12"/>
      <c r="Q24" s="12"/>
      <c r="R24" s="12"/>
    </row>
    <row r="25" spans="1:18" x14ac:dyDescent="0.25">
      <c r="A25" s="12"/>
      <c r="B25" s="20"/>
      <c r="C25" s="18"/>
      <c r="D25" s="15"/>
      <c r="E25" s="1"/>
      <c r="F25" s="19"/>
      <c r="G25" s="12"/>
      <c r="H25" s="12"/>
      <c r="I25" s="12"/>
      <c r="J25" s="12"/>
      <c r="K25" s="12"/>
      <c r="L25" s="12"/>
      <c r="M25" s="12"/>
      <c r="N25" s="12"/>
      <c r="O25" s="12"/>
      <c r="P25" s="12"/>
      <c r="Q25" s="12"/>
      <c r="R25" s="12"/>
    </row>
    <row r="26" spans="1:18" x14ac:dyDescent="0.25">
      <c r="A26" s="12"/>
      <c r="B26" s="20"/>
      <c r="C26" s="18"/>
      <c r="D26" s="327" t="s">
        <v>229</v>
      </c>
      <c r="E26" s="1" t="s">
        <v>230</v>
      </c>
      <c r="F26" s="19"/>
      <c r="G26" s="12"/>
      <c r="H26" s="12"/>
      <c r="I26" s="12"/>
      <c r="J26" s="12"/>
      <c r="K26" s="12"/>
      <c r="L26" s="12"/>
      <c r="M26" s="12"/>
      <c r="N26" s="12"/>
      <c r="O26" s="12"/>
      <c r="P26" s="12"/>
      <c r="Q26" s="12"/>
      <c r="R26" s="12"/>
    </row>
    <row r="27" spans="1:18" x14ac:dyDescent="0.25">
      <c r="A27" s="12"/>
      <c r="B27" s="20"/>
      <c r="C27" s="18"/>
      <c r="D27" s="15"/>
      <c r="E27" s="1" t="s">
        <v>142</v>
      </c>
      <c r="F27" s="19"/>
      <c r="G27" s="12"/>
      <c r="H27" s="12"/>
      <c r="I27" s="12"/>
      <c r="J27" s="12"/>
      <c r="K27" s="12"/>
      <c r="L27" s="12"/>
      <c r="M27" s="12"/>
      <c r="N27" s="12"/>
      <c r="O27" s="12"/>
      <c r="P27" s="12"/>
      <c r="Q27" s="12"/>
      <c r="R27" s="12"/>
    </row>
    <row r="28" spans="1:18" x14ac:dyDescent="0.25">
      <c r="A28" s="12"/>
      <c r="B28" s="20"/>
      <c r="C28" s="18"/>
      <c r="D28" s="15"/>
      <c r="E28" s="1"/>
      <c r="F28" s="19"/>
      <c r="G28" s="12"/>
      <c r="H28" s="12"/>
      <c r="I28" s="12"/>
      <c r="J28" s="12"/>
      <c r="K28" s="12"/>
      <c r="L28" s="12"/>
      <c r="M28" s="12"/>
      <c r="N28" s="12"/>
      <c r="O28" s="12"/>
      <c r="P28" s="12"/>
      <c r="Q28" s="12"/>
      <c r="R28" s="12"/>
    </row>
    <row r="29" spans="1:18" x14ac:dyDescent="0.25">
      <c r="A29" s="12"/>
      <c r="B29" s="20"/>
      <c r="C29" s="18"/>
      <c r="D29" s="327" t="s">
        <v>134</v>
      </c>
      <c r="E29" s="1" t="s">
        <v>143</v>
      </c>
      <c r="F29" s="19"/>
      <c r="G29" s="12"/>
      <c r="H29" s="12"/>
      <c r="I29" s="12"/>
      <c r="J29" s="12"/>
      <c r="K29" s="12"/>
      <c r="L29" s="12"/>
      <c r="M29" s="12"/>
      <c r="N29" s="12"/>
      <c r="O29" s="12"/>
      <c r="P29" s="12"/>
      <c r="Q29" s="12"/>
      <c r="R29" s="12"/>
    </row>
    <row r="30" spans="1:18" ht="13" x14ac:dyDescent="0.3">
      <c r="A30" s="12"/>
      <c r="B30" s="20"/>
      <c r="C30" s="18"/>
      <c r="D30" s="17"/>
      <c r="E30" s="1" t="s">
        <v>144</v>
      </c>
      <c r="F30" s="19"/>
      <c r="G30" s="12"/>
      <c r="H30" s="12"/>
      <c r="I30" s="12"/>
      <c r="J30" s="12"/>
      <c r="K30" s="12"/>
      <c r="L30" s="12"/>
      <c r="M30" s="12"/>
      <c r="N30" s="12"/>
      <c r="O30" s="12"/>
      <c r="P30" s="12"/>
      <c r="Q30" s="12"/>
      <c r="R30" s="12"/>
    </row>
    <row r="31" spans="1:18" ht="13" x14ac:dyDescent="0.3">
      <c r="A31" s="12"/>
      <c r="B31" s="20"/>
      <c r="C31" s="15"/>
      <c r="D31" s="17"/>
      <c r="E31" s="15" t="s">
        <v>145</v>
      </c>
      <c r="F31" s="19"/>
      <c r="G31" s="12"/>
      <c r="H31" s="12"/>
      <c r="I31" s="12"/>
      <c r="J31" s="12"/>
      <c r="K31" s="12"/>
      <c r="L31" s="12"/>
      <c r="M31" s="12"/>
      <c r="N31" s="12"/>
      <c r="O31" s="12"/>
      <c r="P31" s="12"/>
      <c r="Q31" s="12"/>
      <c r="R31" s="12"/>
    </row>
    <row r="32" spans="1:18" ht="13" x14ac:dyDescent="0.3">
      <c r="A32" s="12"/>
      <c r="B32" s="20"/>
      <c r="C32" s="15"/>
      <c r="D32" s="17"/>
      <c r="E32" s="15"/>
      <c r="F32" s="19"/>
      <c r="G32" s="12"/>
      <c r="H32" s="12"/>
      <c r="I32" s="12"/>
      <c r="J32" s="12"/>
      <c r="K32" s="12"/>
      <c r="L32" s="12"/>
      <c r="M32" s="12"/>
      <c r="N32" s="12"/>
      <c r="O32" s="12"/>
      <c r="P32" s="12"/>
      <c r="Q32" s="12"/>
      <c r="R32" s="12"/>
    </row>
    <row r="33" spans="1:18" ht="13" x14ac:dyDescent="0.3">
      <c r="A33" s="12"/>
      <c r="B33" s="20"/>
      <c r="C33" s="18" t="s">
        <v>183</v>
      </c>
      <c r="D33" s="17"/>
      <c r="E33" s="1"/>
      <c r="F33" s="19"/>
      <c r="G33" s="12"/>
      <c r="H33" s="12"/>
      <c r="I33" s="12"/>
      <c r="J33" s="12"/>
      <c r="K33" s="12"/>
      <c r="L33" s="12"/>
      <c r="M33" s="12"/>
      <c r="N33" s="12"/>
      <c r="O33" s="12"/>
      <c r="P33" s="12"/>
      <c r="Q33" s="12"/>
      <c r="R33" s="12"/>
    </row>
    <row r="34" spans="1:18" ht="13" x14ac:dyDescent="0.3">
      <c r="A34" s="12"/>
      <c r="B34" s="20"/>
      <c r="C34" s="18"/>
      <c r="D34" s="17"/>
      <c r="E34" s="1"/>
      <c r="F34" s="19"/>
      <c r="G34" s="12"/>
      <c r="H34" s="12"/>
      <c r="I34" s="12"/>
      <c r="J34" s="12"/>
      <c r="K34" s="12"/>
      <c r="L34" s="12"/>
      <c r="M34" s="12"/>
      <c r="N34" s="12"/>
      <c r="O34" s="12"/>
      <c r="P34" s="12"/>
      <c r="Q34" s="12"/>
      <c r="R34" s="12"/>
    </row>
    <row r="35" spans="1:18" ht="13.5" thickBot="1" x14ac:dyDescent="0.35">
      <c r="A35" s="12"/>
      <c r="B35" s="21"/>
      <c r="C35" s="13"/>
      <c r="D35" s="14" t="s">
        <v>182</v>
      </c>
      <c r="E35" s="14" t="s">
        <v>115</v>
      </c>
      <c r="F35" s="19"/>
      <c r="G35" s="12"/>
      <c r="H35" s="12"/>
      <c r="I35" s="12"/>
      <c r="J35" s="12"/>
      <c r="K35" s="12"/>
      <c r="L35" s="12"/>
      <c r="M35" s="12"/>
      <c r="N35" s="12"/>
      <c r="O35" s="12"/>
      <c r="P35" s="12"/>
      <c r="Q35" s="12"/>
      <c r="R35" s="12"/>
    </row>
    <row r="36" spans="1:18" ht="13" x14ac:dyDescent="0.3">
      <c r="A36" s="12"/>
      <c r="B36" s="21"/>
      <c r="C36" s="15"/>
      <c r="D36" s="17"/>
      <c r="E36" s="17"/>
      <c r="F36" s="19"/>
      <c r="G36" s="12"/>
      <c r="H36" s="12"/>
      <c r="I36" s="12"/>
      <c r="J36" s="12"/>
      <c r="K36" s="12"/>
      <c r="L36" s="12"/>
      <c r="M36" s="12"/>
      <c r="N36" s="12"/>
      <c r="O36" s="12"/>
      <c r="P36" s="12"/>
      <c r="Q36" s="12"/>
      <c r="R36" s="12"/>
    </row>
    <row r="37" spans="1:18" ht="13" x14ac:dyDescent="0.3">
      <c r="A37" s="12"/>
      <c r="B37" s="20"/>
      <c r="C37" s="329"/>
      <c r="D37" s="211" t="s">
        <v>172</v>
      </c>
      <c r="E37" s="1" t="s">
        <v>184</v>
      </c>
      <c r="F37" s="19"/>
      <c r="G37" s="12"/>
      <c r="H37" s="12"/>
      <c r="I37" s="12"/>
      <c r="J37" s="12"/>
      <c r="K37" s="12"/>
      <c r="L37" s="12"/>
      <c r="M37" s="12"/>
      <c r="N37" s="12"/>
      <c r="O37" s="12"/>
      <c r="P37" s="12"/>
      <c r="Q37" s="12"/>
      <c r="R37" s="12"/>
    </row>
    <row r="38" spans="1:18" ht="13" x14ac:dyDescent="0.3">
      <c r="A38" s="12"/>
      <c r="B38" s="20"/>
      <c r="C38" s="329"/>
      <c r="D38" s="17"/>
      <c r="E38" s="23"/>
      <c r="F38" s="19"/>
      <c r="G38" s="12"/>
      <c r="H38" s="12"/>
      <c r="I38" s="12"/>
      <c r="J38" s="12"/>
      <c r="K38" s="12"/>
      <c r="L38" s="12"/>
      <c r="M38" s="12"/>
      <c r="N38" s="12"/>
      <c r="O38" s="12"/>
      <c r="P38" s="12"/>
      <c r="Q38" s="12"/>
      <c r="R38" s="12"/>
    </row>
    <row r="39" spans="1:18" ht="13" x14ac:dyDescent="0.3">
      <c r="A39" s="12"/>
      <c r="B39" s="20"/>
      <c r="C39" s="329"/>
      <c r="D39" s="211" t="s">
        <v>173</v>
      </c>
      <c r="E39" s="1" t="s">
        <v>146</v>
      </c>
      <c r="F39" s="19"/>
      <c r="G39" s="12"/>
      <c r="H39" s="12"/>
      <c r="I39" s="12"/>
      <c r="J39" s="12"/>
      <c r="K39" s="12"/>
      <c r="L39" s="12"/>
      <c r="M39" s="12"/>
      <c r="N39" s="12"/>
      <c r="O39" s="12"/>
      <c r="P39" s="12"/>
      <c r="Q39" s="12"/>
      <c r="R39" s="12"/>
    </row>
    <row r="40" spans="1:18" ht="13" x14ac:dyDescent="0.3">
      <c r="A40" s="12"/>
      <c r="B40" s="20"/>
      <c r="C40" s="329"/>
      <c r="D40" s="17"/>
      <c r="E40" s="1"/>
      <c r="F40" s="19"/>
      <c r="G40" s="12"/>
      <c r="H40" s="12"/>
      <c r="I40" s="12"/>
      <c r="J40" s="12"/>
      <c r="K40" s="12"/>
      <c r="L40" s="12"/>
      <c r="M40" s="12"/>
      <c r="N40" s="12"/>
      <c r="O40" s="12"/>
      <c r="P40" s="12"/>
      <c r="Q40" s="12"/>
      <c r="R40" s="12"/>
    </row>
    <row r="41" spans="1:18" ht="13" x14ac:dyDescent="0.3">
      <c r="A41" s="12"/>
      <c r="B41" s="20"/>
      <c r="C41" s="329"/>
      <c r="D41" s="211" t="s">
        <v>174</v>
      </c>
      <c r="E41" s="1" t="s">
        <v>171</v>
      </c>
      <c r="F41" s="19"/>
      <c r="G41" s="12"/>
      <c r="H41" s="12"/>
      <c r="I41" s="12"/>
      <c r="J41" s="12"/>
      <c r="K41" s="12"/>
      <c r="L41" s="12"/>
      <c r="M41" s="12"/>
      <c r="N41" s="12"/>
      <c r="O41" s="12"/>
      <c r="P41" s="12"/>
      <c r="Q41" s="12"/>
      <c r="R41" s="12"/>
    </row>
    <row r="42" spans="1:18" ht="13" x14ac:dyDescent="0.3">
      <c r="A42" s="12"/>
      <c r="B42" s="20"/>
      <c r="C42" s="329"/>
      <c r="D42" s="17"/>
      <c r="E42" s="1"/>
      <c r="F42" s="19"/>
      <c r="G42" s="12"/>
      <c r="H42" s="12"/>
      <c r="I42" s="12"/>
      <c r="J42" s="12"/>
      <c r="K42" s="12"/>
      <c r="L42" s="12"/>
      <c r="M42" s="12"/>
      <c r="N42" s="12"/>
      <c r="O42" s="12"/>
      <c r="P42" s="12"/>
      <c r="Q42" s="12"/>
      <c r="R42" s="12"/>
    </row>
    <row r="43" spans="1:18" ht="13" x14ac:dyDescent="0.3">
      <c r="A43" s="12"/>
      <c r="B43" s="20"/>
      <c r="C43" s="329"/>
      <c r="D43" s="211" t="s">
        <v>175</v>
      </c>
      <c r="E43" s="1" t="s">
        <v>147</v>
      </c>
      <c r="F43" s="19"/>
      <c r="G43" s="12"/>
      <c r="H43" s="12"/>
      <c r="I43" s="12"/>
      <c r="J43" s="12"/>
      <c r="K43" s="12"/>
      <c r="L43" s="12"/>
      <c r="M43" s="12"/>
      <c r="N43" s="12"/>
      <c r="O43" s="12"/>
      <c r="P43" s="12"/>
      <c r="Q43" s="12"/>
      <c r="R43" s="12"/>
    </row>
    <row r="44" spans="1:18" ht="13" x14ac:dyDescent="0.3">
      <c r="A44" s="12"/>
      <c r="B44" s="20"/>
      <c r="C44" s="329"/>
      <c r="D44" s="17"/>
      <c r="E44" s="1"/>
      <c r="F44" s="19"/>
      <c r="G44" s="12"/>
      <c r="H44" s="12"/>
      <c r="I44" s="12"/>
      <c r="J44" s="12"/>
      <c r="K44" s="12"/>
      <c r="L44" s="12"/>
      <c r="M44" s="12"/>
      <c r="N44" s="12"/>
      <c r="O44" s="12"/>
      <c r="P44" s="12"/>
      <c r="Q44" s="12"/>
      <c r="R44" s="12"/>
    </row>
    <row r="45" spans="1:18" ht="13" x14ac:dyDescent="0.3">
      <c r="A45" s="12"/>
      <c r="B45" s="20"/>
      <c r="C45" s="329"/>
      <c r="D45" s="211" t="s">
        <v>176</v>
      </c>
      <c r="E45" s="1" t="s">
        <v>148</v>
      </c>
      <c r="F45" s="19"/>
      <c r="G45" s="12"/>
      <c r="H45" s="12"/>
      <c r="I45" s="12"/>
      <c r="J45" s="12"/>
      <c r="K45" s="12"/>
      <c r="L45" s="12"/>
      <c r="M45" s="12"/>
      <c r="N45" s="12"/>
      <c r="O45" s="12"/>
      <c r="P45" s="12"/>
      <c r="Q45" s="12"/>
      <c r="R45" s="12"/>
    </row>
    <row r="46" spans="1:18" ht="13.5" thickBot="1" x14ac:dyDescent="0.35">
      <c r="A46" s="12"/>
      <c r="B46" s="20"/>
      <c r="C46" s="18"/>
      <c r="D46" s="17"/>
      <c r="E46" s="1"/>
      <c r="F46" s="19"/>
      <c r="G46" s="12"/>
      <c r="H46" s="12"/>
      <c r="I46" s="12"/>
      <c r="J46" s="12"/>
      <c r="K46" s="12"/>
      <c r="L46" s="12"/>
      <c r="M46" s="12"/>
      <c r="N46" s="12"/>
      <c r="O46" s="12"/>
      <c r="P46" s="12"/>
      <c r="Q46" s="12"/>
      <c r="R46" s="12"/>
    </row>
    <row r="47" spans="1:18" ht="31.4" customHeight="1" x14ac:dyDescent="0.3">
      <c r="A47" s="222"/>
      <c r="B47" s="318"/>
      <c r="C47" s="336" t="s">
        <v>228</v>
      </c>
      <c r="D47" s="336"/>
      <c r="E47" s="336"/>
      <c r="F47" s="319"/>
      <c r="G47" s="12"/>
      <c r="H47" s="12"/>
      <c r="I47" s="12"/>
      <c r="J47" s="12"/>
      <c r="K47" s="12"/>
      <c r="L47" s="12"/>
      <c r="M47" s="12"/>
      <c r="N47" s="12"/>
      <c r="O47" s="12"/>
      <c r="P47" s="12"/>
      <c r="Q47" s="12"/>
      <c r="R47" s="12"/>
    </row>
    <row r="48" spans="1:18" ht="6" customHeight="1" thickBot="1" x14ac:dyDescent="0.3">
      <c r="A48" s="12"/>
      <c r="B48" s="20"/>
      <c r="C48" s="15"/>
      <c r="D48" s="15"/>
      <c r="E48" s="15"/>
      <c r="F48" s="19"/>
      <c r="G48" s="12"/>
      <c r="H48" s="12"/>
      <c r="I48" s="12"/>
      <c r="J48" s="12"/>
      <c r="K48" s="12"/>
      <c r="L48" s="12"/>
      <c r="M48" s="12"/>
      <c r="N48" s="12"/>
      <c r="O48" s="12"/>
      <c r="P48" s="12"/>
      <c r="Q48" s="12"/>
      <c r="R48" s="12"/>
    </row>
    <row r="49" spans="1:18" x14ac:dyDescent="0.25">
      <c r="A49" s="12"/>
      <c r="B49" s="20"/>
      <c r="C49" s="3"/>
      <c r="D49" s="4"/>
      <c r="E49" s="5"/>
      <c r="F49" s="19"/>
      <c r="G49" s="12"/>
      <c r="H49" s="12"/>
      <c r="I49" s="12"/>
      <c r="J49" s="12"/>
      <c r="K49" s="12"/>
      <c r="L49" s="12"/>
      <c r="M49" s="12"/>
      <c r="N49" s="12"/>
      <c r="O49" s="12"/>
      <c r="P49" s="12"/>
      <c r="Q49" s="12"/>
      <c r="R49" s="12"/>
    </row>
    <row r="50" spans="1:18" x14ac:dyDescent="0.25">
      <c r="A50" s="12"/>
      <c r="B50" s="20"/>
      <c r="C50" s="6"/>
      <c r="D50" s="7" t="s">
        <v>118</v>
      </c>
      <c r="E50" s="8"/>
      <c r="F50" s="19"/>
      <c r="G50" s="12"/>
      <c r="H50" s="12"/>
      <c r="I50" s="12"/>
      <c r="J50" s="12"/>
      <c r="K50" s="12"/>
      <c r="L50" s="12"/>
      <c r="M50" s="12"/>
      <c r="N50" s="12"/>
      <c r="O50" s="12"/>
      <c r="P50" s="12"/>
      <c r="Q50" s="12"/>
      <c r="R50" s="12"/>
    </row>
    <row r="51" spans="1:18" x14ac:dyDescent="0.25">
      <c r="A51" s="12"/>
      <c r="B51" s="20"/>
      <c r="C51" s="6"/>
      <c r="D51" s="7"/>
      <c r="E51" s="8"/>
      <c r="F51" s="19"/>
      <c r="G51" s="12"/>
      <c r="H51" s="12"/>
      <c r="I51" s="12"/>
      <c r="J51" s="12"/>
      <c r="K51" s="12"/>
      <c r="L51" s="12"/>
      <c r="M51" s="12"/>
      <c r="N51" s="12"/>
      <c r="O51" s="12"/>
      <c r="P51" s="12"/>
      <c r="Q51" s="12"/>
      <c r="R51" s="12"/>
    </row>
    <row r="52" spans="1:18" ht="15.5" x14ac:dyDescent="0.35">
      <c r="A52" s="12"/>
      <c r="B52" s="20"/>
      <c r="C52" s="6"/>
      <c r="D52" s="334" t="s">
        <v>224</v>
      </c>
      <c r="E52" s="8"/>
      <c r="F52" s="19"/>
      <c r="G52" s="12"/>
      <c r="H52" s="12"/>
      <c r="I52" s="12"/>
      <c r="J52" s="12"/>
      <c r="K52" s="12"/>
      <c r="L52" s="12"/>
      <c r="M52" s="12"/>
      <c r="N52" s="12"/>
      <c r="O52" s="12"/>
      <c r="P52" s="12"/>
      <c r="Q52" s="12"/>
      <c r="R52" s="12"/>
    </row>
    <row r="53" spans="1:18" x14ac:dyDescent="0.25">
      <c r="A53" s="12"/>
      <c r="B53" s="20"/>
      <c r="C53" s="6"/>
      <c r="D53" s="7" t="s">
        <v>119</v>
      </c>
      <c r="E53" s="8"/>
      <c r="F53" s="19"/>
      <c r="G53" s="12"/>
      <c r="H53" s="12"/>
      <c r="I53" s="12"/>
      <c r="J53" s="12"/>
      <c r="K53" s="12"/>
      <c r="L53" s="12"/>
      <c r="M53" s="12"/>
      <c r="N53" s="12"/>
      <c r="O53" s="12"/>
      <c r="P53" s="12"/>
      <c r="Q53" s="12"/>
      <c r="R53" s="12"/>
    </row>
    <row r="54" spans="1:18" x14ac:dyDescent="0.25">
      <c r="A54" s="12"/>
      <c r="B54" s="20"/>
      <c r="C54" s="6"/>
      <c r="D54" s="7" t="s">
        <v>155</v>
      </c>
      <c r="E54" s="8"/>
      <c r="F54" s="19"/>
      <c r="G54" s="12"/>
      <c r="H54" s="12"/>
      <c r="I54" s="12"/>
      <c r="J54" s="12"/>
      <c r="K54" s="12"/>
      <c r="L54" s="12"/>
      <c r="M54" s="12"/>
      <c r="N54" s="12"/>
      <c r="O54" s="12"/>
      <c r="P54" s="12"/>
      <c r="Q54" s="12"/>
      <c r="R54" s="12"/>
    </row>
    <row r="55" spans="1:18" x14ac:dyDescent="0.25">
      <c r="A55" s="12"/>
      <c r="B55" s="20"/>
      <c r="C55" s="6"/>
      <c r="D55" s="7" t="s">
        <v>225</v>
      </c>
      <c r="E55" s="8"/>
      <c r="F55" s="19"/>
      <c r="G55" s="12"/>
      <c r="H55" s="12"/>
      <c r="I55" s="12"/>
      <c r="J55" s="12"/>
      <c r="K55" s="12"/>
      <c r="L55" s="12"/>
      <c r="M55" s="12"/>
      <c r="N55" s="12"/>
      <c r="O55" s="12"/>
      <c r="P55" s="12"/>
      <c r="Q55" s="12"/>
      <c r="R55" s="12"/>
    </row>
    <row r="56" spans="1:18" x14ac:dyDescent="0.25">
      <c r="A56" s="12"/>
      <c r="B56" s="20"/>
      <c r="C56" s="6"/>
      <c r="D56" s="7" t="s">
        <v>226</v>
      </c>
      <c r="E56" s="8"/>
      <c r="F56" s="19"/>
      <c r="G56" s="12"/>
      <c r="H56" s="12"/>
      <c r="I56" s="12"/>
      <c r="J56" s="12"/>
      <c r="K56" s="12"/>
      <c r="L56" s="12"/>
      <c r="M56" s="12"/>
      <c r="N56" s="12"/>
      <c r="O56" s="12"/>
      <c r="P56" s="12"/>
      <c r="Q56" s="12"/>
      <c r="R56" s="12"/>
    </row>
    <row r="57" spans="1:18" x14ac:dyDescent="0.25">
      <c r="A57" s="12"/>
      <c r="B57" s="20"/>
      <c r="C57" s="6"/>
      <c r="D57" s="7" t="s">
        <v>227</v>
      </c>
      <c r="E57" s="8"/>
      <c r="F57" s="19"/>
      <c r="G57" s="12"/>
      <c r="H57" s="12"/>
      <c r="I57" s="12"/>
      <c r="J57" s="12"/>
      <c r="K57" s="12"/>
      <c r="L57" s="12"/>
      <c r="M57" s="12"/>
      <c r="N57" s="12"/>
      <c r="O57" s="12"/>
      <c r="P57" s="12"/>
      <c r="Q57" s="12"/>
      <c r="R57" s="12"/>
    </row>
    <row r="58" spans="1:18" x14ac:dyDescent="0.25">
      <c r="A58" s="12"/>
      <c r="B58" s="20"/>
      <c r="C58" s="6"/>
      <c r="D58" s="7"/>
      <c r="E58" s="8"/>
      <c r="F58" s="19"/>
      <c r="G58" s="12"/>
      <c r="H58" s="12"/>
      <c r="I58" s="12"/>
      <c r="J58" s="12"/>
      <c r="K58" s="12"/>
      <c r="L58" s="12"/>
      <c r="M58" s="12"/>
      <c r="N58" s="12"/>
      <c r="O58" s="12"/>
      <c r="P58" s="12"/>
      <c r="Q58" s="12"/>
      <c r="R58" s="12"/>
    </row>
    <row r="59" spans="1:18" x14ac:dyDescent="0.25">
      <c r="A59" s="12"/>
      <c r="B59" s="20"/>
      <c r="C59" s="6"/>
      <c r="D59" s="7"/>
      <c r="E59" s="335" t="str">
        <f>[1]Introduction!$E$51</f>
        <v>Method-1 Spreadsheets Version March 2024</v>
      </c>
      <c r="F59" s="19"/>
      <c r="G59" s="12"/>
      <c r="H59" s="12"/>
      <c r="I59" s="12"/>
      <c r="J59" s="12"/>
      <c r="K59" s="12"/>
      <c r="L59" s="12"/>
      <c r="M59" s="12"/>
      <c r="N59" s="12"/>
      <c r="O59" s="12"/>
      <c r="P59" s="12"/>
      <c r="Q59" s="12"/>
      <c r="R59" s="12"/>
    </row>
    <row r="60" spans="1:18" ht="13" thickBot="1" x14ac:dyDescent="0.3">
      <c r="A60" s="12"/>
      <c r="B60" s="20"/>
      <c r="C60" s="9"/>
      <c r="D60" s="10"/>
      <c r="E60" s="11"/>
      <c r="F60" s="19"/>
      <c r="G60" s="12"/>
      <c r="H60" s="12"/>
      <c r="I60" s="12"/>
      <c r="J60" s="12"/>
      <c r="K60" s="12"/>
      <c r="L60" s="12"/>
      <c r="M60" s="12"/>
      <c r="N60" s="12"/>
      <c r="O60" s="12"/>
      <c r="P60" s="12"/>
      <c r="Q60" s="12"/>
      <c r="R60" s="12"/>
    </row>
    <row r="61" spans="1:18" ht="13.5" thickBot="1" x14ac:dyDescent="0.35">
      <c r="A61" s="12"/>
      <c r="B61" s="24"/>
      <c r="C61" s="25"/>
      <c r="D61" s="26"/>
      <c r="E61" s="27"/>
      <c r="F61" s="28"/>
      <c r="G61" s="12"/>
      <c r="H61" s="12"/>
      <c r="I61" s="12"/>
      <c r="J61" s="12"/>
      <c r="K61" s="12"/>
      <c r="L61" s="12"/>
      <c r="M61" s="12"/>
      <c r="N61" s="12"/>
      <c r="O61" s="12"/>
      <c r="P61" s="12"/>
      <c r="Q61" s="12"/>
      <c r="R61" s="12"/>
    </row>
    <row r="62" spans="1:18" ht="13" thickTop="1" x14ac:dyDescent="0.25">
      <c r="A62" s="12"/>
      <c r="B62" s="12"/>
      <c r="C62" s="12"/>
      <c r="D62" s="12"/>
      <c r="E62" s="12"/>
      <c r="F62" s="12"/>
      <c r="G62" s="12"/>
      <c r="H62" s="12"/>
      <c r="I62" s="12"/>
      <c r="J62" s="12"/>
      <c r="K62" s="12"/>
      <c r="L62" s="12"/>
      <c r="M62" s="12"/>
      <c r="N62" s="12"/>
      <c r="O62" s="12"/>
      <c r="P62" s="12"/>
      <c r="Q62" s="12"/>
      <c r="R62" s="12"/>
    </row>
    <row r="63" spans="1:18" x14ac:dyDescent="0.25">
      <c r="A63" s="12"/>
      <c r="B63" s="12"/>
      <c r="C63" s="12"/>
      <c r="D63" s="12"/>
      <c r="E63" s="12"/>
      <c r="F63" s="12"/>
      <c r="G63" s="12"/>
      <c r="H63" s="12"/>
      <c r="I63" s="12"/>
      <c r="J63" s="12"/>
      <c r="K63" s="12"/>
      <c r="L63" s="12"/>
      <c r="M63" s="12"/>
      <c r="N63" s="12"/>
      <c r="O63" s="12"/>
      <c r="P63" s="12"/>
      <c r="Q63" s="12"/>
      <c r="R63" s="12"/>
    </row>
    <row r="64" spans="1:18" x14ac:dyDescent="0.25">
      <c r="A64" s="12"/>
      <c r="B64" s="12"/>
      <c r="C64" s="12"/>
      <c r="D64" s="12"/>
      <c r="E64" s="12"/>
      <c r="F64" s="12"/>
      <c r="G64" s="12"/>
      <c r="H64" s="12"/>
      <c r="I64" s="12"/>
      <c r="J64" s="12"/>
      <c r="K64" s="12"/>
      <c r="L64" s="12"/>
      <c r="M64" s="12"/>
      <c r="N64" s="12"/>
      <c r="O64" s="12"/>
      <c r="P64" s="12"/>
      <c r="Q64" s="12"/>
      <c r="R64" s="12"/>
    </row>
    <row r="65" spans="1:18" x14ac:dyDescent="0.25">
      <c r="A65" s="12"/>
      <c r="B65" s="12"/>
      <c r="C65" s="12"/>
      <c r="D65" s="12"/>
      <c r="E65" s="12"/>
      <c r="F65" s="12"/>
      <c r="G65" s="12"/>
      <c r="H65" s="12"/>
      <c r="I65" s="12"/>
      <c r="J65" s="12"/>
      <c r="K65" s="12"/>
      <c r="L65" s="12"/>
      <c r="M65" s="12"/>
      <c r="N65" s="12"/>
      <c r="O65" s="12"/>
      <c r="P65" s="12"/>
      <c r="Q65" s="12"/>
      <c r="R65" s="12"/>
    </row>
    <row r="66" spans="1:18" x14ac:dyDescent="0.25">
      <c r="A66" s="12"/>
      <c r="B66" s="12"/>
      <c r="C66" s="12"/>
      <c r="D66" s="12"/>
      <c r="E66" s="12"/>
      <c r="F66" s="12"/>
      <c r="G66" s="12"/>
      <c r="H66" s="12"/>
      <c r="I66" s="12"/>
      <c r="J66" s="12"/>
      <c r="K66" s="12"/>
      <c r="L66" s="12"/>
      <c r="M66" s="12"/>
      <c r="N66" s="12"/>
      <c r="O66" s="12"/>
      <c r="P66" s="12"/>
      <c r="Q66" s="12"/>
      <c r="R66" s="12"/>
    </row>
    <row r="67" spans="1:18" x14ac:dyDescent="0.25">
      <c r="A67" s="12"/>
      <c r="B67" s="12"/>
      <c r="C67" s="12"/>
      <c r="D67" s="12"/>
      <c r="E67" s="12"/>
      <c r="F67" s="12"/>
      <c r="G67" s="12"/>
      <c r="H67" s="12"/>
      <c r="I67" s="12"/>
      <c r="J67" s="12"/>
      <c r="K67" s="12"/>
      <c r="L67" s="12"/>
      <c r="M67" s="12"/>
      <c r="N67" s="12"/>
      <c r="O67" s="12"/>
      <c r="P67" s="12"/>
      <c r="Q67" s="12"/>
      <c r="R67" s="12"/>
    </row>
    <row r="68" spans="1:18" x14ac:dyDescent="0.25">
      <c r="A68" s="12"/>
      <c r="B68" s="12"/>
      <c r="C68" s="12"/>
      <c r="D68" s="12"/>
      <c r="E68" s="12"/>
      <c r="F68" s="12"/>
      <c r="G68" s="12"/>
      <c r="H68" s="12"/>
      <c r="I68" s="12"/>
      <c r="J68" s="12"/>
      <c r="K68" s="12"/>
      <c r="L68" s="12"/>
      <c r="M68" s="12"/>
      <c r="N68" s="12"/>
      <c r="O68" s="12"/>
      <c r="P68" s="12"/>
      <c r="Q68" s="12"/>
      <c r="R68" s="12"/>
    </row>
    <row r="69" spans="1:18" x14ac:dyDescent="0.25">
      <c r="A69" s="12"/>
      <c r="B69" s="12"/>
      <c r="C69" s="12"/>
      <c r="D69" s="12"/>
      <c r="E69" s="12"/>
      <c r="F69" s="12"/>
      <c r="G69" s="12"/>
      <c r="H69" s="12"/>
      <c r="I69" s="12"/>
      <c r="J69" s="12"/>
      <c r="K69" s="12"/>
      <c r="L69" s="12"/>
      <c r="M69" s="12"/>
      <c r="N69" s="12"/>
      <c r="O69" s="12"/>
      <c r="P69" s="12"/>
      <c r="Q69" s="12"/>
      <c r="R69" s="12"/>
    </row>
    <row r="70" spans="1:18" x14ac:dyDescent="0.25">
      <c r="A70" s="12"/>
      <c r="B70" s="12"/>
      <c r="C70" s="12"/>
      <c r="D70" s="12"/>
      <c r="E70" s="12"/>
      <c r="F70" s="12"/>
      <c r="G70" s="12"/>
      <c r="H70" s="12"/>
      <c r="I70" s="12"/>
      <c r="J70" s="12"/>
      <c r="K70" s="12"/>
      <c r="L70" s="12"/>
      <c r="M70" s="12"/>
      <c r="N70" s="12"/>
      <c r="O70" s="12"/>
      <c r="P70" s="12"/>
      <c r="Q70" s="12"/>
      <c r="R70" s="12"/>
    </row>
    <row r="71" spans="1:18" x14ac:dyDescent="0.25">
      <c r="A71" s="12"/>
      <c r="B71" s="12"/>
      <c r="C71" s="12"/>
      <c r="D71" s="12"/>
      <c r="E71" s="12"/>
      <c r="F71" s="12"/>
      <c r="G71" s="12"/>
      <c r="H71" s="12"/>
      <c r="I71" s="12"/>
      <c r="J71" s="12"/>
      <c r="K71" s="12"/>
      <c r="L71" s="12"/>
      <c r="M71" s="12"/>
      <c r="N71" s="12"/>
      <c r="O71" s="12"/>
      <c r="P71" s="12"/>
      <c r="Q71" s="12"/>
      <c r="R71" s="12"/>
    </row>
    <row r="72" spans="1:18" x14ac:dyDescent="0.25">
      <c r="A72" s="12"/>
      <c r="B72" s="12"/>
      <c r="C72" s="12"/>
      <c r="D72" s="12"/>
      <c r="E72" s="12"/>
      <c r="F72" s="12"/>
      <c r="G72" s="12"/>
      <c r="H72" s="12"/>
      <c r="I72" s="12"/>
      <c r="J72" s="12"/>
      <c r="K72" s="12"/>
      <c r="L72" s="12"/>
      <c r="M72" s="12"/>
      <c r="N72" s="12"/>
      <c r="O72" s="12"/>
      <c r="P72" s="12"/>
      <c r="Q72" s="12"/>
      <c r="R72" s="12"/>
    </row>
    <row r="73" spans="1:18" x14ac:dyDescent="0.25">
      <c r="A73" s="12"/>
      <c r="B73" s="12"/>
      <c r="C73" s="12"/>
      <c r="D73" s="12"/>
      <c r="E73" s="12"/>
      <c r="F73" s="12"/>
      <c r="G73" s="12"/>
      <c r="H73" s="12"/>
      <c r="I73" s="12"/>
      <c r="J73" s="12"/>
      <c r="K73" s="12"/>
      <c r="L73" s="12"/>
      <c r="M73" s="12"/>
      <c r="N73" s="12"/>
      <c r="O73" s="12"/>
      <c r="P73" s="12"/>
      <c r="Q73" s="12"/>
      <c r="R73" s="12"/>
    </row>
    <row r="74" spans="1:18" x14ac:dyDescent="0.25">
      <c r="A74" s="12"/>
      <c r="B74" s="12"/>
      <c r="C74" s="12"/>
      <c r="D74" s="12"/>
      <c r="E74" s="12"/>
      <c r="F74" s="12"/>
      <c r="G74" s="12"/>
      <c r="H74" s="12"/>
      <c r="I74" s="12"/>
      <c r="J74" s="12"/>
      <c r="K74" s="12"/>
      <c r="L74" s="12"/>
      <c r="M74" s="12"/>
      <c r="N74" s="12"/>
      <c r="O74" s="12"/>
      <c r="P74" s="12"/>
      <c r="Q74" s="12"/>
      <c r="R74" s="12"/>
    </row>
    <row r="75" spans="1:18" x14ac:dyDescent="0.25">
      <c r="A75" s="12"/>
      <c r="B75" s="12"/>
      <c r="C75" s="12"/>
      <c r="D75" s="12"/>
      <c r="E75" s="12"/>
      <c r="F75" s="12"/>
      <c r="G75" s="12"/>
      <c r="H75" s="12"/>
      <c r="I75" s="12"/>
      <c r="J75" s="12"/>
      <c r="K75" s="12"/>
      <c r="L75" s="12"/>
      <c r="M75" s="12"/>
      <c r="N75" s="12"/>
      <c r="O75" s="12"/>
      <c r="P75" s="12"/>
      <c r="Q75" s="12"/>
      <c r="R75" s="12"/>
    </row>
    <row r="76" spans="1:18" x14ac:dyDescent="0.25">
      <c r="A76" s="12"/>
      <c r="B76" s="12"/>
      <c r="C76" s="12"/>
      <c r="D76" s="12"/>
      <c r="E76" s="12"/>
      <c r="F76" s="12"/>
      <c r="G76" s="12"/>
      <c r="H76" s="12"/>
      <c r="I76" s="12"/>
      <c r="J76" s="12"/>
      <c r="K76" s="12"/>
      <c r="L76" s="12"/>
      <c r="M76" s="12"/>
      <c r="N76" s="12"/>
      <c r="O76" s="12"/>
      <c r="P76" s="12"/>
      <c r="Q76" s="12"/>
      <c r="R76" s="12"/>
    </row>
    <row r="77" spans="1:18" x14ac:dyDescent="0.25">
      <c r="A77" s="12"/>
      <c r="B77" s="12"/>
      <c r="C77" s="12"/>
      <c r="D77" s="12"/>
      <c r="E77" s="12"/>
      <c r="F77" s="12"/>
      <c r="G77" s="12"/>
      <c r="H77" s="12"/>
      <c r="I77" s="12"/>
      <c r="J77" s="12"/>
      <c r="K77" s="12"/>
      <c r="L77" s="12"/>
      <c r="M77" s="12"/>
      <c r="N77" s="12"/>
      <c r="O77" s="12"/>
      <c r="P77" s="12"/>
      <c r="Q77" s="12"/>
      <c r="R77" s="12"/>
    </row>
    <row r="78" spans="1:18" x14ac:dyDescent="0.25">
      <c r="A78" s="12"/>
      <c r="B78" s="12"/>
      <c r="C78" s="12"/>
      <c r="D78" s="12"/>
      <c r="E78" s="12"/>
      <c r="F78" s="12"/>
      <c r="G78" s="12"/>
      <c r="H78" s="12"/>
      <c r="I78" s="12"/>
      <c r="J78" s="12"/>
      <c r="K78" s="12"/>
      <c r="L78" s="12"/>
      <c r="M78" s="12"/>
      <c r="N78" s="12"/>
      <c r="O78" s="12"/>
      <c r="P78" s="12"/>
      <c r="Q78" s="12"/>
      <c r="R78" s="12"/>
    </row>
    <row r="79" spans="1:18" x14ac:dyDescent="0.25">
      <c r="A79" s="12"/>
      <c r="B79" s="12"/>
      <c r="C79" s="12"/>
      <c r="D79" s="12"/>
      <c r="E79" s="12"/>
      <c r="F79" s="12"/>
      <c r="G79" s="12"/>
      <c r="H79" s="12"/>
      <c r="I79" s="12"/>
      <c r="J79" s="12"/>
      <c r="K79" s="12"/>
      <c r="L79" s="12"/>
      <c r="M79" s="12"/>
      <c r="N79" s="12"/>
      <c r="O79" s="12"/>
      <c r="P79" s="12"/>
      <c r="Q79" s="12"/>
      <c r="R79" s="12"/>
    </row>
    <row r="80" spans="1:18" x14ac:dyDescent="0.25">
      <c r="A80" s="12"/>
      <c r="B80" s="12"/>
      <c r="C80" s="12"/>
      <c r="D80" s="12"/>
      <c r="E80" s="12"/>
      <c r="F80" s="12"/>
      <c r="G80" s="12"/>
      <c r="H80" s="12"/>
      <c r="I80" s="12"/>
      <c r="J80" s="12"/>
      <c r="K80" s="12"/>
      <c r="L80" s="12"/>
      <c r="M80" s="12"/>
      <c r="N80" s="12"/>
      <c r="O80" s="12"/>
      <c r="P80" s="12"/>
      <c r="Q80" s="12"/>
      <c r="R80" s="12"/>
    </row>
    <row r="81" spans="1:18" x14ac:dyDescent="0.25">
      <c r="A81" s="12"/>
      <c r="B81" s="12"/>
      <c r="C81" s="12"/>
      <c r="D81" s="12"/>
      <c r="E81" s="12"/>
      <c r="F81" s="12"/>
      <c r="G81" s="12"/>
      <c r="H81" s="12"/>
      <c r="I81" s="12"/>
      <c r="J81" s="12"/>
      <c r="K81" s="12"/>
      <c r="L81" s="12"/>
      <c r="M81" s="12"/>
      <c r="N81" s="12"/>
      <c r="O81" s="12"/>
      <c r="P81" s="12"/>
      <c r="Q81" s="12"/>
      <c r="R81" s="12"/>
    </row>
    <row r="82" spans="1:18" x14ac:dyDescent="0.25">
      <c r="A82" s="12"/>
      <c r="B82" s="12"/>
      <c r="C82" s="12"/>
      <c r="D82" s="12"/>
      <c r="E82" s="12"/>
      <c r="F82" s="12"/>
      <c r="G82" s="12"/>
      <c r="H82" s="12"/>
      <c r="I82" s="12"/>
      <c r="J82" s="12"/>
      <c r="K82" s="12"/>
      <c r="L82" s="12"/>
      <c r="M82" s="12"/>
      <c r="N82" s="12"/>
      <c r="O82" s="12"/>
      <c r="P82" s="12"/>
      <c r="Q82" s="12"/>
      <c r="R82" s="12"/>
    </row>
  </sheetData>
  <sheetProtection sheet="1" objects="1" scenarios="1"/>
  <mergeCells count="4">
    <mergeCell ref="C47:E47"/>
    <mergeCell ref="D3:E3"/>
    <mergeCell ref="B1:F1"/>
    <mergeCell ref="B2:F2"/>
  </mergeCells>
  <phoneticPr fontId="0" type="noConversion"/>
  <hyperlinks>
    <hyperlink ref="D15" location="GW!A1" display="GW" xr:uid="{00000000-0004-0000-0000-000000000000}"/>
    <hyperlink ref="D17" location="'S-1'!A1" display="S-1" xr:uid="{00000000-0004-0000-0000-000001000000}"/>
    <hyperlink ref="D19" location="'S-2'!A1" display="S-2" xr:uid="{00000000-0004-0000-0000-000002000000}"/>
    <hyperlink ref="D21" location="'S-3'!A1" display="S-3" xr:uid="{00000000-0004-0000-0000-000003000000}"/>
    <hyperlink ref="D23" location="'Method 2'!A1" display="Method 2" xr:uid="{00000000-0004-0000-0000-000004000000}"/>
    <hyperlink ref="D26" location="UCLs!A1" display="UCLs" xr:uid="{00000000-0004-0000-0000-000005000000}"/>
    <hyperlink ref="D29" location="RCs!A1" display="RCs" xr:uid="{00000000-0004-0000-0000-000006000000}"/>
    <hyperlink ref="D37" r:id="rId1" xr:uid="{00000000-0004-0000-0000-000007000000}"/>
    <hyperlink ref="D39" r:id="rId2" xr:uid="{00000000-0004-0000-0000-000008000000}"/>
    <hyperlink ref="D41" r:id="rId3" xr:uid="{00000000-0004-0000-0000-000009000000}"/>
    <hyperlink ref="D43" r:id="rId4" xr:uid="{00000000-0004-0000-0000-00000A000000}"/>
    <hyperlink ref="D45" r:id="rId5" xr:uid="{00000000-0004-0000-0000-00000B000000}"/>
    <hyperlink ref="D13" location="'All Standards'!A1" display="All Standards" xr:uid="{00000000-0004-0000-0000-00000C000000}"/>
  </hyperlinks>
  <printOptions horizontalCentered="1"/>
  <pageMargins left="0.5" right="0.5" top="0.75" bottom="0.5" header="0.5" footer="0.5"/>
  <pageSetup scale="86" orientation="portrait" r:id="rId6"/>
  <headerFooter>
    <oddHeader xml:space="preserve">&amp;C&amp;"Arial,Bold"MCP Numerical Standards Derivation </oddHeader>
    <oddFooter>&amp;L&amp;8MassDEP&amp;C&amp;8 2024&amp;R&amp;8Workbook: &amp;F
Sheet:  &amp;A
page:  &amp;P of &amp;N</oddFooter>
  </headerFooter>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27"/>
  <sheetViews>
    <sheetView showGridLines="0" workbookViewId="0">
      <pane xSplit="2" ySplit="3" topLeftCell="C4" activePane="bottomRight" state="frozen"/>
      <selection pane="topRight" activeCell="C1" sqref="C1"/>
      <selection pane="bottomLeft" activeCell="A4" sqref="A4"/>
      <selection pane="bottomRight" activeCell="A4" sqref="A4"/>
    </sheetView>
  </sheetViews>
  <sheetFormatPr defaultColWidth="8.81640625" defaultRowHeight="12.5" x14ac:dyDescent="0.25"/>
  <cols>
    <col min="1" max="1" width="27.453125" style="200" customWidth="1"/>
    <col min="2" max="2" width="9" style="29" bestFit="1" customWidth="1"/>
    <col min="3" max="3" width="8.453125" style="29" bestFit="1" customWidth="1"/>
    <col min="4" max="4" width="6" style="29" customWidth="1"/>
    <col min="5" max="5" width="6.81640625" style="29" customWidth="1"/>
    <col min="6" max="6" width="8.453125" style="29" bestFit="1" customWidth="1"/>
    <col min="7" max="8" width="7" style="29" bestFit="1" customWidth="1"/>
    <col min="9" max="9" width="8.453125" style="29" bestFit="1" customWidth="1"/>
    <col min="10" max="11" width="7" style="29" bestFit="1" customWidth="1"/>
    <col min="12" max="12" width="8.453125" style="29" bestFit="1" customWidth="1"/>
    <col min="13" max="17" width="7" style="287" bestFit="1" customWidth="1"/>
    <col min="18" max="19" width="6.1796875" style="29" bestFit="1" customWidth="1"/>
    <col min="20" max="20" width="9.54296875" style="29" bestFit="1" customWidth="1"/>
    <col min="21" max="23" width="7" style="29" bestFit="1" customWidth="1"/>
    <col min="24" max="16384" width="8.81640625" style="33"/>
  </cols>
  <sheetData>
    <row r="1" spans="1:23" ht="24.65" customHeight="1" thickTop="1" x14ac:dyDescent="0.25">
      <c r="A1" s="343" t="s">
        <v>209</v>
      </c>
      <c r="B1" s="250"/>
      <c r="C1" s="353" t="s">
        <v>133</v>
      </c>
      <c r="D1" s="351"/>
      <c r="E1" s="354"/>
      <c r="F1" s="353" t="s">
        <v>204</v>
      </c>
      <c r="G1" s="351"/>
      <c r="H1" s="351"/>
      <c r="I1" s="353" t="s">
        <v>205</v>
      </c>
      <c r="J1" s="351"/>
      <c r="K1" s="354"/>
      <c r="L1" s="353" t="s">
        <v>206</v>
      </c>
      <c r="M1" s="351"/>
      <c r="N1" s="354"/>
      <c r="O1" s="345" t="s">
        <v>210</v>
      </c>
      <c r="P1" s="346"/>
      <c r="Q1" s="347"/>
      <c r="R1" s="353" t="s">
        <v>231</v>
      </c>
      <c r="S1" s="354"/>
      <c r="T1" s="351" t="s">
        <v>207</v>
      </c>
      <c r="U1" s="351"/>
      <c r="V1" s="351"/>
      <c r="W1" s="352"/>
    </row>
    <row r="2" spans="1:23" s="214" customFormat="1" ht="27" customHeight="1" x14ac:dyDescent="0.25">
      <c r="A2" s="344"/>
      <c r="B2" s="250"/>
      <c r="C2" s="215" t="s">
        <v>193</v>
      </c>
      <c r="D2" s="216" t="s">
        <v>108</v>
      </c>
      <c r="E2" s="217" t="s">
        <v>107</v>
      </c>
      <c r="F2" s="218" t="s">
        <v>109</v>
      </c>
      <c r="G2" s="218" t="s">
        <v>108</v>
      </c>
      <c r="H2" s="218" t="s">
        <v>107</v>
      </c>
      <c r="I2" s="215" t="s">
        <v>109</v>
      </c>
      <c r="J2" s="218" t="s">
        <v>108</v>
      </c>
      <c r="K2" s="219" t="s">
        <v>107</v>
      </c>
      <c r="L2" s="215" t="s">
        <v>109</v>
      </c>
      <c r="M2" s="218" t="s">
        <v>108</v>
      </c>
      <c r="N2" s="219" t="s">
        <v>107</v>
      </c>
      <c r="O2" s="215" t="s">
        <v>113</v>
      </c>
      <c r="P2" s="218" t="s">
        <v>112</v>
      </c>
      <c r="Q2" s="219" t="s">
        <v>111</v>
      </c>
      <c r="R2" s="215" t="s">
        <v>133</v>
      </c>
      <c r="S2" s="219" t="s">
        <v>208</v>
      </c>
      <c r="T2" s="218" t="s">
        <v>109</v>
      </c>
      <c r="U2" s="221" t="s">
        <v>108</v>
      </c>
      <c r="V2" s="218" t="s">
        <v>113</v>
      </c>
      <c r="W2" s="220" t="s">
        <v>112</v>
      </c>
    </row>
    <row r="3" spans="1:23" s="214" customFormat="1" ht="26.5" thickBot="1" x14ac:dyDescent="0.3">
      <c r="A3" s="256" t="s">
        <v>214</v>
      </c>
      <c r="B3" s="255" t="s">
        <v>179</v>
      </c>
      <c r="C3" s="348" t="s">
        <v>203</v>
      </c>
      <c r="D3" s="349"/>
      <c r="E3" s="350"/>
      <c r="F3" s="348" t="s">
        <v>178</v>
      </c>
      <c r="G3" s="349"/>
      <c r="H3" s="350"/>
      <c r="I3" s="348" t="s">
        <v>178</v>
      </c>
      <c r="J3" s="349"/>
      <c r="K3" s="350"/>
      <c r="L3" s="348" t="s">
        <v>178</v>
      </c>
      <c r="M3" s="349"/>
      <c r="N3" s="350"/>
      <c r="O3" s="348" t="s">
        <v>178</v>
      </c>
      <c r="P3" s="349"/>
      <c r="Q3" s="350"/>
      <c r="R3" s="257" t="s">
        <v>203</v>
      </c>
      <c r="S3" s="258" t="s">
        <v>178</v>
      </c>
      <c r="T3" s="348" t="s">
        <v>203</v>
      </c>
      <c r="U3" s="355"/>
      <c r="V3" s="349" t="s">
        <v>178</v>
      </c>
      <c r="W3" s="356"/>
    </row>
    <row r="4" spans="1:23" x14ac:dyDescent="0.25">
      <c r="A4" s="259" t="s">
        <v>105</v>
      </c>
      <c r="B4" s="251" t="str">
        <f>VLOOKUP(A4, [1]!TOX,2,FALSE)</f>
        <v>83-32-9</v>
      </c>
      <c r="C4" s="260">
        <f t="shared" ref="C4:C67" si="0">VLOOKUP(A4,GWstds,3,FALSE)</f>
        <v>20</v>
      </c>
      <c r="D4" s="261" t="str">
        <f t="shared" ref="D4:D67" si="1">VLOOKUP(A4,GWstds,4,FALSE)</f>
        <v>NA</v>
      </c>
      <c r="E4" s="262">
        <f t="shared" ref="E4:E67" si="2">VLOOKUP(A4,GWstds,5,FALSE)</f>
        <v>10000</v>
      </c>
      <c r="F4" s="263">
        <f>VLOOKUP(A4,'S-1'!_xlnm.Print_Area,3,FALSE)</f>
        <v>4</v>
      </c>
      <c r="G4" s="262">
        <f>VLOOKUP(A4,'S-1'!_xlnm.Print_Area,5,FALSE)</f>
        <v>1000</v>
      </c>
      <c r="H4" s="261">
        <f>VLOOKUP(A4,'S-1'!_xlnm.Print_Area,7,FALSE)</f>
        <v>1000</v>
      </c>
      <c r="I4" s="260">
        <f>VLOOKUP(A4,'S-2'!_xlnm.Print_Area,3,FALSE)</f>
        <v>4</v>
      </c>
      <c r="J4" s="261">
        <f>VLOOKUP(A4,'S-2'!_xlnm.Print_Area,5,FALSE)</f>
        <v>3000</v>
      </c>
      <c r="K4" s="262">
        <f>VLOOKUP(A4,'S-2'!_xlnm.Print_Area,7,FALSE)</f>
        <v>3000</v>
      </c>
      <c r="L4" s="263">
        <f>VLOOKUP(A4,'S-3'!_xlnm.Print_Area,3,FALSE)</f>
        <v>4</v>
      </c>
      <c r="M4" s="262">
        <f>VLOOKUP(A4,'S-3'!_xlnm.Print_Area,5,FALSE)</f>
        <v>5000</v>
      </c>
      <c r="N4" s="264">
        <f>VLOOKUP(A4,'S-3'!_xlnm.Print_Area,7,FALSE)</f>
        <v>5000</v>
      </c>
      <c r="O4" s="260">
        <f t="shared" ref="O4:O67" si="3">VLOOKUP(A4,Meth2,3,FALSE)</f>
        <v>1000</v>
      </c>
      <c r="P4" s="265">
        <f t="shared" ref="P4:P35" si="4">VLOOKUP(A4,Meth2,5,FALSE)</f>
        <v>3000</v>
      </c>
      <c r="Q4" s="262">
        <f t="shared" ref="Q4:Q35" si="5">VLOOKUP(A4,Meth2,7,FALSE)</f>
        <v>5000</v>
      </c>
      <c r="R4" s="263">
        <f t="shared" ref="R4:R67" si="6">VLOOKUP(A4,M3CLs,3,FALSE)</f>
        <v>100000</v>
      </c>
      <c r="S4" s="266">
        <f t="shared" ref="S4:S67" si="7">VLOOKUP(A4,M3CLs,4,FALSE)</f>
        <v>10000</v>
      </c>
      <c r="T4" s="261">
        <f t="shared" ref="T4:T67" si="8">VLOOKUP(A4,RCs,3,FALSE)</f>
        <v>0.02</v>
      </c>
      <c r="U4" s="267">
        <f t="shared" ref="U4:U67" si="9">VLOOKUP(A4,RCs,4,FALSE)</f>
        <v>10</v>
      </c>
      <c r="V4" s="261">
        <f t="shared" ref="V4:V67" si="10">VLOOKUP(A4,RCs,5,FALSE)</f>
        <v>4</v>
      </c>
      <c r="W4" s="268">
        <f t="shared" ref="W4:W67" si="11">VLOOKUP(A4,RCs,6,FALSE)</f>
        <v>3000</v>
      </c>
    </row>
    <row r="5" spans="1:23" x14ac:dyDescent="0.25">
      <c r="A5" s="269" t="s">
        <v>104</v>
      </c>
      <c r="B5" s="252" t="str">
        <f>VLOOKUP(A5, [1]!TOX,2,FALSE)</f>
        <v>208-96-8</v>
      </c>
      <c r="C5" s="270">
        <f t="shared" si="0"/>
        <v>40</v>
      </c>
      <c r="D5" s="271">
        <f t="shared" si="1"/>
        <v>10000</v>
      </c>
      <c r="E5" s="272">
        <f t="shared" si="2"/>
        <v>40</v>
      </c>
      <c r="F5" s="273">
        <f>VLOOKUP(A5,'S-1'!_xlnm.Print_Area,3,FALSE)</f>
        <v>2</v>
      </c>
      <c r="G5" s="272">
        <f>VLOOKUP(A5,'S-1'!_xlnm.Print_Area,5,FALSE)</f>
        <v>600</v>
      </c>
      <c r="H5" s="271">
        <f>VLOOKUP(A5,'S-1'!_xlnm.Print_Area,7,FALSE)</f>
        <v>10</v>
      </c>
      <c r="I5" s="270">
        <f>VLOOKUP(A5,'S-2'!_xlnm.Print_Area,3,FALSE)</f>
        <v>2</v>
      </c>
      <c r="J5" s="271">
        <f>VLOOKUP(A5,'S-2'!_xlnm.Print_Area,5,FALSE)</f>
        <v>600</v>
      </c>
      <c r="K5" s="272">
        <f>VLOOKUP(A5,'S-2'!_xlnm.Print_Area,7,FALSE)</f>
        <v>10</v>
      </c>
      <c r="L5" s="273">
        <f>VLOOKUP(A5,'S-3'!_xlnm.Print_Area,3,FALSE)</f>
        <v>2</v>
      </c>
      <c r="M5" s="272">
        <f>VLOOKUP(A5,'S-3'!_xlnm.Print_Area,5,FALSE)</f>
        <v>600</v>
      </c>
      <c r="N5" s="274">
        <f>VLOOKUP(A5,'S-3'!_xlnm.Print_Area,7,FALSE)</f>
        <v>10</v>
      </c>
      <c r="O5" s="270">
        <f t="shared" si="3"/>
        <v>1000</v>
      </c>
      <c r="P5" s="261">
        <f t="shared" si="4"/>
        <v>3000</v>
      </c>
      <c r="Q5" s="262">
        <f t="shared" si="5"/>
        <v>5000</v>
      </c>
      <c r="R5" s="273">
        <f t="shared" si="6"/>
        <v>100000</v>
      </c>
      <c r="S5" s="275">
        <f t="shared" si="7"/>
        <v>10000</v>
      </c>
      <c r="T5" s="271">
        <f t="shared" si="8"/>
        <v>0.04</v>
      </c>
      <c r="U5" s="276">
        <f t="shared" si="9"/>
        <v>0.04</v>
      </c>
      <c r="V5" s="271">
        <f t="shared" si="10"/>
        <v>2</v>
      </c>
      <c r="W5" s="277">
        <f t="shared" si="11"/>
        <v>10</v>
      </c>
    </row>
    <row r="6" spans="1:23" x14ac:dyDescent="0.25">
      <c r="A6" s="269" t="s">
        <v>103</v>
      </c>
      <c r="B6" s="252" t="str">
        <f>VLOOKUP(A6, [1]!TOX,2,FALSE)</f>
        <v>67-64-1</v>
      </c>
      <c r="C6" s="270">
        <f t="shared" si="0"/>
        <v>6300</v>
      </c>
      <c r="D6" s="271">
        <f t="shared" si="1"/>
        <v>50000</v>
      </c>
      <c r="E6" s="272">
        <f t="shared" si="2"/>
        <v>50000</v>
      </c>
      <c r="F6" s="273">
        <f>VLOOKUP(A6,'S-1'!_xlnm.Print_Area,3,FALSE)</f>
        <v>6</v>
      </c>
      <c r="G6" s="272">
        <f>VLOOKUP(A6,'S-1'!_xlnm.Print_Area,5,FALSE)</f>
        <v>50</v>
      </c>
      <c r="H6" s="271">
        <f>VLOOKUP(A6,'S-1'!_xlnm.Print_Area,7,FALSE)</f>
        <v>400</v>
      </c>
      <c r="I6" s="270">
        <f>VLOOKUP(A6,'S-2'!_xlnm.Print_Area,3,FALSE)</f>
        <v>6</v>
      </c>
      <c r="J6" s="271">
        <f>VLOOKUP(A6,'S-2'!_xlnm.Print_Area,5,FALSE)</f>
        <v>50</v>
      </c>
      <c r="K6" s="272">
        <f>VLOOKUP(A6,'S-2'!_xlnm.Print_Area,7,FALSE)</f>
        <v>400</v>
      </c>
      <c r="L6" s="273">
        <f>VLOOKUP(A6,'S-3'!_xlnm.Print_Area,3,FALSE)</f>
        <v>6</v>
      </c>
      <c r="M6" s="272">
        <f>VLOOKUP(A6,'S-3'!_xlnm.Print_Area,5,FALSE)</f>
        <v>50</v>
      </c>
      <c r="N6" s="274">
        <f>VLOOKUP(A6,'S-3'!_xlnm.Print_Area,7,FALSE)</f>
        <v>400</v>
      </c>
      <c r="O6" s="270">
        <f t="shared" si="3"/>
        <v>500</v>
      </c>
      <c r="P6" s="261">
        <f t="shared" si="4"/>
        <v>1000</v>
      </c>
      <c r="Q6" s="262">
        <f t="shared" si="5"/>
        <v>3000</v>
      </c>
      <c r="R6" s="273">
        <f t="shared" si="6"/>
        <v>100000</v>
      </c>
      <c r="S6" s="275">
        <f t="shared" si="7"/>
        <v>10000</v>
      </c>
      <c r="T6" s="271">
        <f t="shared" si="8"/>
        <v>6.3</v>
      </c>
      <c r="U6" s="276">
        <f t="shared" si="9"/>
        <v>50</v>
      </c>
      <c r="V6" s="271">
        <f t="shared" si="10"/>
        <v>6</v>
      </c>
      <c r="W6" s="277">
        <f t="shared" si="11"/>
        <v>50</v>
      </c>
    </row>
    <row r="7" spans="1:23" x14ac:dyDescent="0.25">
      <c r="A7" s="269" t="s">
        <v>102</v>
      </c>
      <c r="B7" s="252" t="str">
        <f>VLOOKUP(A7, [1]!TOX,2,FALSE)</f>
        <v>309-00-2</v>
      </c>
      <c r="C7" s="270">
        <f t="shared" si="0"/>
        <v>0.5</v>
      </c>
      <c r="D7" s="271">
        <f t="shared" si="1"/>
        <v>2</v>
      </c>
      <c r="E7" s="272">
        <f t="shared" si="2"/>
        <v>30</v>
      </c>
      <c r="F7" s="273">
        <f>VLOOKUP(A7,'S-1'!_xlnm.Print_Area,3,FALSE)</f>
        <v>0.09</v>
      </c>
      <c r="G7" s="272">
        <f>VLOOKUP(A7,'S-1'!_xlnm.Print_Area,5,FALSE)</f>
        <v>0.09</v>
      </c>
      <c r="H7" s="271">
        <f>VLOOKUP(A7,'S-1'!_xlnm.Print_Area,7,FALSE)</f>
        <v>0.09</v>
      </c>
      <c r="I7" s="270">
        <f>VLOOKUP(A7,'S-2'!_xlnm.Print_Area,3,FALSE)</f>
        <v>0.5</v>
      </c>
      <c r="J7" s="271">
        <f>VLOOKUP(A7,'S-2'!_xlnm.Print_Area,5,FALSE)</f>
        <v>0.5</v>
      </c>
      <c r="K7" s="272">
        <f>VLOOKUP(A7,'S-2'!_xlnm.Print_Area,7,FALSE)</f>
        <v>0.5</v>
      </c>
      <c r="L7" s="273">
        <f>VLOOKUP(A7,'S-3'!_xlnm.Print_Area,3,FALSE)</f>
        <v>4</v>
      </c>
      <c r="M7" s="272">
        <f>VLOOKUP(A7,'S-3'!_xlnm.Print_Area,5,FALSE)</f>
        <v>4</v>
      </c>
      <c r="N7" s="274">
        <f>VLOOKUP(A7,'S-3'!_xlnm.Print_Area,7,FALSE)</f>
        <v>4</v>
      </c>
      <c r="O7" s="270">
        <f t="shared" si="3"/>
        <v>0.09</v>
      </c>
      <c r="P7" s="261">
        <f t="shared" si="4"/>
        <v>0.5</v>
      </c>
      <c r="Q7" s="262">
        <f t="shared" si="5"/>
        <v>4</v>
      </c>
      <c r="R7" s="273">
        <f t="shared" si="6"/>
        <v>300</v>
      </c>
      <c r="S7" s="275">
        <f t="shared" si="7"/>
        <v>40</v>
      </c>
      <c r="T7" s="271">
        <f t="shared" si="8"/>
        <v>5.0000000000000001E-4</v>
      </c>
      <c r="U7" s="276">
        <f t="shared" si="9"/>
        <v>2E-3</v>
      </c>
      <c r="V7" s="271">
        <f t="shared" si="10"/>
        <v>0.09</v>
      </c>
      <c r="W7" s="277">
        <f t="shared" si="11"/>
        <v>0.5</v>
      </c>
    </row>
    <row r="8" spans="1:23" x14ac:dyDescent="0.25">
      <c r="A8" s="269" t="s">
        <v>101</v>
      </c>
      <c r="B8" s="252" t="str">
        <f>VLOOKUP(A8, [1]!TOX,2,FALSE)</f>
        <v>120-12-7</v>
      </c>
      <c r="C8" s="270">
        <f t="shared" si="0"/>
        <v>100</v>
      </c>
      <c r="D8" s="271" t="str">
        <f t="shared" si="1"/>
        <v>NA</v>
      </c>
      <c r="E8" s="272">
        <f t="shared" si="2"/>
        <v>30</v>
      </c>
      <c r="F8" s="273">
        <f>VLOOKUP(A8,'S-1'!_xlnm.Print_Area,3,FALSE)</f>
        <v>1000</v>
      </c>
      <c r="G8" s="272">
        <f>VLOOKUP(A8,'S-1'!_xlnm.Print_Area,5,FALSE)</f>
        <v>1000</v>
      </c>
      <c r="H8" s="271">
        <f>VLOOKUP(A8,'S-1'!_xlnm.Print_Area,7,FALSE)</f>
        <v>1000</v>
      </c>
      <c r="I8" s="270">
        <f>VLOOKUP(A8,'S-2'!_xlnm.Print_Area,3,FALSE)</f>
        <v>3000</v>
      </c>
      <c r="J8" s="271">
        <f>VLOOKUP(A8,'S-2'!_xlnm.Print_Area,5,FALSE)</f>
        <v>3000</v>
      </c>
      <c r="K8" s="272">
        <f>VLOOKUP(A8,'S-2'!_xlnm.Print_Area,7,FALSE)</f>
        <v>3000</v>
      </c>
      <c r="L8" s="273">
        <f>VLOOKUP(A8,'S-3'!_xlnm.Print_Area,3,FALSE)</f>
        <v>5000</v>
      </c>
      <c r="M8" s="272">
        <f>VLOOKUP(A8,'S-3'!_xlnm.Print_Area,5,FALSE)</f>
        <v>5000</v>
      </c>
      <c r="N8" s="274">
        <f>VLOOKUP(A8,'S-3'!_xlnm.Print_Area,7,FALSE)</f>
        <v>5000</v>
      </c>
      <c r="O8" s="270">
        <f t="shared" si="3"/>
        <v>1000</v>
      </c>
      <c r="P8" s="261">
        <f t="shared" si="4"/>
        <v>3000</v>
      </c>
      <c r="Q8" s="262">
        <f t="shared" si="5"/>
        <v>5000</v>
      </c>
      <c r="R8" s="273">
        <f t="shared" si="6"/>
        <v>1000</v>
      </c>
      <c r="S8" s="275">
        <f t="shared" si="7"/>
        <v>10000</v>
      </c>
      <c r="T8" s="271">
        <f t="shared" si="8"/>
        <v>0.03</v>
      </c>
      <c r="U8" s="276">
        <f t="shared" si="9"/>
        <v>0.03</v>
      </c>
      <c r="V8" s="271">
        <f t="shared" si="10"/>
        <v>1000</v>
      </c>
      <c r="W8" s="277">
        <f t="shared" si="11"/>
        <v>3000</v>
      </c>
    </row>
    <row r="9" spans="1:23" x14ac:dyDescent="0.25">
      <c r="A9" s="269" t="s">
        <v>100</v>
      </c>
      <c r="B9" s="252" t="str">
        <f>VLOOKUP(A9, [1]!TOX,2,FALSE)</f>
        <v>7440-36-0</v>
      </c>
      <c r="C9" s="270">
        <f t="shared" si="0"/>
        <v>6</v>
      </c>
      <c r="D9" s="271" t="str">
        <f t="shared" si="1"/>
        <v>NA</v>
      </c>
      <c r="E9" s="272">
        <f t="shared" si="2"/>
        <v>8000</v>
      </c>
      <c r="F9" s="273">
        <f>VLOOKUP(A9,'S-1'!_xlnm.Print_Area,3,FALSE)</f>
        <v>20</v>
      </c>
      <c r="G9" s="272">
        <f>VLOOKUP(A9,'S-1'!_xlnm.Print_Area,5,FALSE)</f>
        <v>20</v>
      </c>
      <c r="H9" s="271">
        <f>VLOOKUP(A9,'S-1'!_xlnm.Print_Area,7,FALSE)</f>
        <v>20</v>
      </c>
      <c r="I9" s="270">
        <f>VLOOKUP(A9,'S-2'!_xlnm.Print_Area,3,FALSE)</f>
        <v>40</v>
      </c>
      <c r="J9" s="271">
        <f>VLOOKUP(A9,'S-2'!_xlnm.Print_Area,5,FALSE)</f>
        <v>40</v>
      </c>
      <c r="K9" s="272">
        <f>VLOOKUP(A9,'S-2'!_xlnm.Print_Area,7,FALSE)</f>
        <v>40</v>
      </c>
      <c r="L9" s="273">
        <f>VLOOKUP(A9,'S-3'!_xlnm.Print_Area,3,FALSE)</f>
        <v>40</v>
      </c>
      <c r="M9" s="272">
        <f>VLOOKUP(A9,'S-3'!_xlnm.Print_Area,5,FALSE)</f>
        <v>40</v>
      </c>
      <c r="N9" s="274">
        <f>VLOOKUP(A9,'S-3'!_xlnm.Print_Area,7,FALSE)</f>
        <v>40</v>
      </c>
      <c r="O9" s="270">
        <f t="shared" si="3"/>
        <v>20</v>
      </c>
      <c r="P9" s="261">
        <f t="shared" si="4"/>
        <v>40</v>
      </c>
      <c r="Q9" s="262">
        <f t="shared" si="5"/>
        <v>40</v>
      </c>
      <c r="R9" s="273">
        <f t="shared" si="6"/>
        <v>80000</v>
      </c>
      <c r="S9" s="275">
        <f t="shared" si="7"/>
        <v>400</v>
      </c>
      <c r="T9" s="271">
        <f t="shared" si="8"/>
        <v>6.0000000000000001E-3</v>
      </c>
      <c r="U9" s="276">
        <f t="shared" si="9"/>
        <v>8</v>
      </c>
      <c r="V9" s="271">
        <f t="shared" si="10"/>
        <v>20</v>
      </c>
      <c r="W9" s="277">
        <f t="shared" si="11"/>
        <v>40</v>
      </c>
    </row>
    <row r="10" spans="1:23" x14ac:dyDescent="0.25">
      <c r="A10" s="269" t="s">
        <v>99</v>
      </c>
      <c r="B10" s="252" t="str">
        <f>VLOOKUP(A10, [1]!TOX,2,FALSE)</f>
        <v>7440-38-2</v>
      </c>
      <c r="C10" s="270">
        <f t="shared" si="0"/>
        <v>10</v>
      </c>
      <c r="D10" s="271" t="str">
        <f t="shared" si="1"/>
        <v>NA</v>
      </c>
      <c r="E10" s="272">
        <f t="shared" si="2"/>
        <v>900</v>
      </c>
      <c r="F10" s="273">
        <f>VLOOKUP(A10,'S-1'!_xlnm.Print_Area,3,FALSE)</f>
        <v>20</v>
      </c>
      <c r="G10" s="272">
        <f>VLOOKUP(A10,'S-1'!_xlnm.Print_Area,5,FALSE)</f>
        <v>20</v>
      </c>
      <c r="H10" s="271">
        <f>VLOOKUP(A10,'S-1'!_xlnm.Print_Area,7,FALSE)</f>
        <v>20</v>
      </c>
      <c r="I10" s="270">
        <f>VLOOKUP(A10,'S-2'!_xlnm.Print_Area,3,FALSE)</f>
        <v>20</v>
      </c>
      <c r="J10" s="271">
        <f>VLOOKUP(A10,'S-2'!_xlnm.Print_Area,5,FALSE)</f>
        <v>20</v>
      </c>
      <c r="K10" s="272">
        <f>VLOOKUP(A10,'S-2'!_xlnm.Print_Area,7,FALSE)</f>
        <v>20</v>
      </c>
      <c r="L10" s="273">
        <f>VLOOKUP(A10,'S-3'!_xlnm.Print_Area,3,FALSE)</f>
        <v>60</v>
      </c>
      <c r="M10" s="272">
        <f>VLOOKUP(A10,'S-3'!_xlnm.Print_Area,5,FALSE)</f>
        <v>60</v>
      </c>
      <c r="N10" s="274">
        <f>VLOOKUP(A10,'S-3'!_xlnm.Print_Area,7,FALSE)</f>
        <v>60</v>
      </c>
      <c r="O10" s="270">
        <f t="shared" si="3"/>
        <v>20</v>
      </c>
      <c r="P10" s="261">
        <f t="shared" si="4"/>
        <v>20</v>
      </c>
      <c r="Q10" s="262">
        <f t="shared" si="5"/>
        <v>60</v>
      </c>
      <c r="R10" s="273">
        <f t="shared" si="6"/>
        <v>9000</v>
      </c>
      <c r="S10" s="275">
        <f t="shared" si="7"/>
        <v>600</v>
      </c>
      <c r="T10" s="271">
        <f t="shared" si="8"/>
        <v>0.01</v>
      </c>
      <c r="U10" s="276">
        <f t="shared" si="9"/>
        <v>0.9</v>
      </c>
      <c r="V10" s="271">
        <f t="shared" si="10"/>
        <v>20</v>
      </c>
      <c r="W10" s="277">
        <f t="shared" si="11"/>
        <v>20</v>
      </c>
    </row>
    <row r="11" spans="1:23" x14ac:dyDescent="0.25">
      <c r="A11" s="269" t="s">
        <v>98</v>
      </c>
      <c r="B11" s="252" t="str">
        <f>VLOOKUP(A11, [1]!TOX,2,FALSE)</f>
        <v>7440-39-3</v>
      </c>
      <c r="C11" s="270">
        <f t="shared" si="0"/>
        <v>2000</v>
      </c>
      <c r="D11" s="271" t="str">
        <f t="shared" si="1"/>
        <v>NA</v>
      </c>
      <c r="E11" s="272">
        <f t="shared" si="2"/>
        <v>50000</v>
      </c>
      <c r="F11" s="273">
        <f>VLOOKUP(A11,'S-1'!_xlnm.Print_Area,3,FALSE)</f>
        <v>1000</v>
      </c>
      <c r="G11" s="272">
        <f>VLOOKUP(A11,'S-1'!_xlnm.Print_Area,5,FALSE)</f>
        <v>1000</v>
      </c>
      <c r="H11" s="271">
        <f>VLOOKUP(A11,'S-1'!_xlnm.Print_Area,7,FALSE)</f>
        <v>1000</v>
      </c>
      <c r="I11" s="270">
        <f>VLOOKUP(A11,'S-2'!_xlnm.Print_Area,3,FALSE)</f>
        <v>3000</v>
      </c>
      <c r="J11" s="271">
        <f>VLOOKUP(A11,'S-2'!_xlnm.Print_Area,5,FALSE)</f>
        <v>3000</v>
      </c>
      <c r="K11" s="272">
        <f>VLOOKUP(A11,'S-2'!_xlnm.Print_Area,7,FALSE)</f>
        <v>3000</v>
      </c>
      <c r="L11" s="273">
        <f>VLOOKUP(A11,'S-3'!_xlnm.Print_Area,3,FALSE)</f>
        <v>5000</v>
      </c>
      <c r="M11" s="272">
        <f>VLOOKUP(A11,'S-3'!_xlnm.Print_Area,5,FALSE)</f>
        <v>5000</v>
      </c>
      <c r="N11" s="274">
        <f>VLOOKUP(A11,'S-3'!_xlnm.Print_Area,7,FALSE)</f>
        <v>5000</v>
      </c>
      <c r="O11" s="270">
        <f t="shared" si="3"/>
        <v>1000</v>
      </c>
      <c r="P11" s="261">
        <f t="shared" si="4"/>
        <v>3000</v>
      </c>
      <c r="Q11" s="262">
        <f t="shared" si="5"/>
        <v>5000</v>
      </c>
      <c r="R11" s="273">
        <f t="shared" si="6"/>
        <v>100000</v>
      </c>
      <c r="S11" s="275">
        <f t="shared" si="7"/>
        <v>10000</v>
      </c>
      <c r="T11" s="271">
        <f t="shared" si="8"/>
        <v>2</v>
      </c>
      <c r="U11" s="276">
        <f t="shared" si="9"/>
        <v>50</v>
      </c>
      <c r="V11" s="271">
        <f t="shared" si="10"/>
        <v>1000</v>
      </c>
      <c r="W11" s="277">
        <f t="shared" si="11"/>
        <v>3000</v>
      </c>
    </row>
    <row r="12" spans="1:23" x14ac:dyDescent="0.25">
      <c r="A12" s="269" t="s">
        <v>97</v>
      </c>
      <c r="B12" s="252" t="str">
        <f>VLOOKUP(A12, [1]!TOX,2,FALSE)</f>
        <v>71-43-2</v>
      </c>
      <c r="C12" s="270">
        <f t="shared" si="0"/>
        <v>5</v>
      </c>
      <c r="D12" s="271">
        <f t="shared" si="1"/>
        <v>1000</v>
      </c>
      <c r="E12" s="272">
        <f t="shared" si="2"/>
        <v>10000</v>
      </c>
      <c r="F12" s="273">
        <f>VLOOKUP(A12,'S-1'!_xlnm.Print_Area,3,FALSE)</f>
        <v>2</v>
      </c>
      <c r="G12" s="272">
        <f>VLOOKUP(A12,'S-1'!_xlnm.Print_Area,5,FALSE)</f>
        <v>40</v>
      </c>
      <c r="H12" s="271">
        <f>VLOOKUP(A12,'S-1'!_xlnm.Print_Area,7,FALSE)</f>
        <v>40</v>
      </c>
      <c r="I12" s="270">
        <f>VLOOKUP(A12,'S-2'!_xlnm.Print_Area,3,FALSE)</f>
        <v>2</v>
      </c>
      <c r="J12" s="271">
        <f>VLOOKUP(A12,'S-2'!_xlnm.Print_Area,5,FALSE)</f>
        <v>200</v>
      </c>
      <c r="K12" s="272">
        <f>VLOOKUP(A12,'S-2'!_xlnm.Print_Area,7,FALSE)</f>
        <v>200</v>
      </c>
      <c r="L12" s="273">
        <f>VLOOKUP(A12,'S-3'!_xlnm.Print_Area,3,FALSE)</f>
        <v>2</v>
      </c>
      <c r="M12" s="272">
        <f>VLOOKUP(A12,'S-3'!_xlnm.Print_Area,5,FALSE)</f>
        <v>400</v>
      </c>
      <c r="N12" s="274">
        <f>VLOOKUP(A12,'S-3'!_xlnm.Print_Area,7,FALSE)</f>
        <v>1000</v>
      </c>
      <c r="O12" s="270">
        <f t="shared" si="3"/>
        <v>40</v>
      </c>
      <c r="P12" s="261">
        <f t="shared" si="4"/>
        <v>200</v>
      </c>
      <c r="Q12" s="262">
        <f t="shared" si="5"/>
        <v>1000</v>
      </c>
      <c r="R12" s="273">
        <f t="shared" si="6"/>
        <v>100000</v>
      </c>
      <c r="S12" s="275">
        <f t="shared" si="7"/>
        <v>10000</v>
      </c>
      <c r="T12" s="271">
        <f t="shared" si="8"/>
        <v>5.0000000000000001E-3</v>
      </c>
      <c r="U12" s="276">
        <f t="shared" si="9"/>
        <v>1</v>
      </c>
      <c r="V12" s="271">
        <f t="shared" si="10"/>
        <v>2</v>
      </c>
      <c r="W12" s="277">
        <f t="shared" si="11"/>
        <v>200</v>
      </c>
    </row>
    <row r="13" spans="1:23" x14ac:dyDescent="0.25">
      <c r="A13" s="269" t="s">
        <v>96</v>
      </c>
      <c r="B13" s="252" t="str">
        <f>VLOOKUP(A13, [1]!TOX,2,FALSE)</f>
        <v>56-55-3</v>
      </c>
      <c r="C13" s="270">
        <f t="shared" si="0"/>
        <v>1</v>
      </c>
      <c r="D13" s="271" t="str">
        <f t="shared" si="1"/>
        <v>NA</v>
      </c>
      <c r="E13" s="272">
        <f t="shared" si="2"/>
        <v>1000</v>
      </c>
      <c r="F13" s="273">
        <f>VLOOKUP(A13,'S-1'!_xlnm.Print_Area,3,FALSE)</f>
        <v>20</v>
      </c>
      <c r="G13" s="272">
        <f>VLOOKUP(A13,'S-1'!_xlnm.Print_Area,5,FALSE)</f>
        <v>20</v>
      </c>
      <c r="H13" s="271">
        <f>VLOOKUP(A13,'S-1'!_xlnm.Print_Area,7,FALSE)</f>
        <v>20</v>
      </c>
      <c r="I13" s="270">
        <f>VLOOKUP(A13,'S-2'!_xlnm.Print_Area,3,FALSE)</f>
        <v>300</v>
      </c>
      <c r="J13" s="271">
        <f>VLOOKUP(A13,'S-2'!_xlnm.Print_Area,5,FALSE)</f>
        <v>300</v>
      </c>
      <c r="K13" s="272">
        <f>VLOOKUP(A13,'S-2'!_xlnm.Print_Area,7,FALSE)</f>
        <v>300</v>
      </c>
      <c r="L13" s="273">
        <f>VLOOKUP(A13,'S-3'!_xlnm.Print_Area,3,FALSE)</f>
        <v>2000</v>
      </c>
      <c r="M13" s="272">
        <f>VLOOKUP(A13,'S-3'!_xlnm.Print_Area,5,FALSE)</f>
        <v>2000</v>
      </c>
      <c r="N13" s="274">
        <f>VLOOKUP(A13,'S-3'!_xlnm.Print_Area,7,FALSE)</f>
        <v>2000</v>
      </c>
      <c r="O13" s="270">
        <f t="shared" si="3"/>
        <v>20</v>
      </c>
      <c r="P13" s="261">
        <f t="shared" si="4"/>
        <v>300</v>
      </c>
      <c r="Q13" s="262">
        <f t="shared" si="5"/>
        <v>2000</v>
      </c>
      <c r="R13" s="273">
        <f t="shared" si="6"/>
        <v>10000</v>
      </c>
      <c r="S13" s="275">
        <f t="shared" si="7"/>
        <v>10000</v>
      </c>
      <c r="T13" s="271">
        <f t="shared" si="8"/>
        <v>1E-3</v>
      </c>
      <c r="U13" s="276">
        <f t="shared" si="9"/>
        <v>1</v>
      </c>
      <c r="V13" s="271">
        <f t="shared" si="10"/>
        <v>20</v>
      </c>
      <c r="W13" s="277">
        <f t="shared" si="11"/>
        <v>300</v>
      </c>
    </row>
    <row r="14" spans="1:23" x14ac:dyDescent="0.25">
      <c r="A14" s="269" t="s">
        <v>95</v>
      </c>
      <c r="B14" s="252" t="str">
        <f>VLOOKUP(A14, [1]!TOX,2,FALSE)</f>
        <v>50-32-8</v>
      </c>
      <c r="C14" s="270">
        <f t="shared" si="0"/>
        <v>0.2</v>
      </c>
      <c r="D14" s="271" t="str">
        <f t="shared" si="1"/>
        <v>NA</v>
      </c>
      <c r="E14" s="272">
        <f t="shared" si="2"/>
        <v>500</v>
      </c>
      <c r="F14" s="273">
        <f>VLOOKUP(A14,'S-1'!_xlnm.Print_Area,3,FALSE)</f>
        <v>2</v>
      </c>
      <c r="G14" s="272">
        <f>VLOOKUP(A14,'S-1'!_xlnm.Print_Area,5,FALSE)</f>
        <v>2</v>
      </c>
      <c r="H14" s="271">
        <f>VLOOKUP(A14,'S-1'!_xlnm.Print_Area,7,FALSE)</f>
        <v>2</v>
      </c>
      <c r="I14" s="270">
        <f>VLOOKUP(A14,'S-2'!_xlnm.Print_Area,3,FALSE)</f>
        <v>30</v>
      </c>
      <c r="J14" s="271">
        <f>VLOOKUP(A14,'S-2'!_xlnm.Print_Area,5,FALSE)</f>
        <v>30</v>
      </c>
      <c r="K14" s="272">
        <f>VLOOKUP(A14,'S-2'!_xlnm.Print_Area,7,FALSE)</f>
        <v>30</v>
      </c>
      <c r="L14" s="273">
        <f>VLOOKUP(A14,'S-3'!_xlnm.Print_Area,3,FALSE)</f>
        <v>30</v>
      </c>
      <c r="M14" s="272">
        <f>VLOOKUP(A14,'S-3'!_xlnm.Print_Area,5,FALSE)</f>
        <v>30</v>
      </c>
      <c r="N14" s="274">
        <f>VLOOKUP(A14,'S-3'!_xlnm.Print_Area,7,FALSE)</f>
        <v>30</v>
      </c>
      <c r="O14" s="270">
        <f t="shared" si="3"/>
        <v>2</v>
      </c>
      <c r="P14" s="261">
        <f t="shared" si="4"/>
        <v>30</v>
      </c>
      <c r="Q14" s="262">
        <f t="shared" si="5"/>
        <v>30</v>
      </c>
      <c r="R14" s="273">
        <f t="shared" si="6"/>
        <v>5000</v>
      </c>
      <c r="S14" s="275">
        <f t="shared" si="7"/>
        <v>300</v>
      </c>
      <c r="T14" s="271">
        <f t="shared" si="8"/>
        <v>2.0000000000000001E-4</v>
      </c>
      <c r="U14" s="276">
        <f t="shared" si="9"/>
        <v>0.5</v>
      </c>
      <c r="V14" s="271">
        <f t="shared" si="10"/>
        <v>2</v>
      </c>
      <c r="W14" s="277">
        <f t="shared" si="11"/>
        <v>30</v>
      </c>
    </row>
    <row r="15" spans="1:23" x14ac:dyDescent="0.25">
      <c r="A15" s="269" t="s">
        <v>94</v>
      </c>
      <c r="B15" s="252" t="str">
        <f>VLOOKUP(A15, [1]!TOX,2,FALSE)</f>
        <v>205-99-2</v>
      </c>
      <c r="C15" s="270">
        <f t="shared" si="0"/>
        <v>1</v>
      </c>
      <c r="D15" s="271" t="str">
        <f t="shared" si="1"/>
        <v>NA</v>
      </c>
      <c r="E15" s="272">
        <f t="shared" si="2"/>
        <v>400</v>
      </c>
      <c r="F15" s="273">
        <f>VLOOKUP(A15,'S-1'!_xlnm.Print_Area,3,FALSE)</f>
        <v>20</v>
      </c>
      <c r="G15" s="272">
        <f>VLOOKUP(A15,'S-1'!_xlnm.Print_Area,5,FALSE)</f>
        <v>20</v>
      </c>
      <c r="H15" s="271">
        <f>VLOOKUP(A15,'S-1'!_xlnm.Print_Area,7,FALSE)</f>
        <v>20</v>
      </c>
      <c r="I15" s="270">
        <f>VLOOKUP(A15,'S-2'!_xlnm.Print_Area,3,FALSE)</f>
        <v>300</v>
      </c>
      <c r="J15" s="271">
        <f>VLOOKUP(A15,'S-2'!_xlnm.Print_Area,5,FALSE)</f>
        <v>300</v>
      </c>
      <c r="K15" s="272">
        <f>VLOOKUP(A15,'S-2'!_xlnm.Print_Area,7,FALSE)</f>
        <v>300</v>
      </c>
      <c r="L15" s="273">
        <f>VLOOKUP(A15,'S-3'!_xlnm.Print_Area,3,FALSE)</f>
        <v>2000</v>
      </c>
      <c r="M15" s="272">
        <f>VLOOKUP(A15,'S-3'!_xlnm.Print_Area,5,FALSE)</f>
        <v>2000</v>
      </c>
      <c r="N15" s="274">
        <f>VLOOKUP(A15,'S-3'!_xlnm.Print_Area,7,FALSE)</f>
        <v>2000</v>
      </c>
      <c r="O15" s="270">
        <f t="shared" si="3"/>
        <v>20</v>
      </c>
      <c r="P15" s="261">
        <f t="shared" si="4"/>
        <v>300</v>
      </c>
      <c r="Q15" s="262">
        <f t="shared" si="5"/>
        <v>2000</v>
      </c>
      <c r="R15" s="273">
        <f t="shared" si="6"/>
        <v>4000</v>
      </c>
      <c r="S15" s="275">
        <f t="shared" si="7"/>
        <v>10000</v>
      </c>
      <c r="T15" s="271">
        <f t="shared" si="8"/>
        <v>1E-3</v>
      </c>
      <c r="U15" s="276">
        <f t="shared" si="9"/>
        <v>0.4</v>
      </c>
      <c r="V15" s="271">
        <f t="shared" si="10"/>
        <v>20</v>
      </c>
      <c r="W15" s="277">
        <f t="shared" si="11"/>
        <v>300</v>
      </c>
    </row>
    <row r="16" spans="1:23" x14ac:dyDescent="0.25">
      <c r="A16" s="269" t="s">
        <v>93</v>
      </c>
      <c r="B16" s="252" t="str">
        <f>VLOOKUP(A16, [1]!TOX,2,FALSE)</f>
        <v>191-24-2</v>
      </c>
      <c r="C16" s="270">
        <f t="shared" si="0"/>
        <v>50</v>
      </c>
      <c r="D16" s="271" t="str">
        <f t="shared" si="1"/>
        <v>NA</v>
      </c>
      <c r="E16" s="272">
        <f t="shared" si="2"/>
        <v>20</v>
      </c>
      <c r="F16" s="273">
        <f>VLOOKUP(A16,'S-1'!_xlnm.Print_Area,3,FALSE)</f>
        <v>1000</v>
      </c>
      <c r="G16" s="272">
        <f>VLOOKUP(A16,'S-1'!_xlnm.Print_Area,5,FALSE)</f>
        <v>1000</v>
      </c>
      <c r="H16" s="271">
        <f>VLOOKUP(A16,'S-1'!_xlnm.Print_Area,7,FALSE)</f>
        <v>1000</v>
      </c>
      <c r="I16" s="270">
        <f>VLOOKUP(A16,'S-2'!_xlnm.Print_Area,3,FALSE)</f>
        <v>3000</v>
      </c>
      <c r="J16" s="271">
        <f>VLOOKUP(A16,'S-2'!_xlnm.Print_Area,5,FALSE)</f>
        <v>3000</v>
      </c>
      <c r="K16" s="272">
        <f>VLOOKUP(A16,'S-2'!_xlnm.Print_Area,7,FALSE)</f>
        <v>3000</v>
      </c>
      <c r="L16" s="273">
        <f>VLOOKUP(A16,'S-3'!_xlnm.Print_Area,3,FALSE)</f>
        <v>5000</v>
      </c>
      <c r="M16" s="272">
        <f>VLOOKUP(A16,'S-3'!_xlnm.Print_Area,5,FALSE)</f>
        <v>5000</v>
      </c>
      <c r="N16" s="274">
        <f>VLOOKUP(A16,'S-3'!_xlnm.Print_Area,7,FALSE)</f>
        <v>5000</v>
      </c>
      <c r="O16" s="270">
        <f t="shared" si="3"/>
        <v>1000</v>
      </c>
      <c r="P16" s="261">
        <f t="shared" si="4"/>
        <v>3000</v>
      </c>
      <c r="Q16" s="262">
        <f t="shared" si="5"/>
        <v>5000</v>
      </c>
      <c r="R16" s="273">
        <f t="shared" si="6"/>
        <v>500</v>
      </c>
      <c r="S16" s="275">
        <f t="shared" si="7"/>
        <v>10000</v>
      </c>
      <c r="T16" s="271">
        <f t="shared" si="8"/>
        <v>0.02</v>
      </c>
      <c r="U16" s="276">
        <f t="shared" si="9"/>
        <v>0.02</v>
      </c>
      <c r="V16" s="271">
        <f t="shared" si="10"/>
        <v>1000</v>
      </c>
      <c r="W16" s="277">
        <f t="shared" si="11"/>
        <v>3000</v>
      </c>
    </row>
    <row r="17" spans="1:23" x14ac:dyDescent="0.25">
      <c r="A17" s="269" t="s">
        <v>92</v>
      </c>
      <c r="B17" s="252" t="str">
        <f>VLOOKUP(A17, [1]!TOX,2,FALSE)</f>
        <v>207-08-9</v>
      </c>
      <c r="C17" s="270">
        <f t="shared" si="0"/>
        <v>1</v>
      </c>
      <c r="D17" s="271" t="str">
        <f t="shared" si="1"/>
        <v>NA</v>
      </c>
      <c r="E17" s="272">
        <f t="shared" si="2"/>
        <v>100</v>
      </c>
      <c r="F17" s="273">
        <f>VLOOKUP(A17,'S-1'!_xlnm.Print_Area,3,FALSE)</f>
        <v>200</v>
      </c>
      <c r="G17" s="272">
        <f>VLOOKUP(A17,'S-1'!_xlnm.Print_Area,5,FALSE)</f>
        <v>200</v>
      </c>
      <c r="H17" s="271">
        <f>VLOOKUP(A17,'S-1'!_xlnm.Print_Area,7,FALSE)</f>
        <v>200</v>
      </c>
      <c r="I17" s="270">
        <f>VLOOKUP(A17,'S-2'!_xlnm.Print_Area,3,FALSE)</f>
        <v>3000</v>
      </c>
      <c r="J17" s="271">
        <f>VLOOKUP(A17,'S-2'!_xlnm.Print_Area,5,FALSE)</f>
        <v>3000</v>
      </c>
      <c r="K17" s="272">
        <f>VLOOKUP(A17,'S-2'!_xlnm.Print_Area,7,FALSE)</f>
        <v>3000</v>
      </c>
      <c r="L17" s="273">
        <f>VLOOKUP(A17,'S-3'!_xlnm.Print_Area,3,FALSE)</f>
        <v>5000</v>
      </c>
      <c r="M17" s="272">
        <f>VLOOKUP(A17,'S-3'!_xlnm.Print_Area,5,FALSE)</f>
        <v>5000</v>
      </c>
      <c r="N17" s="274">
        <f>VLOOKUP(A17,'S-3'!_xlnm.Print_Area,7,FALSE)</f>
        <v>5000</v>
      </c>
      <c r="O17" s="270">
        <f t="shared" si="3"/>
        <v>200</v>
      </c>
      <c r="P17" s="261">
        <f t="shared" si="4"/>
        <v>3000</v>
      </c>
      <c r="Q17" s="262">
        <f t="shared" si="5"/>
        <v>5000</v>
      </c>
      <c r="R17" s="273">
        <f t="shared" si="6"/>
        <v>1000</v>
      </c>
      <c r="S17" s="275">
        <f t="shared" si="7"/>
        <v>10000</v>
      </c>
      <c r="T17" s="271">
        <f t="shared" si="8"/>
        <v>1E-3</v>
      </c>
      <c r="U17" s="276">
        <f t="shared" si="9"/>
        <v>0.1</v>
      </c>
      <c r="V17" s="271">
        <f t="shared" si="10"/>
        <v>200</v>
      </c>
      <c r="W17" s="277">
        <f t="shared" si="11"/>
        <v>3000</v>
      </c>
    </row>
    <row r="18" spans="1:23" x14ac:dyDescent="0.25">
      <c r="A18" s="269" t="s">
        <v>91</v>
      </c>
      <c r="B18" s="252" t="str">
        <f>VLOOKUP(A18, [1]!TOX,2,FALSE)</f>
        <v>7440-41-7</v>
      </c>
      <c r="C18" s="270">
        <f t="shared" si="0"/>
        <v>4</v>
      </c>
      <c r="D18" s="271" t="str">
        <f t="shared" si="1"/>
        <v>NA</v>
      </c>
      <c r="E18" s="272">
        <f t="shared" si="2"/>
        <v>200</v>
      </c>
      <c r="F18" s="273">
        <f>VLOOKUP(A18,'S-1'!_xlnm.Print_Area,3,FALSE)</f>
        <v>100</v>
      </c>
      <c r="G18" s="272">
        <f>VLOOKUP(A18,'S-1'!_xlnm.Print_Area,5,FALSE)</f>
        <v>100</v>
      </c>
      <c r="H18" s="271">
        <f>VLOOKUP(A18,'S-1'!_xlnm.Print_Area,7,FALSE)</f>
        <v>100</v>
      </c>
      <c r="I18" s="270">
        <f>VLOOKUP(A18,'S-2'!_xlnm.Print_Area,3,FALSE)</f>
        <v>200</v>
      </c>
      <c r="J18" s="271">
        <f>VLOOKUP(A18,'S-2'!_xlnm.Print_Area,5,FALSE)</f>
        <v>200</v>
      </c>
      <c r="K18" s="272">
        <f>VLOOKUP(A18,'S-2'!_xlnm.Print_Area,7,FALSE)</f>
        <v>200</v>
      </c>
      <c r="L18" s="273">
        <f>VLOOKUP(A18,'S-3'!_xlnm.Print_Area,3,FALSE)</f>
        <v>200</v>
      </c>
      <c r="M18" s="272">
        <f>VLOOKUP(A18,'S-3'!_xlnm.Print_Area,5,FALSE)</f>
        <v>200</v>
      </c>
      <c r="N18" s="274">
        <f>VLOOKUP(A18,'S-3'!_xlnm.Print_Area,7,FALSE)</f>
        <v>200</v>
      </c>
      <c r="O18" s="270">
        <f t="shared" si="3"/>
        <v>100</v>
      </c>
      <c r="P18" s="261">
        <f t="shared" si="4"/>
        <v>200</v>
      </c>
      <c r="Q18" s="262">
        <f t="shared" si="5"/>
        <v>200</v>
      </c>
      <c r="R18" s="273">
        <f t="shared" si="6"/>
        <v>2000</v>
      </c>
      <c r="S18" s="275">
        <f t="shared" si="7"/>
        <v>2000</v>
      </c>
      <c r="T18" s="271">
        <f t="shared" si="8"/>
        <v>4.0000000000000001E-3</v>
      </c>
      <c r="U18" s="276">
        <f t="shared" si="9"/>
        <v>0.2</v>
      </c>
      <c r="V18" s="271">
        <f t="shared" si="10"/>
        <v>100</v>
      </c>
      <c r="W18" s="277">
        <f t="shared" si="11"/>
        <v>200</v>
      </c>
    </row>
    <row r="19" spans="1:23" x14ac:dyDescent="0.25">
      <c r="A19" s="269" t="s">
        <v>90</v>
      </c>
      <c r="B19" s="252" t="str">
        <f>VLOOKUP(A19, [1]!TOX,2,FALSE)</f>
        <v xml:space="preserve">92-52-4 </v>
      </c>
      <c r="C19" s="270">
        <f t="shared" si="0"/>
        <v>2</v>
      </c>
      <c r="D19" s="271">
        <f t="shared" si="1"/>
        <v>200</v>
      </c>
      <c r="E19" s="272">
        <f t="shared" si="2"/>
        <v>50000</v>
      </c>
      <c r="F19" s="273">
        <f>VLOOKUP(A19,'S-1'!_xlnm.Print_Area,3,FALSE)</f>
        <v>0.05</v>
      </c>
      <c r="G19" s="272">
        <f>VLOOKUP(A19,'S-1'!_xlnm.Print_Area,5,FALSE)</f>
        <v>6</v>
      </c>
      <c r="H19" s="271">
        <f>VLOOKUP(A19,'S-1'!_xlnm.Print_Area,7,FALSE)</f>
        <v>200</v>
      </c>
      <c r="I19" s="270">
        <f>VLOOKUP(A19,'S-2'!_xlnm.Print_Area,3,FALSE)</f>
        <v>0.05</v>
      </c>
      <c r="J19" s="271">
        <f>VLOOKUP(A19,'S-2'!_xlnm.Print_Area,5,FALSE)</f>
        <v>6</v>
      </c>
      <c r="K19" s="272">
        <f>VLOOKUP(A19,'S-2'!_xlnm.Print_Area,7,FALSE)</f>
        <v>1000</v>
      </c>
      <c r="L19" s="273">
        <f>VLOOKUP(A19,'S-3'!_xlnm.Print_Area,3,FALSE)</f>
        <v>0.05</v>
      </c>
      <c r="M19" s="272">
        <f>VLOOKUP(A19,'S-3'!_xlnm.Print_Area,5,FALSE)</f>
        <v>6</v>
      </c>
      <c r="N19" s="274">
        <f>VLOOKUP(A19,'S-3'!_xlnm.Print_Area,7,FALSE)</f>
        <v>5000</v>
      </c>
      <c r="O19" s="270">
        <f t="shared" si="3"/>
        <v>200</v>
      </c>
      <c r="P19" s="261">
        <f t="shared" si="4"/>
        <v>1000</v>
      </c>
      <c r="Q19" s="262">
        <f t="shared" si="5"/>
        <v>5000</v>
      </c>
      <c r="R19" s="273">
        <f t="shared" si="6"/>
        <v>100000</v>
      </c>
      <c r="S19" s="275">
        <f t="shared" si="7"/>
        <v>10000</v>
      </c>
      <c r="T19" s="271">
        <f t="shared" si="8"/>
        <v>2E-3</v>
      </c>
      <c r="U19" s="276">
        <f t="shared" si="9"/>
        <v>0.2</v>
      </c>
      <c r="V19" s="271">
        <f t="shared" si="10"/>
        <v>0.05</v>
      </c>
      <c r="W19" s="277">
        <f t="shared" si="11"/>
        <v>6</v>
      </c>
    </row>
    <row r="20" spans="1:23" x14ac:dyDescent="0.25">
      <c r="A20" s="269" t="s">
        <v>89</v>
      </c>
      <c r="B20" s="252" t="str">
        <f>VLOOKUP(A20, [1]!TOX,2,FALSE)</f>
        <v>111-44-4</v>
      </c>
      <c r="C20" s="270">
        <f t="shared" si="0"/>
        <v>30</v>
      </c>
      <c r="D20" s="271">
        <f t="shared" si="1"/>
        <v>30</v>
      </c>
      <c r="E20" s="272">
        <f t="shared" si="2"/>
        <v>50000</v>
      </c>
      <c r="F20" s="273">
        <f>VLOOKUP(A20,'S-1'!_xlnm.Print_Area,3,FALSE)</f>
        <v>0.7</v>
      </c>
      <c r="G20" s="272">
        <f>VLOOKUP(A20,'S-1'!_xlnm.Print_Area,5,FALSE)</f>
        <v>0.7</v>
      </c>
      <c r="H20" s="271">
        <f>VLOOKUP(A20,'S-1'!_xlnm.Print_Area,7,FALSE)</f>
        <v>2</v>
      </c>
      <c r="I20" s="270">
        <f>VLOOKUP(A20,'S-2'!_xlnm.Print_Area,3,FALSE)</f>
        <v>0.7</v>
      </c>
      <c r="J20" s="271">
        <f>VLOOKUP(A20,'S-2'!_xlnm.Print_Area,5,FALSE)</f>
        <v>0.7</v>
      </c>
      <c r="K20" s="272">
        <f>VLOOKUP(A20,'S-2'!_xlnm.Print_Area,7,FALSE)</f>
        <v>9</v>
      </c>
      <c r="L20" s="273">
        <f>VLOOKUP(A20,'S-3'!_xlnm.Print_Area,3,FALSE)</f>
        <v>0.7</v>
      </c>
      <c r="M20" s="272">
        <f>VLOOKUP(A20,'S-3'!_xlnm.Print_Area,5,FALSE)</f>
        <v>0.7</v>
      </c>
      <c r="N20" s="274">
        <f>VLOOKUP(A20,'S-3'!_xlnm.Print_Area,7,FALSE)</f>
        <v>90</v>
      </c>
      <c r="O20" s="270">
        <f t="shared" si="3"/>
        <v>2</v>
      </c>
      <c r="P20" s="261">
        <f t="shared" si="4"/>
        <v>9</v>
      </c>
      <c r="Q20" s="262">
        <f t="shared" si="5"/>
        <v>90</v>
      </c>
      <c r="R20" s="273">
        <f t="shared" si="6"/>
        <v>100000</v>
      </c>
      <c r="S20" s="275">
        <f t="shared" si="7"/>
        <v>900</v>
      </c>
      <c r="T20" s="271">
        <f t="shared" si="8"/>
        <v>0.03</v>
      </c>
      <c r="U20" s="276">
        <f t="shared" si="9"/>
        <v>0.03</v>
      </c>
      <c r="V20" s="271">
        <f t="shared" si="10"/>
        <v>0.7</v>
      </c>
      <c r="W20" s="277">
        <f t="shared" si="11"/>
        <v>0.7</v>
      </c>
    </row>
    <row r="21" spans="1:23" ht="23" x14ac:dyDescent="0.25">
      <c r="A21" s="269" t="s">
        <v>88</v>
      </c>
      <c r="B21" s="252" t="str">
        <f>VLOOKUP(A21, [1]!TOX,2,FALSE)</f>
        <v>108-60-1</v>
      </c>
      <c r="C21" s="270">
        <f t="shared" si="0"/>
        <v>30</v>
      </c>
      <c r="D21" s="271">
        <f t="shared" si="1"/>
        <v>100</v>
      </c>
      <c r="E21" s="272">
        <f t="shared" si="2"/>
        <v>50000</v>
      </c>
      <c r="F21" s="273">
        <f>VLOOKUP(A21,'S-1'!_xlnm.Print_Area,3,FALSE)</f>
        <v>0.7</v>
      </c>
      <c r="G21" s="272">
        <f>VLOOKUP(A21,'S-1'!_xlnm.Print_Area,5,FALSE)</f>
        <v>0.7</v>
      </c>
      <c r="H21" s="271">
        <f>VLOOKUP(A21,'S-1'!_xlnm.Print_Area,7,FALSE)</f>
        <v>30</v>
      </c>
      <c r="I21" s="270">
        <f>VLOOKUP(A21,'S-2'!_xlnm.Print_Area,3,FALSE)</f>
        <v>0.7</v>
      </c>
      <c r="J21" s="271">
        <f>VLOOKUP(A21,'S-2'!_xlnm.Print_Area,5,FALSE)</f>
        <v>0.7</v>
      </c>
      <c r="K21" s="272">
        <f>VLOOKUP(A21,'S-2'!_xlnm.Print_Area,7,FALSE)</f>
        <v>100</v>
      </c>
      <c r="L21" s="273">
        <f>VLOOKUP(A21,'S-3'!_xlnm.Print_Area,3,FALSE)</f>
        <v>0.7</v>
      </c>
      <c r="M21" s="272">
        <f>VLOOKUP(A21,'S-3'!_xlnm.Print_Area,5,FALSE)</f>
        <v>0.7</v>
      </c>
      <c r="N21" s="274">
        <f>VLOOKUP(A21,'S-3'!_xlnm.Print_Area,7,FALSE)</f>
        <v>1000</v>
      </c>
      <c r="O21" s="270">
        <f t="shared" si="3"/>
        <v>30</v>
      </c>
      <c r="P21" s="261">
        <f t="shared" si="4"/>
        <v>100</v>
      </c>
      <c r="Q21" s="262">
        <f t="shared" si="5"/>
        <v>1000</v>
      </c>
      <c r="R21" s="273">
        <f t="shared" si="6"/>
        <v>100000</v>
      </c>
      <c r="S21" s="275">
        <f t="shared" si="7"/>
        <v>10000</v>
      </c>
      <c r="T21" s="271">
        <f t="shared" si="8"/>
        <v>0.03</v>
      </c>
      <c r="U21" s="276">
        <f t="shared" si="9"/>
        <v>0.1</v>
      </c>
      <c r="V21" s="271">
        <f t="shared" si="10"/>
        <v>0.7</v>
      </c>
      <c r="W21" s="277">
        <f t="shared" si="11"/>
        <v>0.7</v>
      </c>
    </row>
    <row r="22" spans="1:23" x14ac:dyDescent="0.25">
      <c r="A22" s="269" t="s">
        <v>168</v>
      </c>
      <c r="B22" s="252" t="str">
        <f>VLOOKUP(A22, [1]!TOX,2,FALSE)</f>
        <v>117-81-7</v>
      </c>
      <c r="C22" s="270">
        <f t="shared" si="0"/>
        <v>6</v>
      </c>
      <c r="D22" s="271" t="str">
        <f t="shared" si="1"/>
        <v>NA</v>
      </c>
      <c r="E22" s="272">
        <f t="shared" si="2"/>
        <v>50000</v>
      </c>
      <c r="F22" s="273">
        <f>VLOOKUP(A22,'S-1'!_xlnm.Print_Area,3,FALSE)</f>
        <v>100</v>
      </c>
      <c r="G22" s="272">
        <f>VLOOKUP(A22,'S-1'!_xlnm.Print_Area,5,FALSE)</f>
        <v>100</v>
      </c>
      <c r="H22" s="271">
        <f>VLOOKUP(A22,'S-1'!_xlnm.Print_Area,7,FALSE)</f>
        <v>100</v>
      </c>
      <c r="I22" s="270">
        <f>VLOOKUP(A22,'S-2'!_xlnm.Print_Area,3,FALSE)</f>
        <v>700</v>
      </c>
      <c r="J22" s="271">
        <f>VLOOKUP(A22,'S-2'!_xlnm.Print_Area,5,FALSE)</f>
        <v>700</v>
      </c>
      <c r="K22" s="272">
        <f>VLOOKUP(A22,'S-2'!_xlnm.Print_Area,7,FALSE)</f>
        <v>700</v>
      </c>
      <c r="L22" s="273">
        <f>VLOOKUP(A22,'S-3'!_xlnm.Print_Area,3,FALSE)</f>
        <v>2000</v>
      </c>
      <c r="M22" s="272">
        <f>VLOOKUP(A22,'S-3'!_xlnm.Print_Area,5,FALSE)</f>
        <v>2000</v>
      </c>
      <c r="N22" s="274">
        <f>VLOOKUP(A22,'S-3'!_xlnm.Print_Area,7,FALSE)</f>
        <v>2000</v>
      </c>
      <c r="O22" s="270">
        <f t="shared" si="3"/>
        <v>100</v>
      </c>
      <c r="P22" s="261">
        <f t="shared" si="4"/>
        <v>700</v>
      </c>
      <c r="Q22" s="262">
        <f t="shared" si="5"/>
        <v>2000</v>
      </c>
      <c r="R22" s="273">
        <f t="shared" si="6"/>
        <v>100000</v>
      </c>
      <c r="S22" s="275">
        <f t="shared" si="7"/>
        <v>10000</v>
      </c>
      <c r="T22" s="271">
        <f t="shared" si="8"/>
        <v>6.0000000000000001E-3</v>
      </c>
      <c r="U22" s="276">
        <f t="shared" si="9"/>
        <v>50</v>
      </c>
      <c r="V22" s="271">
        <f t="shared" si="10"/>
        <v>100</v>
      </c>
      <c r="W22" s="277">
        <f t="shared" si="11"/>
        <v>700</v>
      </c>
    </row>
    <row r="23" spans="1:23" x14ac:dyDescent="0.25">
      <c r="A23" s="269" t="s">
        <v>87</v>
      </c>
      <c r="B23" s="252" t="str">
        <f>VLOOKUP(A23, [1]!TOX,2,FALSE)</f>
        <v>75-27-4</v>
      </c>
      <c r="C23" s="270">
        <f t="shared" si="0"/>
        <v>3</v>
      </c>
      <c r="D23" s="271">
        <f t="shared" si="1"/>
        <v>6</v>
      </c>
      <c r="E23" s="272">
        <f t="shared" si="2"/>
        <v>50000</v>
      </c>
      <c r="F23" s="273">
        <f>VLOOKUP(A23,'S-1'!_xlnm.Print_Area,3,FALSE)</f>
        <v>0.1</v>
      </c>
      <c r="G23" s="272">
        <f>VLOOKUP(A23,'S-1'!_xlnm.Print_Area,5,FALSE)</f>
        <v>0.1</v>
      </c>
      <c r="H23" s="271">
        <f>VLOOKUP(A23,'S-1'!_xlnm.Print_Area,7,FALSE)</f>
        <v>40</v>
      </c>
      <c r="I23" s="270">
        <f>VLOOKUP(A23,'S-2'!_xlnm.Print_Area,3,FALSE)</f>
        <v>0.1</v>
      </c>
      <c r="J23" s="271">
        <f>VLOOKUP(A23,'S-2'!_xlnm.Print_Area,5,FALSE)</f>
        <v>0.1</v>
      </c>
      <c r="K23" s="272">
        <f>VLOOKUP(A23,'S-2'!_xlnm.Print_Area,7,FALSE)</f>
        <v>200</v>
      </c>
      <c r="L23" s="273">
        <f>VLOOKUP(A23,'S-3'!_xlnm.Print_Area,3,FALSE)</f>
        <v>0.1</v>
      </c>
      <c r="M23" s="272">
        <f>VLOOKUP(A23,'S-3'!_xlnm.Print_Area,5,FALSE)</f>
        <v>0.1</v>
      </c>
      <c r="N23" s="274">
        <f>VLOOKUP(A23,'S-3'!_xlnm.Print_Area,7,FALSE)</f>
        <v>500</v>
      </c>
      <c r="O23" s="270">
        <f t="shared" si="3"/>
        <v>40</v>
      </c>
      <c r="P23" s="261">
        <f t="shared" si="4"/>
        <v>200</v>
      </c>
      <c r="Q23" s="262">
        <f t="shared" si="5"/>
        <v>500</v>
      </c>
      <c r="R23" s="273">
        <f t="shared" si="6"/>
        <v>100000</v>
      </c>
      <c r="S23" s="275">
        <f t="shared" si="7"/>
        <v>5000</v>
      </c>
      <c r="T23" s="271">
        <f t="shared" si="8"/>
        <v>3.0000000000000001E-3</v>
      </c>
      <c r="U23" s="276">
        <f t="shared" si="9"/>
        <v>6.0000000000000001E-3</v>
      </c>
      <c r="V23" s="271">
        <f t="shared" si="10"/>
        <v>0.1</v>
      </c>
      <c r="W23" s="277">
        <f t="shared" si="11"/>
        <v>0.1</v>
      </c>
    </row>
    <row r="24" spans="1:23" x14ac:dyDescent="0.25">
      <c r="A24" s="269" t="s">
        <v>86</v>
      </c>
      <c r="B24" s="252" t="str">
        <f>VLOOKUP(A24, [1]!TOX,2,FALSE)</f>
        <v>75-25-2</v>
      </c>
      <c r="C24" s="270">
        <f t="shared" si="0"/>
        <v>4</v>
      </c>
      <c r="D24" s="271">
        <f t="shared" si="1"/>
        <v>700</v>
      </c>
      <c r="E24" s="272">
        <f t="shared" si="2"/>
        <v>50000</v>
      </c>
      <c r="F24" s="273">
        <f>VLOOKUP(A24,'S-1'!_xlnm.Print_Area,3,FALSE)</f>
        <v>0.1</v>
      </c>
      <c r="G24" s="272">
        <f>VLOOKUP(A24,'S-1'!_xlnm.Print_Area,5,FALSE)</f>
        <v>1</v>
      </c>
      <c r="H24" s="271">
        <f>VLOOKUP(A24,'S-1'!_xlnm.Print_Area,7,FALSE)</f>
        <v>300</v>
      </c>
      <c r="I24" s="270">
        <f>VLOOKUP(A24,'S-2'!_xlnm.Print_Area,3,FALSE)</f>
        <v>0.1</v>
      </c>
      <c r="J24" s="271">
        <f>VLOOKUP(A24,'S-2'!_xlnm.Print_Area,5,FALSE)</f>
        <v>1</v>
      </c>
      <c r="K24" s="272">
        <f>VLOOKUP(A24,'S-2'!_xlnm.Print_Area,7,FALSE)</f>
        <v>800</v>
      </c>
      <c r="L24" s="273">
        <f>VLOOKUP(A24,'S-3'!_xlnm.Print_Area,3,FALSE)</f>
        <v>0.1</v>
      </c>
      <c r="M24" s="272">
        <f>VLOOKUP(A24,'S-3'!_xlnm.Print_Area,5,FALSE)</f>
        <v>1</v>
      </c>
      <c r="N24" s="274">
        <f>VLOOKUP(A24,'S-3'!_xlnm.Print_Area,7,FALSE)</f>
        <v>800</v>
      </c>
      <c r="O24" s="270">
        <f t="shared" si="3"/>
        <v>300</v>
      </c>
      <c r="P24" s="261">
        <f t="shared" si="4"/>
        <v>1000</v>
      </c>
      <c r="Q24" s="262">
        <f t="shared" si="5"/>
        <v>3000</v>
      </c>
      <c r="R24" s="273">
        <f t="shared" si="6"/>
        <v>100000</v>
      </c>
      <c r="S24" s="275">
        <f t="shared" si="7"/>
        <v>10000</v>
      </c>
      <c r="T24" s="271">
        <f t="shared" si="8"/>
        <v>4.0000000000000001E-3</v>
      </c>
      <c r="U24" s="276">
        <f t="shared" si="9"/>
        <v>0.7</v>
      </c>
      <c r="V24" s="271">
        <f t="shared" si="10"/>
        <v>0.1</v>
      </c>
      <c r="W24" s="277">
        <f t="shared" si="11"/>
        <v>1</v>
      </c>
    </row>
    <row r="25" spans="1:23" x14ac:dyDescent="0.25">
      <c r="A25" s="269" t="s">
        <v>85</v>
      </c>
      <c r="B25" s="252" t="str">
        <f>VLOOKUP(A25, [1]!TOX,2,FALSE)</f>
        <v>74-83-9</v>
      </c>
      <c r="C25" s="270">
        <f t="shared" si="0"/>
        <v>10</v>
      </c>
      <c r="D25" s="271">
        <f t="shared" si="1"/>
        <v>7</v>
      </c>
      <c r="E25" s="272">
        <f t="shared" si="2"/>
        <v>800</v>
      </c>
      <c r="F25" s="273">
        <f>VLOOKUP(A25,'S-1'!_xlnm.Print_Area,3,FALSE)</f>
        <v>0.5</v>
      </c>
      <c r="G25" s="272">
        <f>VLOOKUP(A25,'S-1'!_xlnm.Print_Area,5,FALSE)</f>
        <v>0.5</v>
      </c>
      <c r="H25" s="271">
        <f>VLOOKUP(A25,'S-1'!_xlnm.Print_Area,7,FALSE)</f>
        <v>30</v>
      </c>
      <c r="I25" s="270">
        <f>VLOOKUP(A25,'S-2'!_xlnm.Print_Area,3,FALSE)</f>
        <v>0.5</v>
      </c>
      <c r="J25" s="271">
        <f>VLOOKUP(A25,'S-2'!_xlnm.Print_Area,5,FALSE)</f>
        <v>0.5</v>
      </c>
      <c r="K25" s="272">
        <f>VLOOKUP(A25,'S-2'!_xlnm.Print_Area,7,FALSE)</f>
        <v>30</v>
      </c>
      <c r="L25" s="273">
        <f>VLOOKUP(A25,'S-3'!_xlnm.Print_Area,3,FALSE)</f>
        <v>0.5</v>
      </c>
      <c r="M25" s="272">
        <f>VLOOKUP(A25,'S-3'!_xlnm.Print_Area,5,FALSE)</f>
        <v>0.5</v>
      </c>
      <c r="N25" s="274">
        <f>VLOOKUP(A25,'S-3'!_xlnm.Print_Area,7,FALSE)</f>
        <v>30</v>
      </c>
      <c r="O25" s="270">
        <f t="shared" si="3"/>
        <v>100</v>
      </c>
      <c r="P25" s="261">
        <f t="shared" si="4"/>
        <v>700</v>
      </c>
      <c r="Q25" s="262">
        <f t="shared" si="5"/>
        <v>700</v>
      </c>
      <c r="R25" s="273">
        <f t="shared" si="6"/>
        <v>8000</v>
      </c>
      <c r="S25" s="275">
        <f t="shared" si="7"/>
        <v>7000</v>
      </c>
      <c r="T25" s="271">
        <f t="shared" si="8"/>
        <v>7.0000000000000001E-3</v>
      </c>
      <c r="U25" s="276">
        <f t="shared" si="9"/>
        <v>7.0000000000000001E-3</v>
      </c>
      <c r="V25" s="271">
        <f t="shared" si="10"/>
        <v>0.5</v>
      </c>
      <c r="W25" s="277">
        <f t="shared" si="11"/>
        <v>0.5</v>
      </c>
    </row>
    <row r="26" spans="1:23" x14ac:dyDescent="0.25">
      <c r="A26" s="269" t="s">
        <v>84</v>
      </c>
      <c r="B26" s="252" t="str">
        <f>VLOOKUP(A26, [1]!TOX,2,FALSE)</f>
        <v>7440-43-9</v>
      </c>
      <c r="C26" s="270">
        <f t="shared" si="0"/>
        <v>5</v>
      </c>
      <c r="D26" s="271" t="str">
        <f t="shared" si="1"/>
        <v>NA</v>
      </c>
      <c r="E26" s="272">
        <f t="shared" si="2"/>
        <v>8</v>
      </c>
      <c r="F26" s="273">
        <f>VLOOKUP(A26,'S-1'!_xlnm.Print_Area,3,FALSE)</f>
        <v>80</v>
      </c>
      <c r="G26" s="272">
        <f>VLOOKUP(A26,'S-1'!_xlnm.Print_Area,5,FALSE)</f>
        <v>80</v>
      </c>
      <c r="H26" s="271">
        <f>VLOOKUP(A26,'S-1'!_xlnm.Print_Area,7,FALSE)</f>
        <v>80</v>
      </c>
      <c r="I26" s="270">
        <f>VLOOKUP(A26,'S-2'!_xlnm.Print_Area,3,FALSE)</f>
        <v>80</v>
      </c>
      <c r="J26" s="271">
        <f>VLOOKUP(A26,'S-2'!_xlnm.Print_Area,5,FALSE)</f>
        <v>80</v>
      </c>
      <c r="K26" s="272">
        <f>VLOOKUP(A26,'S-2'!_xlnm.Print_Area,7,FALSE)</f>
        <v>80</v>
      </c>
      <c r="L26" s="273">
        <f>VLOOKUP(A26,'S-3'!_xlnm.Print_Area,3,FALSE)</f>
        <v>80</v>
      </c>
      <c r="M26" s="272">
        <f>VLOOKUP(A26,'S-3'!_xlnm.Print_Area,5,FALSE)</f>
        <v>80</v>
      </c>
      <c r="N26" s="274">
        <f>VLOOKUP(A26,'S-3'!_xlnm.Print_Area,7,FALSE)</f>
        <v>80</v>
      </c>
      <c r="O26" s="270">
        <f t="shared" si="3"/>
        <v>80</v>
      </c>
      <c r="P26" s="261">
        <f t="shared" si="4"/>
        <v>80</v>
      </c>
      <c r="Q26" s="262">
        <f t="shared" si="5"/>
        <v>80</v>
      </c>
      <c r="R26" s="273">
        <f t="shared" si="6"/>
        <v>80</v>
      </c>
      <c r="S26" s="275">
        <f t="shared" si="7"/>
        <v>800</v>
      </c>
      <c r="T26" s="271">
        <f t="shared" si="8"/>
        <v>5.0000000000000001E-3</v>
      </c>
      <c r="U26" s="276">
        <f t="shared" si="9"/>
        <v>8.0000000000000002E-3</v>
      </c>
      <c r="V26" s="271">
        <f t="shared" si="10"/>
        <v>80</v>
      </c>
      <c r="W26" s="277">
        <f t="shared" si="11"/>
        <v>80</v>
      </c>
    </row>
    <row r="27" spans="1:23" x14ac:dyDescent="0.25">
      <c r="A27" s="269" t="s">
        <v>83</v>
      </c>
      <c r="B27" s="252" t="str">
        <f>VLOOKUP(A27, [1]!TOX,2,FALSE)</f>
        <v>56-23-5</v>
      </c>
      <c r="C27" s="270">
        <f t="shared" si="0"/>
        <v>5</v>
      </c>
      <c r="D27" s="271">
        <f t="shared" si="1"/>
        <v>2</v>
      </c>
      <c r="E27" s="272">
        <f t="shared" si="2"/>
        <v>5000</v>
      </c>
      <c r="F27" s="273">
        <f>VLOOKUP(A27,'S-1'!_xlnm.Print_Area,3,FALSE)</f>
        <v>10</v>
      </c>
      <c r="G27" s="272">
        <f>VLOOKUP(A27,'S-1'!_xlnm.Print_Area,5,FALSE)</f>
        <v>5</v>
      </c>
      <c r="H27" s="271">
        <f>VLOOKUP(A27,'S-1'!_xlnm.Print_Area,7,FALSE)</f>
        <v>30</v>
      </c>
      <c r="I27" s="270">
        <f>VLOOKUP(A27,'S-2'!_xlnm.Print_Area,3,FALSE)</f>
        <v>10</v>
      </c>
      <c r="J27" s="271">
        <f>VLOOKUP(A27,'S-2'!_xlnm.Print_Area,5,FALSE)</f>
        <v>5</v>
      </c>
      <c r="K27" s="272">
        <f>VLOOKUP(A27,'S-2'!_xlnm.Print_Area,7,FALSE)</f>
        <v>100</v>
      </c>
      <c r="L27" s="273">
        <f>VLOOKUP(A27,'S-3'!_xlnm.Print_Area,3,FALSE)</f>
        <v>10</v>
      </c>
      <c r="M27" s="272">
        <f>VLOOKUP(A27,'S-3'!_xlnm.Print_Area,5,FALSE)</f>
        <v>5</v>
      </c>
      <c r="N27" s="274">
        <f>VLOOKUP(A27,'S-3'!_xlnm.Print_Area,7,FALSE)</f>
        <v>1000</v>
      </c>
      <c r="O27" s="270">
        <f t="shared" si="3"/>
        <v>30</v>
      </c>
      <c r="P27" s="261">
        <f t="shared" si="4"/>
        <v>100</v>
      </c>
      <c r="Q27" s="262">
        <f t="shared" si="5"/>
        <v>1000</v>
      </c>
      <c r="R27" s="273">
        <f t="shared" si="6"/>
        <v>50000</v>
      </c>
      <c r="S27" s="275">
        <f t="shared" si="7"/>
        <v>10000</v>
      </c>
      <c r="T27" s="271">
        <f t="shared" si="8"/>
        <v>2E-3</v>
      </c>
      <c r="U27" s="276">
        <f t="shared" si="9"/>
        <v>2E-3</v>
      </c>
      <c r="V27" s="271">
        <f t="shared" si="10"/>
        <v>5</v>
      </c>
      <c r="W27" s="277">
        <f t="shared" si="11"/>
        <v>5</v>
      </c>
    </row>
    <row r="28" spans="1:23" x14ac:dyDescent="0.25">
      <c r="A28" s="269" t="s">
        <v>82</v>
      </c>
      <c r="B28" s="252" t="str">
        <f>VLOOKUP(A28, [1]!TOX,2,FALSE)</f>
        <v>12789-03-6</v>
      </c>
      <c r="C28" s="270">
        <f t="shared" si="0"/>
        <v>2</v>
      </c>
      <c r="D28" s="271" t="str">
        <f t="shared" si="1"/>
        <v>NA</v>
      </c>
      <c r="E28" s="272">
        <f t="shared" si="2"/>
        <v>2</v>
      </c>
      <c r="F28" s="273">
        <f>VLOOKUP(A28,'S-1'!_xlnm.Print_Area,3,FALSE)</f>
        <v>6</v>
      </c>
      <c r="G28" s="272">
        <f>VLOOKUP(A28,'S-1'!_xlnm.Print_Area,5,FALSE)</f>
        <v>6</v>
      </c>
      <c r="H28" s="271">
        <f>VLOOKUP(A28,'S-1'!_xlnm.Print_Area,7,FALSE)</f>
        <v>6</v>
      </c>
      <c r="I28" s="270">
        <f>VLOOKUP(A28,'S-2'!_xlnm.Print_Area,3,FALSE)</f>
        <v>30</v>
      </c>
      <c r="J28" s="271">
        <f>VLOOKUP(A28,'S-2'!_xlnm.Print_Area,5,FALSE)</f>
        <v>30</v>
      </c>
      <c r="K28" s="272">
        <f>VLOOKUP(A28,'S-2'!_xlnm.Print_Area,7,FALSE)</f>
        <v>30</v>
      </c>
      <c r="L28" s="273">
        <f>VLOOKUP(A28,'S-3'!_xlnm.Print_Area,3,FALSE)</f>
        <v>60</v>
      </c>
      <c r="M28" s="272">
        <f>VLOOKUP(A28,'S-3'!_xlnm.Print_Area,5,FALSE)</f>
        <v>60</v>
      </c>
      <c r="N28" s="274">
        <f>VLOOKUP(A28,'S-3'!_xlnm.Print_Area,7,FALSE)</f>
        <v>60</v>
      </c>
      <c r="O28" s="270">
        <f t="shared" si="3"/>
        <v>6</v>
      </c>
      <c r="P28" s="261">
        <f t="shared" si="4"/>
        <v>30</v>
      </c>
      <c r="Q28" s="262">
        <f t="shared" si="5"/>
        <v>60</v>
      </c>
      <c r="R28" s="273">
        <f t="shared" si="6"/>
        <v>20</v>
      </c>
      <c r="S28" s="275">
        <f t="shared" si="7"/>
        <v>600</v>
      </c>
      <c r="T28" s="271">
        <f t="shared" si="8"/>
        <v>2E-3</v>
      </c>
      <c r="U28" s="276">
        <f t="shared" si="9"/>
        <v>2E-3</v>
      </c>
      <c r="V28" s="271">
        <f t="shared" si="10"/>
        <v>6</v>
      </c>
      <c r="W28" s="277">
        <f t="shared" si="11"/>
        <v>30</v>
      </c>
    </row>
    <row r="29" spans="1:23" x14ac:dyDescent="0.25">
      <c r="A29" s="269" t="s">
        <v>81</v>
      </c>
      <c r="B29" s="252" t="str">
        <f>VLOOKUP(A29, [1]!TOX,2,FALSE)</f>
        <v>106-47-8</v>
      </c>
      <c r="C29" s="270">
        <f t="shared" si="0"/>
        <v>20</v>
      </c>
      <c r="D29" s="271">
        <f t="shared" si="1"/>
        <v>30000</v>
      </c>
      <c r="E29" s="272">
        <f t="shared" si="2"/>
        <v>300</v>
      </c>
      <c r="F29" s="273">
        <f>VLOOKUP(A29,'S-1'!_xlnm.Print_Area,3,FALSE)</f>
        <v>1</v>
      </c>
      <c r="G29" s="272">
        <f>VLOOKUP(A29,'S-1'!_xlnm.Print_Area,5,FALSE)</f>
        <v>7</v>
      </c>
      <c r="H29" s="271">
        <f>VLOOKUP(A29,'S-1'!_xlnm.Print_Area,7,FALSE)</f>
        <v>3</v>
      </c>
      <c r="I29" s="270">
        <f>VLOOKUP(A29,'S-2'!_xlnm.Print_Area,3,FALSE)</f>
        <v>1</v>
      </c>
      <c r="J29" s="271">
        <f>VLOOKUP(A29,'S-2'!_xlnm.Print_Area,5,FALSE)</f>
        <v>40</v>
      </c>
      <c r="K29" s="272">
        <f>VLOOKUP(A29,'S-2'!_xlnm.Print_Area,7,FALSE)</f>
        <v>3</v>
      </c>
      <c r="L29" s="273">
        <f>VLOOKUP(A29,'S-3'!_xlnm.Print_Area,3,FALSE)</f>
        <v>1</v>
      </c>
      <c r="M29" s="272">
        <f>VLOOKUP(A29,'S-3'!_xlnm.Print_Area,5,FALSE)</f>
        <v>40</v>
      </c>
      <c r="N29" s="274">
        <f>VLOOKUP(A29,'S-3'!_xlnm.Print_Area,7,FALSE)</f>
        <v>3</v>
      </c>
      <c r="O29" s="270">
        <f t="shared" si="3"/>
        <v>7</v>
      </c>
      <c r="P29" s="261">
        <f t="shared" si="4"/>
        <v>40</v>
      </c>
      <c r="Q29" s="262">
        <f t="shared" si="5"/>
        <v>40</v>
      </c>
      <c r="R29" s="273">
        <f t="shared" si="6"/>
        <v>100000</v>
      </c>
      <c r="S29" s="275">
        <f t="shared" si="7"/>
        <v>400</v>
      </c>
      <c r="T29" s="271">
        <f t="shared" si="8"/>
        <v>0.02</v>
      </c>
      <c r="U29" s="276">
        <f t="shared" si="9"/>
        <v>0.3</v>
      </c>
      <c r="V29" s="271">
        <f t="shared" si="10"/>
        <v>1</v>
      </c>
      <c r="W29" s="277">
        <f t="shared" si="11"/>
        <v>3</v>
      </c>
    </row>
    <row r="30" spans="1:23" x14ac:dyDescent="0.25">
      <c r="A30" s="269" t="s">
        <v>80</v>
      </c>
      <c r="B30" s="252" t="str">
        <f>VLOOKUP(A30, [1]!TOX,2,FALSE)</f>
        <v>108-90-7</v>
      </c>
      <c r="C30" s="270">
        <f t="shared" si="0"/>
        <v>100</v>
      </c>
      <c r="D30" s="271">
        <f t="shared" si="1"/>
        <v>200</v>
      </c>
      <c r="E30" s="272">
        <f t="shared" si="2"/>
        <v>1000</v>
      </c>
      <c r="F30" s="273">
        <f>VLOOKUP(A30,'S-1'!_xlnm.Print_Area,3,FALSE)</f>
        <v>1</v>
      </c>
      <c r="G30" s="272">
        <f>VLOOKUP(A30,'S-1'!_xlnm.Print_Area,5,FALSE)</f>
        <v>3</v>
      </c>
      <c r="H30" s="271">
        <f>VLOOKUP(A30,'S-1'!_xlnm.Print_Area,7,FALSE)</f>
        <v>100</v>
      </c>
      <c r="I30" s="270">
        <f>VLOOKUP(A30,'S-2'!_xlnm.Print_Area,3,FALSE)</f>
        <v>1</v>
      </c>
      <c r="J30" s="271">
        <f>VLOOKUP(A30,'S-2'!_xlnm.Print_Area,5,FALSE)</f>
        <v>3</v>
      </c>
      <c r="K30" s="272">
        <f>VLOOKUP(A30,'S-2'!_xlnm.Print_Area,7,FALSE)</f>
        <v>100</v>
      </c>
      <c r="L30" s="273">
        <f>VLOOKUP(A30,'S-3'!_xlnm.Print_Area,3,FALSE)</f>
        <v>1</v>
      </c>
      <c r="M30" s="272">
        <f>VLOOKUP(A30,'S-3'!_xlnm.Print_Area,5,FALSE)</f>
        <v>3</v>
      </c>
      <c r="N30" s="274">
        <f>VLOOKUP(A30,'S-3'!_xlnm.Print_Area,7,FALSE)</f>
        <v>100</v>
      </c>
      <c r="O30" s="270">
        <f t="shared" si="3"/>
        <v>500</v>
      </c>
      <c r="P30" s="261">
        <f t="shared" si="4"/>
        <v>1000</v>
      </c>
      <c r="Q30" s="262">
        <f t="shared" si="5"/>
        <v>3000</v>
      </c>
      <c r="R30" s="273">
        <f t="shared" si="6"/>
        <v>10000</v>
      </c>
      <c r="S30" s="275">
        <f t="shared" si="7"/>
        <v>10000</v>
      </c>
      <c r="T30" s="271">
        <f t="shared" si="8"/>
        <v>0.1</v>
      </c>
      <c r="U30" s="276">
        <f t="shared" si="9"/>
        <v>0.2</v>
      </c>
      <c r="V30" s="271">
        <f t="shared" si="10"/>
        <v>1</v>
      </c>
      <c r="W30" s="277">
        <f t="shared" si="11"/>
        <v>3</v>
      </c>
    </row>
    <row r="31" spans="1:23" x14ac:dyDescent="0.25">
      <c r="A31" s="269" t="s">
        <v>79</v>
      </c>
      <c r="B31" s="252" t="str">
        <f>VLOOKUP(A31, [1]!TOX,2,FALSE)</f>
        <v>67-66-3</v>
      </c>
      <c r="C31" s="270">
        <f t="shared" si="0"/>
        <v>70</v>
      </c>
      <c r="D31" s="271">
        <f t="shared" si="1"/>
        <v>50</v>
      </c>
      <c r="E31" s="272">
        <f t="shared" si="2"/>
        <v>20000</v>
      </c>
      <c r="F31" s="273">
        <f>VLOOKUP(A31,'S-1'!_xlnm.Print_Area,3,FALSE)</f>
        <v>0.4</v>
      </c>
      <c r="G31" s="272">
        <f>VLOOKUP(A31,'S-1'!_xlnm.Print_Area,5,FALSE)</f>
        <v>0.2</v>
      </c>
      <c r="H31" s="271">
        <f>VLOOKUP(A31,'S-1'!_xlnm.Print_Area,7,FALSE)</f>
        <v>500</v>
      </c>
      <c r="I31" s="270">
        <f>VLOOKUP(A31,'S-2'!_xlnm.Print_Area,3,FALSE)</f>
        <v>0.4</v>
      </c>
      <c r="J31" s="271">
        <f>VLOOKUP(A31,'S-2'!_xlnm.Print_Area,5,FALSE)</f>
        <v>0.2</v>
      </c>
      <c r="K31" s="272">
        <f>VLOOKUP(A31,'S-2'!_xlnm.Print_Area,7,FALSE)</f>
        <v>1000</v>
      </c>
      <c r="L31" s="273">
        <f>VLOOKUP(A31,'S-3'!_xlnm.Print_Area,3,FALSE)</f>
        <v>0.4</v>
      </c>
      <c r="M31" s="272">
        <f>VLOOKUP(A31,'S-3'!_xlnm.Print_Area,5,FALSE)</f>
        <v>0.2</v>
      </c>
      <c r="N31" s="274">
        <f>VLOOKUP(A31,'S-3'!_xlnm.Print_Area,7,FALSE)</f>
        <v>1000</v>
      </c>
      <c r="O31" s="270">
        <f t="shared" si="3"/>
        <v>500</v>
      </c>
      <c r="P31" s="261">
        <f t="shared" si="4"/>
        <v>1000</v>
      </c>
      <c r="Q31" s="262">
        <f t="shared" si="5"/>
        <v>1000</v>
      </c>
      <c r="R31" s="273">
        <f t="shared" si="6"/>
        <v>100000</v>
      </c>
      <c r="S31" s="275">
        <f t="shared" si="7"/>
        <v>10000</v>
      </c>
      <c r="T31" s="271">
        <f t="shared" si="8"/>
        <v>0.05</v>
      </c>
      <c r="U31" s="276">
        <f t="shared" si="9"/>
        <v>0.05</v>
      </c>
      <c r="V31" s="271">
        <f t="shared" si="10"/>
        <v>0.2</v>
      </c>
      <c r="W31" s="277">
        <f t="shared" si="11"/>
        <v>0.2</v>
      </c>
    </row>
    <row r="32" spans="1:23" x14ac:dyDescent="0.25">
      <c r="A32" s="269" t="s">
        <v>78</v>
      </c>
      <c r="B32" s="252" t="str">
        <f>VLOOKUP(A32, [1]!TOX,2,FALSE)</f>
        <v>95-57-8</v>
      </c>
      <c r="C32" s="270">
        <f t="shared" si="0"/>
        <v>10</v>
      </c>
      <c r="D32" s="271">
        <f t="shared" si="1"/>
        <v>20000</v>
      </c>
      <c r="E32" s="272">
        <f t="shared" si="2"/>
        <v>7000</v>
      </c>
      <c r="F32" s="273">
        <f>VLOOKUP(A32,'S-1'!_xlnm.Print_Area,3,FALSE)</f>
        <v>0.7</v>
      </c>
      <c r="G32" s="272">
        <f>VLOOKUP(A32,'S-1'!_xlnm.Print_Area,5,FALSE)</f>
        <v>100</v>
      </c>
      <c r="H32" s="271">
        <f>VLOOKUP(A32,'S-1'!_xlnm.Print_Area,7,FALSE)</f>
        <v>100</v>
      </c>
      <c r="I32" s="270">
        <f>VLOOKUP(A32,'S-2'!_xlnm.Print_Area,3,FALSE)</f>
        <v>0.7</v>
      </c>
      <c r="J32" s="271">
        <f>VLOOKUP(A32,'S-2'!_xlnm.Print_Area,5,FALSE)</f>
        <v>100</v>
      </c>
      <c r="K32" s="272">
        <f>VLOOKUP(A32,'S-2'!_xlnm.Print_Area,7,FALSE)</f>
        <v>300</v>
      </c>
      <c r="L32" s="273">
        <f>VLOOKUP(A32,'S-3'!_xlnm.Print_Area,3,FALSE)</f>
        <v>0.7</v>
      </c>
      <c r="M32" s="272">
        <f>VLOOKUP(A32,'S-3'!_xlnm.Print_Area,5,FALSE)</f>
        <v>100</v>
      </c>
      <c r="N32" s="274">
        <f>VLOOKUP(A32,'S-3'!_xlnm.Print_Area,7,FALSE)</f>
        <v>300</v>
      </c>
      <c r="O32" s="270">
        <f t="shared" si="3"/>
        <v>100</v>
      </c>
      <c r="P32" s="261">
        <f t="shared" si="4"/>
        <v>400</v>
      </c>
      <c r="Q32" s="262">
        <f t="shared" si="5"/>
        <v>400</v>
      </c>
      <c r="R32" s="273">
        <f t="shared" si="6"/>
        <v>100000</v>
      </c>
      <c r="S32" s="275">
        <f t="shared" si="7"/>
        <v>4000</v>
      </c>
      <c r="T32" s="271">
        <f t="shared" si="8"/>
        <v>0.01</v>
      </c>
      <c r="U32" s="276">
        <f t="shared" si="9"/>
        <v>7</v>
      </c>
      <c r="V32" s="271">
        <f t="shared" si="10"/>
        <v>0.7</v>
      </c>
      <c r="W32" s="277">
        <f t="shared" si="11"/>
        <v>100</v>
      </c>
    </row>
    <row r="33" spans="1:23" x14ac:dyDescent="0.25">
      <c r="A33" s="269" t="s">
        <v>77</v>
      </c>
      <c r="B33" s="252" t="str">
        <f>VLOOKUP(A33, [1]!TOX,2,FALSE)</f>
        <v>7440-47-3</v>
      </c>
      <c r="C33" s="270">
        <f t="shared" si="0"/>
        <v>100</v>
      </c>
      <c r="D33" s="271" t="str">
        <f t="shared" si="1"/>
        <v>NA</v>
      </c>
      <c r="E33" s="272">
        <f t="shared" si="2"/>
        <v>300</v>
      </c>
      <c r="F33" s="273">
        <f>VLOOKUP(A33,'S-1'!_xlnm.Print_Area,3,FALSE)</f>
        <v>100</v>
      </c>
      <c r="G33" s="272">
        <f>VLOOKUP(A33,'S-1'!_xlnm.Print_Area,5,FALSE)</f>
        <v>100</v>
      </c>
      <c r="H33" s="271">
        <f>VLOOKUP(A33,'S-1'!_xlnm.Print_Area,7,FALSE)</f>
        <v>100</v>
      </c>
      <c r="I33" s="270">
        <f>VLOOKUP(A33,'S-2'!_xlnm.Print_Area,3,FALSE)</f>
        <v>200</v>
      </c>
      <c r="J33" s="271">
        <f>VLOOKUP(A33,'S-2'!_xlnm.Print_Area,5,FALSE)</f>
        <v>200</v>
      </c>
      <c r="K33" s="272">
        <f>VLOOKUP(A33,'S-2'!_xlnm.Print_Area,7,FALSE)</f>
        <v>200</v>
      </c>
      <c r="L33" s="273">
        <f>VLOOKUP(A33,'S-3'!_xlnm.Print_Area,3,FALSE)</f>
        <v>200</v>
      </c>
      <c r="M33" s="272">
        <f>VLOOKUP(A33,'S-3'!_xlnm.Print_Area,5,FALSE)</f>
        <v>200</v>
      </c>
      <c r="N33" s="274">
        <f>VLOOKUP(A33,'S-3'!_xlnm.Print_Area,7,FALSE)</f>
        <v>200</v>
      </c>
      <c r="O33" s="270">
        <f t="shared" si="3"/>
        <v>200</v>
      </c>
      <c r="P33" s="261">
        <f t="shared" si="4"/>
        <v>200</v>
      </c>
      <c r="Q33" s="262">
        <f t="shared" si="5"/>
        <v>200</v>
      </c>
      <c r="R33" s="273">
        <f t="shared" si="6"/>
        <v>3000</v>
      </c>
      <c r="S33" s="275">
        <f t="shared" si="7"/>
        <v>2000</v>
      </c>
      <c r="T33" s="271">
        <f t="shared" si="8"/>
        <v>0.1</v>
      </c>
      <c r="U33" s="276">
        <f t="shared" si="9"/>
        <v>0.3</v>
      </c>
      <c r="V33" s="271">
        <f t="shared" si="10"/>
        <v>100</v>
      </c>
      <c r="W33" s="277">
        <f t="shared" si="11"/>
        <v>200</v>
      </c>
    </row>
    <row r="34" spans="1:23" x14ac:dyDescent="0.25">
      <c r="A34" s="269" t="s">
        <v>76</v>
      </c>
      <c r="B34" s="252" t="str">
        <f>VLOOKUP(A34, [1]!TOX,2,FALSE)</f>
        <v>16065-83-1</v>
      </c>
      <c r="C34" s="270">
        <f t="shared" si="0"/>
        <v>100</v>
      </c>
      <c r="D34" s="271" t="str">
        <f t="shared" si="1"/>
        <v>NA</v>
      </c>
      <c r="E34" s="272">
        <f t="shared" si="2"/>
        <v>600</v>
      </c>
      <c r="F34" s="273">
        <f>VLOOKUP(A34,'S-1'!_xlnm.Print_Area,3,FALSE)</f>
        <v>1000</v>
      </c>
      <c r="G34" s="272">
        <f>VLOOKUP(A34,'S-1'!_xlnm.Print_Area,5,FALSE)</f>
        <v>1000</v>
      </c>
      <c r="H34" s="271">
        <f>VLOOKUP(A34,'S-1'!_xlnm.Print_Area,7,FALSE)</f>
        <v>1000</v>
      </c>
      <c r="I34" s="270">
        <f>VLOOKUP(A34,'S-2'!_xlnm.Print_Area,3,FALSE)</f>
        <v>3000</v>
      </c>
      <c r="J34" s="271">
        <f>VLOOKUP(A34,'S-2'!_xlnm.Print_Area,5,FALSE)</f>
        <v>3000</v>
      </c>
      <c r="K34" s="272">
        <f>VLOOKUP(A34,'S-2'!_xlnm.Print_Area,7,FALSE)</f>
        <v>3000</v>
      </c>
      <c r="L34" s="273">
        <f>VLOOKUP(A34,'S-3'!_xlnm.Print_Area,3,FALSE)</f>
        <v>5000</v>
      </c>
      <c r="M34" s="272">
        <f>VLOOKUP(A34,'S-3'!_xlnm.Print_Area,5,FALSE)</f>
        <v>5000</v>
      </c>
      <c r="N34" s="274">
        <f>VLOOKUP(A34,'S-3'!_xlnm.Print_Area,7,FALSE)</f>
        <v>5000</v>
      </c>
      <c r="O34" s="270">
        <f t="shared" si="3"/>
        <v>1000</v>
      </c>
      <c r="P34" s="261">
        <f t="shared" si="4"/>
        <v>3000</v>
      </c>
      <c r="Q34" s="262">
        <f t="shared" si="5"/>
        <v>5000</v>
      </c>
      <c r="R34" s="273">
        <f t="shared" si="6"/>
        <v>6000</v>
      </c>
      <c r="S34" s="275">
        <f t="shared" si="7"/>
        <v>10000</v>
      </c>
      <c r="T34" s="271">
        <f t="shared" si="8"/>
        <v>0.1</v>
      </c>
      <c r="U34" s="276">
        <f t="shared" si="9"/>
        <v>0.6</v>
      </c>
      <c r="V34" s="271">
        <f t="shared" si="10"/>
        <v>1000</v>
      </c>
      <c r="W34" s="277">
        <f t="shared" si="11"/>
        <v>3000</v>
      </c>
    </row>
    <row r="35" spans="1:23" x14ac:dyDescent="0.25">
      <c r="A35" s="269" t="s">
        <v>75</v>
      </c>
      <c r="B35" s="252" t="str">
        <f>VLOOKUP(A35, [1]!TOX,2,FALSE)</f>
        <v>18540-29-9</v>
      </c>
      <c r="C35" s="270">
        <f t="shared" si="0"/>
        <v>100</v>
      </c>
      <c r="D35" s="271" t="str">
        <f t="shared" si="1"/>
        <v>NA</v>
      </c>
      <c r="E35" s="272">
        <f t="shared" si="2"/>
        <v>300</v>
      </c>
      <c r="F35" s="273">
        <f>VLOOKUP(A35,'S-1'!_xlnm.Print_Area,3,FALSE)</f>
        <v>100</v>
      </c>
      <c r="G35" s="272">
        <f>VLOOKUP(A35,'S-1'!_xlnm.Print_Area,5,FALSE)</f>
        <v>100</v>
      </c>
      <c r="H35" s="271">
        <f>VLOOKUP(A35,'S-1'!_xlnm.Print_Area,7,FALSE)</f>
        <v>100</v>
      </c>
      <c r="I35" s="270">
        <f>VLOOKUP(A35,'S-2'!_xlnm.Print_Area,3,FALSE)</f>
        <v>200</v>
      </c>
      <c r="J35" s="271">
        <f>VLOOKUP(A35,'S-2'!_xlnm.Print_Area,5,FALSE)</f>
        <v>200</v>
      </c>
      <c r="K35" s="272">
        <f>VLOOKUP(A35,'S-2'!_xlnm.Print_Area,7,FALSE)</f>
        <v>200</v>
      </c>
      <c r="L35" s="273">
        <f>VLOOKUP(A35,'S-3'!_xlnm.Print_Area,3,FALSE)</f>
        <v>200</v>
      </c>
      <c r="M35" s="272">
        <f>VLOOKUP(A35,'S-3'!_xlnm.Print_Area,5,FALSE)</f>
        <v>200</v>
      </c>
      <c r="N35" s="274">
        <f>VLOOKUP(A35,'S-3'!_xlnm.Print_Area,7,FALSE)</f>
        <v>200</v>
      </c>
      <c r="O35" s="270">
        <f t="shared" si="3"/>
        <v>200</v>
      </c>
      <c r="P35" s="261">
        <f t="shared" si="4"/>
        <v>200</v>
      </c>
      <c r="Q35" s="262">
        <f t="shared" si="5"/>
        <v>200</v>
      </c>
      <c r="R35" s="273">
        <f t="shared" si="6"/>
        <v>3000</v>
      </c>
      <c r="S35" s="275">
        <f t="shared" si="7"/>
        <v>2000</v>
      </c>
      <c r="T35" s="271">
        <f t="shared" si="8"/>
        <v>0.1</v>
      </c>
      <c r="U35" s="276">
        <f t="shared" si="9"/>
        <v>0.3</v>
      </c>
      <c r="V35" s="271">
        <f t="shared" si="10"/>
        <v>100</v>
      </c>
      <c r="W35" s="277">
        <f t="shared" si="11"/>
        <v>200</v>
      </c>
    </row>
    <row r="36" spans="1:23" x14ac:dyDescent="0.25">
      <c r="A36" s="269" t="s">
        <v>74</v>
      </c>
      <c r="B36" s="252" t="str">
        <f>VLOOKUP(A36, [1]!TOX,2,FALSE)</f>
        <v>218-01-9</v>
      </c>
      <c r="C36" s="270">
        <f t="shared" si="0"/>
        <v>2</v>
      </c>
      <c r="D36" s="271" t="str">
        <f t="shared" si="1"/>
        <v>NA</v>
      </c>
      <c r="E36" s="272">
        <f t="shared" si="2"/>
        <v>70</v>
      </c>
      <c r="F36" s="273">
        <f>VLOOKUP(A36,'S-1'!_xlnm.Print_Area,3,FALSE)</f>
        <v>200</v>
      </c>
      <c r="G36" s="272">
        <f>VLOOKUP(A36,'S-1'!_xlnm.Print_Area,5,FALSE)</f>
        <v>200</v>
      </c>
      <c r="H36" s="271">
        <f>VLOOKUP(A36,'S-1'!_xlnm.Print_Area,7,FALSE)</f>
        <v>200</v>
      </c>
      <c r="I36" s="270">
        <f>VLOOKUP(A36,'S-2'!_xlnm.Print_Area,3,FALSE)</f>
        <v>3000</v>
      </c>
      <c r="J36" s="271">
        <f>VLOOKUP(A36,'S-2'!_xlnm.Print_Area,5,FALSE)</f>
        <v>3000</v>
      </c>
      <c r="K36" s="272">
        <f>VLOOKUP(A36,'S-2'!_xlnm.Print_Area,7,FALSE)</f>
        <v>3000</v>
      </c>
      <c r="L36" s="273">
        <f>VLOOKUP(A36,'S-3'!_xlnm.Print_Area,3,FALSE)</f>
        <v>5000</v>
      </c>
      <c r="M36" s="272">
        <f>VLOOKUP(A36,'S-3'!_xlnm.Print_Area,5,FALSE)</f>
        <v>5000</v>
      </c>
      <c r="N36" s="274">
        <f>VLOOKUP(A36,'S-3'!_xlnm.Print_Area,7,FALSE)</f>
        <v>5000</v>
      </c>
      <c r="O36" s="270">
        <f t="shared" si="3"/>
        <v>200</v>
      </c>
      <c r="P36" s="261">
        <f t="shared" ref="P36:P67" si="12">VLOOKUP(A36,Meth2,5,FALSE)</f>
        <v>3000</v>
      </c>
      <c r="Q36" s="262">
        <f t="shared" ref="Q36:Q67" si="13">VLOOKUP(A36,Meth2,7,FALSE)</f>
        <v>5000</v>
      </c>
      <c r="R36" s="273">
        <f t="shared" si="6"/>
        <v>700</v>
      </c>
      <c r="S36" s="275">
        <f t="shared" si="7"/>
        <v>10000</v>
      </c>
      <c r="T36" s="271">
        <f t="shared" si="8"/>
        <v>2E-3</v>
      </c>
      <c r="U36" s="276">
        <f t="shared" si="9"/>
        <v>7.0000000000000007E-2</v>
      </c>
      <c r="V36" s="271">
        <f t="shared" si="10"/>
        <v>200</v>
      </c>
      <c r="W36" s="277">
        <f t="shared" si="11"/>
        <v>3000</v>
      </c>
    </row>
    <row r="37" spans="1:23" x14ac:dyDescent="0.25">
      <c r="A37" s="269" t="s">
        <v>73</v>
      </c>
      <c r="B37" s="252" t="str">
        <f>VLOOKUP(A37, [1]!TOX,2,FALSE)</f>
        <v>57-12-5</v>
      </c>
      <c r="C37" s="270">
        <f t="shared" si="0"/>
        <v>200</v>
      </c>
      <c r="D37" s="271" t="str">
        <f t="shared" si="1"/>
        <v>NA</v>
      </c>
      <c r="E37" s="272">
        <f t="shared" si="2"/>
        <v>30</v>
      </c>
      <c r="F37" s="273">
        <f>VLOOKUP(A37,'S-1'!_xlnm.Print_Area,3,FALSE)</f>
        <v>30</v>
      </c>
      <c r="G37" s="272">
        <f>VLOOKUP(A37,'S-1'!_xlnm.Print_Area,5,FALSE)</f>
        <v>30</v>
      </c>
      <c r="H37" s="271">
        <f>VLOOKUP(A37,'S-1'!_xlnm.Print_Area,7,FALSE)</f>
        <v>30</v>
      </c>
      <c r="I37" s="270">
        <f>VLOOKUP(A37,'S-2'!_xlnm.Print_Area,3,FALSE)</f>
        <v>100</v>
      </c>
      <c r="J37" s="271">
        <f>VLOOKUP(A37,'S-2'!_xlnm.Print_Area,5,FALSE)</f>
        <v>100</v>
      </c>
      <c r="K37" s="272">
        <f>VLOOKUP(A37,'S-2'!_xlnm.Print_Area,7,FALSE)</f>
        <v>100</v>
      </c>
      <c r="L37" s="273">
        <f>VLOOKUP(A37,'S-3'!_xlnm.Print_Area,3,FALSE)</f>
        <v>500</v>
      </c>
      <c r="M37" s="272">
        <f>VLOOKUP(A37,'S-3'!_xlnm.Print_Area,5,FALSE)</f>
        <v>500</v>
      </c>
      <c r="N37" s="274">
        <f>VLOOKUP(A37,'S-3'!_xlnm.Print_Area,7,FALSE)</f>
        <v>500</v>
      </c>
      <c r="O37" s="270">
        <f t="shared" si="3"/>
        <v>30</v>
      </c>
      <c r="P37" s="261">
        <f t="shared" si="12"/>
        <v>400</v>
      </c>
      <c r="Q37" s="262">
        <f t="shared" si="13"/>
        <v>500</v>
      </c>
      <c r="R37" s="273">
        <f t="shared" si="6"/>
        <v>2000</v>
      </c>
      <c r="S37" s="275">
        <f t="shared" si="7"/>
        <v>5000</v>
      </c>
      <c r="T37" s="271">
        <f t="shared" si="8"/>
        <v>0.03</v>
      </c>
      <c r="U37" s="276">
        <f t="shared" si="9"/>
        <v>0.03</v>
      </c>
      <c r="V37" s="271">
        <f t="shared" si="10"/>
        <v>30</v>
      </c>
      <c r="W37" s="277">
        <f t="shared" si="11"/>
        <v>100</v>
      </c>
    </row>
    <row r="38" spans="1:23" x14ac:dyDescent="0.25">
      <c r="A38" s="269" t="s">
        <v>72</v>
      </c>
      <c r="B38" s="252" t="str">
        <f>VLOOKUP(A38, [1]!TOX,2,FALSE)</f>
        <v xml:space="preserve">53-70-3 </v>
      </c>
      <c r="C38" s="270">
        <f t="shared" si="0"/>
        <v>0.5</v>
      </c>
      <c r="D38" s="271" t="str">
        <f t="shared" si="1"/>
        <v>NA</v>
      </c>
      <c r="E38" s="272">
        <f t="shared" si="2"/>
        <v>40</v>
      </c>
      <c r="F38" s="273">
        <f>VLOOKUP(A38,'S-1'!_xlnm.Print_Area,3,FALSE)</f>
        <v>2</v>
      </c>
      <c r="G38" s="272">
        <f>VLOOKUP(A38,'S-1'!_xlnm.Print_Area,5,FALSE)</f>
        <v>2</v>
      </c>
      <c r="H38" s="271">
        <f>VLOOKUP(A38,'S-1'!_xlnm.Print_Area,7,FALSE)</f>
        <v>2</v>
      </c>
      <c r="I38" s="270">
        <f>VLOOKUP(A38,'S-2'!_xlnm.Print_Area,3,FALSE)</f>
        <v>30</v>
      </c>
      <c r="J38" s="271">
        <f>VLOOKUP(A38,'S-2'!_xlnm.Print_Area,5,FALSE)</f>
        <v>30</v>
      </c>
      <c r="K38" s="272">
        <f>VLOOKUP(A38,'S-2'!_xlnm.Print_Area,7,FALSE)</f>
        <v>30</v>
      </c>
      <c r="L38" s="273">
        <f>VLOOKUP(A38,'S-3'!_xlnm.Print_Area,3,FALSE)</f>
        <v>200</v>
      </c>
      <c r="M38" s="272">
        <f>VLOOKUP(A38,'S-3'!_xlnm.Print_Area,5,FALSE)</f>
        <v>200</v>
      </c>
      <c r="N38" s="274">
        <f>VLOOKUP(A38,'S-3'!_xlnm.Print_Area,7,FALSE)</f>
        <v>200</v>
      </c>
      <c r="O38" s="270">
        <f t="shared" si="3"/>
        <v>2</v>
      </c>
      <c r="P38" s="261">
        <f t="shared" si="12"/>
        <v>30</v>
      </c>
      <c r="Q38" s="262">
        <f t="shared" si="13"/>
        <v>200</v>
      </c>
      <c r="R38" s="273">
        <f t="shared" si="6"/>
        <v>400</v>
      </c>
      <c r="S38" s="275">
        <f t="shared" si="7"/>
        <v>2000</v>
      </c>
      <c r="T38" s="271">
        <f t="shared" si="8"/>
        <v>5.0000000000000001E-4</v>
      </c>
      <c r="U38" s="276">
        <f t="shared" si="9"/>
        <v>0.04</v>
      </c>
      <c r="V38" s="271">
        <f t="shared" si="10"/>
        <v>2</v>
      </c>
      <c r="W38" s="277">
        <f t="shared" si="11"/>
        <v>30</v>
      </c>
    </row>
    <row r="39" spans="1:23" x14ac:dyDescent="0.25">
      <c r="A39" s="269" t="s">
        <v>71</v>
      </c>
      <c r="B39" s="252" t="str">
        <f>VLOOKUP(A39, [1]!TOX,2,FALSE)</f>
        <v>124-48-1</v>
      </c>
      <c r="C39" s="270">
        <f t="shared" si="0"/>
        <v>2</v>
      </c>
      <c r="D39" s="271">
        <f t="shared" si="1"/>
        <v>20</v>
      </c>
      <c r="E39" s="272">
        <f t="shared" si="2"/>
        <v>50000</v>
      </c>
      <c r="F39" s="273">
        <f>VLOOKUP(A39,'S-1'!_xlnm.Print_Area,3,FALSE)</f>
        <v>5.0000000000000001E-3</v>
      </c>
      <c r="G39" s="272">
        <f>VLOOKUP(A39,'S-1'!_xlnm.Print_Area,5,FALSE)</f>
        <v>0.03</v>
      </c>
      <c r="H39" s="271">
        <f>VLOOKUP(A39,'S-1'!_xlnm.Print_Area,7,FALSE)</f>
        <v>30</v>
      </c>
      <c r="I39" s="270">
        <f>VLOOKUP(A39,'S-2'!_xlnm.Print_Area,3,FALSE)</f>
        <v>5.0000000000000001E-3</v>
      </c>
      <c r="J39" s="271">
        <f>VLOOKUP(A39,'S-2'!_xlnm.Print_Area,5,FALSE)</f>
        <v>0.03</v>
      </c>
      <c r="K39" s="272">
        <f>VLOOKUP(A39,'S-2'!_xlnm.Print_Area,7,FALSE)</f>
        <v>100</v>
      </c>
      <c r="L39" s="273">
        <f>VLOOKUP(A39,'S-3'!_xlnm.Print_Area,3,FALSE)</f>
        <v>5.0000000000000001E-3</v>
      </c>
      <c r="M39" s="272">
        <f>VLOOKUP(A39,'S-3'!_xlnm.Print_Area,5,FALSE)</f>
        <v>0.03</v>
      </c>
      <c r="N39" s="274">
        <f>VLOOKUP(A39,'S-3'!_xlnm.Print_Area,7,FALSE)</f>
        <v>500</v>
      </c>
      <c r="O39" s="270">
        <f t="shared" si="3"/>
        <v>30</v>
      </c>
      <c r="P39" s="261">
        <f t="shared" si="12"/>
        <v>100</v>
      </c>
      <c r="Q39" s="262">
        <f t="shared" si="13"/>
        <v>500</v>
      </c>
      <c r="R39" s="273">
        <f t="shared" si="6"/>
        <v>100000</v>
      </c>
      <c r="S39" s="275">
        <f t="shared" si="7"/>
        <v>5000</v>
      </c>
      <c r="T39" s="271">
        <f t="shared" si="8"/>
        <v>2E-3</v>
      </c>
      <c r="U39" s="276">
        <f t="shared" si="9"/>
        <v>0.02</v>
      </c>
      <c r="V39" s="271">
        <f t="shared" si="10"/>
        <v>5.0000000000000001E-3</v>
      </c>
      <c r="W39" s="277">
        <f t="shared" si="11"/>
        <v>0.03</v>
      </c>
    </row>
    <row r="40" spans="1:23" ht="23" x14ac:dyDescent="0.25">
      <c r="A40" s="269" t="s">
        <v>70</v>
      </c>
      <c r="B40" s="252" t="str">
        <f>VLOOKUP(A40, [1]!TOX,2,FALSE)</f>
        <v>95-50-1</v>
      </c>
      <c r="C40" s="270">
        <f t="shared" si="0"/>
        <v>600</v>
      </c>
      <c r="D40" s="271">
        <f t="shared" si="1"/>
        <v>8000</v>
      </c>
      <c r="E40" s="272">
        <f t="shared" si="2"/>
        <v>2000</v>
      </c>
      <c r="F40" s="273">
        <f>VLOOKUP(A40,'S-1'!_xlnm.Print_Area,3,FALSE)</f>
        <v>9</v>
      </c>
      <c r="G40" s="272">
        <f>VLOOKUP(A40,'S-1'!_xlnm.Print_Area,5,FALSE)</f>
        <v>100</v>
      </c>
      <c r="H40" s="271">
        <f>VLOOKUP(A40,'S-1'!_xlnm.Print_Area,7,FALSE)</f>
        <v>300</v>
      </c>
      <c r="I40" s="270">
        <f>VLOOKUP(A40,'S-2'!_xlnm.Print_Area,3,FALSE)</f>
        <v>9</v>
      </c>
      <c r="J40" s="271">
        <f>VLOOKUP(A40,'S-2'!_xlnm.Print_Area,5,FALSE)</f>
        <v>100</v>
      </c>
      <c r="K40" s="272">
        <f>VLOOKUP(A40,'S-2'!_xlnm.Print_Area,7,FALSE)</f>
        <v>300</v>
      </c>
      <c r="L40" s="273">
        <f>VLOOKUP(A40,'S-3'!_xlnm.Print_Area,3,FALSE)</f>
        <v>9</v>
      </c>
      <c r="M40" s="272">
        <f>VLOOKUP(A40,'S-3'!_xlnm.Print_Area,5,FALSE)</f>
        <v>100</v>
      </c>
      <c r="N40" s="274">
        <f>VLOOKUP(A40,'S-3'!_xlnm.Print_Area,7,FALSE)</f>
        <v>300</v>
      </c>
      <c r="O40" s="270">
        <f t="shared" si="3"/>
        <v>1000</v>
      </c>
      <c r="P40" s="261">
        <f t="shared" si="12"/>
        <v>3000</v>
      </c>
      <c r="Q40" s="262">
        <f t="shared" si="13"/>
        <v>5000</v>
      </c>
      <c r="R40" s="273">
        <f t="shared" si="6"/>
        <v>80000</v>
      </c>
      <c r="S40" s="275">
        <f t="shared" si="7"/>
        <v>10000</v>
      </c>
      <c r="T40" s="271">
        <f t="shared" si="8"/>
        <v>0.6</v>
      </c>
      <c r="U40" s="276">
        <f t="shared" si="9"/>
        <v>2</v>
      </c>
      <c r="V40" s="271">
        <f t="shared" si="10"/>
        <v>9</v>
      </c>
      <c r="W40" s="277">
        <f t="shared" si="11"/>
        <v>100</v>
      </c>
    </row>
    <row r="41" spans="1:23" ht="23" x14ac:dyDescent="0.25">
      <c r="A41" s="269" t="s">
        <v>69</v>
      </c>
      <c r="B41" s="252" t="str">
        <f>VLOOKUP(A41, [1]!TOX,2,FALSE)</f>
        <v>541-73-1</v>
      </c>
      <c r="C41" s="270">
        <f t="shared" si="0"/>
        <v>100</v>
      </c>
      <c r="D41" s="271">
        <f t="shared" si="1"/>
        <v>6000</v>
      </c>
      <c r="E41" s="272">
        <f t="shared" si="2"/>
        <v>50000</v>
      </c>
      <c r="F41" s="273">
        <f>VLOOKUP(A41,'S-1'!_xlnm.Print_Area,3,FALSE)</f>
        <v>3</v>
      </c>
      <c r="G41" s="272">
        <f>VLOOKUP(A41,'S-1'!_xlnm.Print_Area,5,FALSE)</f>
        <v>100</v>
      </c>
      <c r="H41" s="271">
        <f>VLOOKUP(A41,'S-1'!_xlnm.Print_Area,7,FALSE)</f>
        <v>100</v>
      </c>
      <c r="I41" s="270">
        <f>VLOOKUP(A41,'S-2'!_xlnm.Print_Area,3,FALSE)</f>
        <v>3</v>
      </c>
      <c r="J41" s="271">
        <f>VLOOKUP(A41,'S-2'!_xlnm.Print_Area,5,FALSE)</f>
        <v>200</v>
      </c>
      <c r="K41" s="272">
        <f>VLOOKUP(A41,'S-2'!_xlnm.Print_Area,7,FALSE)</f>
        <v>500</v>
      </c>
      <c r="L41" s="273">
        <f>VLOOKUP(A41,'S-3'!_xlnm.Print_Area,3,FALSE)</f>
        <v>3</v>
      </c>
      <c r="M41" s="272">
        <f>VLOOKUP(A41,'S-3'!_xlnm.Print_Area,5,FALSE)</f>
        <v>200</v>
      </c>
      <c r="N41" s="274">
        <f>VLOOKUP(A41,'S-3'!_xlnm.Print_Area,7,FALSE)</f>
        <v>500</v>
      </c>
      <c r="O41" s="270">
        <f t="shared" si="3"/>
        <v>100</v>
      </c>
      <c r="P41" s="261">
        <f t="shared" si="12"/>
        <v>500</v>
      </c>
      <c r="Q41" s="262">
        <f t="shared" si="13"/>
        <v>500</v>
      </c>
      <c r="R41" s="273">
        <f t="shared" si="6"/>
        <v>100000</v>
      </c>
      <c r="S41" s="275">
        <f t="shared" si="7"/>
        <v>5000</v>
      </c>
      <c r="T41" s="271">
        <f t="shared" si="8"/>
        <v>0.1</v>
      </c>
      <c r="U41" s="276">
        <f t="shared" si="9"/>
        <v>6</v>
      </c>
      <c r="V41" s="271">
        <f t="shared" si="10"/>
        <v>3</v>
      </c>
      <c r="W41" s="277">
        <f t="shared" si="11"/>
        <v>200</v>
      </c>
    </row>
    <row r="42" spans="1:23" ht="23" x14ac:dyDescent="0.25">
      <c r="A42" s="269" t="s">
        <v>68</v>
      </c>
      <c r="B42" s="252" t="str">
        <f>VLOOKUP(A42, [1]!TOX,2,FALSE)</f>
        <v>106-46-7</v>
      </c>
      <c r="C42" s="270">
        <f t="shared" si="0"/>
        <v>5</v>
      </c>
      <c r="D42" s="271">
        <f t="shared" si="1"/>
        <v>60</v>
      </c>
      <c r="E42" s="272">
        <f t="shared" si="2"/>
        <v>8000</v>
      </c>
      <c r="F42" s="273">
        <f>VLOOKUP(A42,'S-1'!_xlnm.Print_Area,3,FALSE)</f>
        <v>0.7</v>
      </c>
      <c r="G42" s="272">
        <f>VLOOKUP(A42,'S-1'!_xlnm.Print_Area,5,FALSE)</f>
        <v>1</v>
      </c>
      <c r="H42" s="271">
        <f>VLOOKUP(A42,'S-1'!_xlnm.Print_Area,7,FALSE)</f>
        <v>100</v>
      </c>
      <c r="I42" s="270">
        <f>VLOOKUP(A42,'S-2'!_xlnm.Print_Area,3,FALSE)</f>
        <v>0.7</v>
      </c>
      <c r="J42" s="271">
        <f>VLOOKUP(A42,'S-2'!_xlnm.Print_Area,5,FALSE)</f>
        <v>1</v>
      </c>
      <c r="K42" s="272">
        <f>VLOOKUP(A42,'S-2'!_xlnm.Print_Area,7,FALSE)</f>
        <v>400</v>
      </c>
      <c r="L42" s="273">
        <f>VLOOKUP(A42,'S-3'!_xlnm.Print_Area,3,FALSE)</f>
        <v>0.7</v>
      </c>
      <c r="M42" s="272">
        <f>VLOOKUP(A42,'S-3'!_xlnm.Print_Area,5,FALSE)</f>
        <v>1</v>
      </c>
      <c r="N42" s="274">
        <f>VLOOKUP(A42,'S-3'!_xlnm.Print_Area,7,FALSE)</f>
        <v>2000</v>
      </c>
      <c r="O42" s="270">
        <f t="shared" si="3"/>
        <v>100</v>
      </c>
      <c r="P42" s="261">
        <f t="shared" si="12"/>
        <v>400</v>
      </c>
      <c r="Q42" s="262">
        <f t="shared" si="13"/>
        <v>3000</v>
      </c>
      <c r="R42" s="273">
        <f t="shared" si="6"/>
        <v>80000</v>
      </c>
      <c r="S42" s="275">
        <f t="shared" si="7"/>
        <v>10000</v>
      </c>
      <c r="T42" s="271">
        <f t="shared" si="8"/>
        <v>5.0000000000000001E-3</v>
      </c>
      <c r="U42" s="276">
        <f t="shared" si="9"/>
        <v>0.06</v>
      </c>
      <c r="V42" s="271">
        <f t="shared" si="10"/>
        <v>0.7</v>
      </c>
      <c r="W42" s="277">
        <f t="shared" si="11"/>
        <v>1</v>
      </c>
    </row>
    <row r="43" spans="1:23" x14ac:dyDescent="0.25">
      <c r="A43" s="269" t="s">
        <v>67</v>
      </c>
      <c r="B43" s="252" t="str">
        <f>VLOOKUP(A43, [1]!TOX,2,FALSE)</f>
        <v>91-94-1</v>
      </c>
      <c r="C43" s="270">
        <f t="shared" si="0"/>
        <v>80</v>
      </c>
      <c r="D43" s="271" t="str">
        <f t="shared" si="1"/>
        <v>NA</v>
      </c>
      <c r="E43" s="272">
        <f t="shared" si="2"/>
        <v>2000</v>
      </c>
      <c r="F43" s="273">
        <f>VLOOKUP(A43,'S-1'!_xlnm.Print_Area,3,FALSE)</f>
        <v>3</v>
      </c>
      <c r="G43" s="272">
        <f>VLOOKUP(A43,'S-1'!_xlnm.Print_Area,5,FALSE)</f>
        <v>3</v>
      </c>
      <c r="H43" s="271">
        <f>VLOOKUP(A43,'S-1'!_xlnm.Print_Area,7,FALSE)</f>
        <v>3</v>
      </c>
      <c r="I43" s="270">
        <f>VLOOKUP(A43,'S-2'!_xlnm.Print_Area,3,FALSE)</f>
        <v>20</v>
      </c>
      <c r="J43" s="271">
        <f>VLOOKUP(A43,'S-2'!_xlnm.Print_Area,5,FALSE)</f>
        <v>20</v>
      </c>
      <c r="K43" s="272">
        <f>VLOOKUP(A43,'S-2'!_xlnm.Print_Area,7,FALSE)</f>
        <v>20</v>
      </c>
      <c r="L43" s="273">
        <f>VLOOKUP(A43,'S-3'!_xlnm.Print_Area,3,FALSE)</f>
        <v>100</v>
      </c>
      <c r="M43" s="272">
        <f>VLOOKUP(A43,'S-3'!_xlnm.Print_Area,5,FALSE)</f>
        <v>100</v>
      </c>
      <c r="N43" s="274">
        <f>VLOOKUP(A43,'S-3'!_xlnm.Print_Area,7,FALSE)</f>
        <v>100</v>
      </c>
      <c r="O43" s="270">
        <f t="shared" si="3"/>
        <v>3</v>
      </c>
      <c r="P43" s="261">
        <f t="shared" si="12"/>
        <v>20</v>
      </c>
      <c r="Q43" s="262">
        <f t="shared" si="13"/>
        <v>100</v>
      </c>
      <c r="R43" s="273">
        <f t="shared" si="6"/>
        <v>20000</v>
      </c>
      <c r="S43" s="275">
        <f t="shared" si="7"/>
        <v>1000</v>
      </c>
      <c r="T43" s="271">
        <f t="shared" si="8"/>
        <v>0.08</v>
      </c>
      <c r="U43" s="276">
        <f t="shared" si="9"/>
        <v>2</v>
      </c>
      <c r="V43" s="271">
        <f t="shared" si="10"/>
        <v>3</v>
      </c>
      <c r="W43" s="277">
        <f t="shared" si="11"/>
        <v>20</v>
      </c>
    </row>
    <row r="44" spans="1:23" ht="23" x14ac:dyDescent="0.25">
      <c r="A44" s="269" t="s">
        <v>66</v>
      </c>
      <c r="B44" s="253" t="str">
        <f>VLOOKUP(A44, [1]!TOX,2,FALSE)</f>
        <v>72-54-8</v>
      </c>
      <c r="C44" s="270">
        <f t="shared" si="0"/>
        <v>0.2</v>
      </c>
      <c r="D44" s="271" t="str">
        <f t="shared" si="1"/>
        <v>NA</v>
      </c>
      <c r="E44" s="272">
        <f t="shared" si="2"/>
        <v>50</v>
      </c>
      <c r="F44" s="273">
        <f>VLOOKUP(A44,'S-1'!_xlnm.Print_Area,3,FALSE)</f>
        <v>10</v>
      </c>
      <c r="G44" s="272">
        <f>VLOOKUP(A44,'S-1'!_xlnm.Print_Area,5,FALSE)</f>
        <v>10</v>
      </c>
      <c r="H44" s="271">
        <f>VLOOKUP(A44,'S-1'!_xlnm.Print_Area,7,FALSE)</f>
        <v>10</v>
      </c>
      <c r="I44" s="270">
        <f>VLOOKUP(A44,'S-2'!_xlnm.Print_Area,3,FALSE)</f>
        <v>40</v>
      </c>
      <c r="J44" s="271">
        <f>VLOOKUP(A44,'S-2'!_xlnm.Print_Area,5,FALSE)</f>
        <v>40</v>
      </c>
      <c r="K44" s="272">
        <f>VLOOKUP(A44,'S-2'!_xlnm.Print_Area,7,FALSE)</f>
        <v>40</v>
      </c>
      <c r="L44" s="273">
        <f>VLOOKUP(A44,'S-3'!_xlnm.Print_Area,3,FALSE)</f>
        <v>70</v>
      </c>
      <c r="M44" s="272">
        <f>VLOOKUP(A44,'S-3'!_xlnm.Print_Area,5,FALSE)</f>
        <v>70</v>
      </c>
      <c r="N44" s="274">
        <f>VLOOKUP(A44,'S-3'!_xlnm.Print_Area,7,FALSE)</f>
        <v>70</v>
      </c>
      <c r="O44" s="270">
        <f t="shared" si="3"/>
        <v>10</v>
      </c>
      <c r="P44" s="261">
        <f t="shared" si="12"/>
        <v>40</v>
      </c>
      <c r="Q44" s="262">
        <f t="shared" si="13"/>
        <v>70</v>
      </c>
      <c r="R44" s="273">
        <f t="shared" si="6"/>
        <v>500</v>
      </c>
      <c r="S44" s="275">
        <f t="shared" si="7"/>
        <v>700</v>
      </c>
      <c r="T44" s="271">
        <f t="shared" si="8"/>
        <v>2.0000000000000001E-4</v>
      </c>
      <c r="U44" s="276">
        <f t="shared" si="9"/>
        <v>0.05</v>
      </c>
      <c r="V44" s="271">
        <f t="shared" si="10"/>
        <v>10</v>
      </c>
      <c r="W44" s="277">
        <f t="shared" si="11"/>
        <v>40</v>
      </c>
    </row>
    <row r="45" spans="1:23" ht="23" x14ac:dyDescent="0.25">
      <c r="A45" s="269" t="s">
        <v>65</v>
      </c>
      <c r="B45" s="253" t="str">
        <f>VLOOKUP(A45, [1]!TOX,2,FALSE)</f>
        <v>72-55-9</v>
      </c>
      <c r="C45" s="270">
        <f t="shared" si="0"/>
        <v>0.05</v>
      </c>
      <c r="D45" s="271" t="str">
        <f t="shared" si="1"/>
        <v>NA</v>
      </c>
      <c r="E45" s="272">
        <f t="shared" si="2"/>
        <v>400</v>
      </c>
      <c r="F45" s="273">
        <f>VLOOKUP(A45,'S-1'!_xlnm.Print_Area,3,FALSE)</f>
        <v>7</v>
      </c>
      <c r="G45" s="272">
        <f>VLOOKUP(A45,'S-1'!_xlnm.Print_Area,5,FALSE)</f>
        <v>7</v>
      </c>
      <c r="H45" s="271">
        <f>VLOOKUP(A45,'S-1'!_xlnm.Print_Area,7,FALSE)</f>
        <v>7</v>
      </c>
      <c r="I45" s="270">
        <f>VLOOKUP(A45,'S-2'!_xlnm.Print_Area,3,FALSE)</f>
        <v>30</v>
      </c>
      <c r="J45" s="271">
        <f>VLOOKUP(A45,'S-2'!_xlnm.Print_Area,5,FALSE)</f>
        <v>30</v>
      </c>
      <c r="K45" s="272">
        <f>VLOOKUP(A45,'S-2'!_xlnm.Print_Area,7,FALSE)</f>
        <v>30</v>
      </c>
      <c r="L45" s="273">
        <f>VLOOKUP(A45,'S-3'!_xlnm.Print_Area,3,FALSE)</f>
        <v>70</v>
      </c>
      <c r="M45" s="272">
        <f>VLOOKUP(A45,'S-3'!_xlnm.Print_Area,5,FALSE)</f>
        <v>70</v>
      </c>
      <c r="N45" s="274">
        <f>VLOOKUP(A45,'S-3'!_xlnm.Print_Area,7,FALSE)</f>
        <v>70</v>
      </c>
      <c r="O45" s="270">
        <f t="shared" si="3"/>
        <v>7</v>
      </c>
      <c r="P45" s="261">
        <f t="shared" si="12"/>
        <v>30</v>
      </c>
      <c r="Q45" s="262">
        <f t="shared" si="13"/>
        <v>70</v>
      </c>
      <c r="R45" s="273">
        <f t="shared" si="6"/>
        <v>4000</v>
      </c>
      <c r="S45" s="275">
        <f t="shared" si="7"/>
        <v>700</v>
      </c>
      <c r="T45" s="271">
        <f t="shared" si="8"/>
        <v>5.0000000000000002E-5</v>
      </c>
      <c r="U45" s="276">
        <f t="shared" si="9"/>
        <v>0.4</v>
      </c>
      <c r="V45" s="271">
        <f t="shared" si="10"/>
        <v>7</v>
      </c>
      <c r="W45" s="277">
        <f t="shared" si="11"/>
        <v>30</v>
      </c>
    </row>
    <row r="46" spans="1:23" ht="23" x14ac:dyDescent="0.25">
      <c r="A46" s="269" t="s">
        <v>64</v>
      </c>
      <c r="B46" s="253" t="str">
        <f>VLOOKUP(A46, [1]!TOX,2,FALSE)</f>
        <v>50-29-3</v>
      </c>
      <c r="C46" s="270">
        <f t="shared" si="0"/>
        <v>0.3</v>
      </c>
      <c r="D46" s="271" t="str">
        <f t="shared" si="1"/>
        <v>NA</v>
      </c>
      <c r="E46" s="272">
        <f t="shared" si="2"/>
        <v>1</v>
      </c>
      <c r="F46" s="273">
        <f>VLOOKUP(A46,'S-1'!_xlnm.Print_Area,3,FALSE)</f>
        <v>7</v>
      </c>
      <c r="G46" s="272">
        <f>VLOOKUP(A46,'S-1'!_xlnm.Print_Area,5,FALSE)</f>
        <v>7</v>
      </c>
      <c r="H46" s="271">
        <f>VLOOKUP(A46,'S-1'!_xlnm.Print_Area,7,FALSE)</f>
        <v>7</v>
      </c>
      <c r="I46" s="270">
        <f>VLOOKUP(A46,'S-2'!_xlnm.Print_Area,3,FALSE)</f>
        <v>30</v>
      </c>
      <c r="J46" s="271">
        <f>VLOOKUP(A46,'S-2'!_xlnm.Print_Area,5,FALSE)</f>
        <v>30</v>
      </c>
      <c r="K46" s="272">
        <f>VLOOKUP(A46,'S-2'!_xlnm.Print_Area,7,FALSE)</f>
        <v>30</v>
      </c>
      <c r="L46" s="273">
        <f>VLOOKUP(A46,'S-3'!_xlnm.Print_Area,3,FALSE)</f>
        <v>70</v>
      </c>
      <c r="M46" s="272">
        <f>VLOOKUP(A46,'S-3'!_xlnm.Print_Area,5,FALSE)</f>
        <v>70</v>
      </c>
      <c r="N46" s="274">
        <f>VLOOKUP(A46,'S-3'!_xlnm.Print_Area,7,FALSE)</f>
        <v>70</v>
      </c>
      <c r="O46" s="270">
        <f t="shared" si="3"/>
        <v>7</v>
      </c>
      <c r="P46" s="261">
        <f t="shared" si="12"/>
        <v>30</v>
      </c>
      <c r="Q46" s="262">
        <f t="shared" si="13"/>
        <v>70</v>
      </c>
      <c r="R46" s="273">
        <f t="shared" si="6"/>
        <v>10</v>
      </c>
      <c r="S46" s="275">
        <f t="shared" si="7"/>
        <v>700</v>
      </c>
      <c r="T46" s="271">
        <f t="shared" si="8"/>
        <v>2.9999999999999997E-4</v>
      </c>
      <c r="U46" s="276">
        <f t="shared" si="9"/>
        <v>1E-3</v>
      </c>
      <c r="V46" s="271">
        <f t="shared" si="10"/>
        <v>7</v>
      </c>
      <c r="W46" s="277">
        <f t="shared" si="11"/>
        <v>30</v>
      </c>
    </row>
    <row r="47" spans="1:23" x14ac:dyDescent="0.25">
      <c r="A47" s="269" t="s">
        <v>63</v>
      </c>
      <c r="B47" s="252" t="str">
        <f>VLOOKUP(A47, [1]!TOX,2,FALSE)</f>
        <v xml:space="preserve">75-34-3 </v>
      </c>
      <c r="C47" s="270">
        <f t="shared" si="0"/>
        <v>70</v>
      </c>
      <c r="D47" s="271">
        <f t="shared" si="1"/>
        <v>2000</v>
      </c>
      <c r="E47" s="272">
        <f t="shared" si="2"/>
        <v>20000</v>
      </c>
      <c r="F47" s="273">
        <f>VLOOKUP(A47,'S-1'!_xlnm.Print_Area,3,FALSE)</f>
        <v>0.4</v>
      </c>
      <c r="G47" s="272">
        <f>VLOOKUP(A47,'S-1'!_xlnm.Print_Area,5,FALSE)</f>
        <v>9</v>
      </c>
      <c r="H47" s="271">
        <f>VLOOKUP(A47,'S-1'!_xlnm.Print_Area,7,FALSE)</f>
        <v>500</v>
      </c>
      <c r="I47" s="270">
        <f>VLOOKUP(A47,'S-2'!_xlnm.Print_Area,3,FALSE)</f>
        <v>0.4</v>
      </c>
      <c r="J47" s="271">
        <f>VLOOKUP(A47,'S-2'!_xlnm.Print_Area,5,FALSE)</f>
        <v>9</v>
      </c>
      <c r="K47" s="272">
        <f>VLOOKUP(A47,'S-2'!_xlnm.Print_Area,7,FALSE)</f>
        <v>1000</v>
      </c>
      <c r="L47" s="273">
        <f>VLOOKUP(A47,'S-3'!_xlnm.Print_Area,3,FALSE)</f>
        <v>0.4</v>
      </c>
      <c r="M47" s="272">
        <f>VLOOKUP(A47,'S-3'!_xlnm.Print_Area,5,FALSE)</f>
        <v>9</v>
      </c>
      <c r="N47" s="274">
        <f>VLOOKUP(A47,'S-3'!_xlnm.Print_Area,7,FALSE)</f>
        <v>1000</v>
      </c>
      <c r="O47" s="270">
        <f t="shared" si="3"/>
        <v>500</v>
      </c>
      <c r="P47" s="261">
        <f t="shared" si="12"/>
        <v>1000</v>
      </c>
      <c r="Q47" s="262">
        <f t="shared" si="13"/>
        <v>3000</v>
      </c>
      <c r="R47" s="273">
        <f t="shared" si="6"/>
        <v>100000</v>
      </c>
      <c r="S47" s="275">
        <f t="shared" si="7"/>
        <v>10000</v>
      </c>
      <c r="T47" s="271">
        <f t="shared" si="8"/>
        <v>7.0000000000000007E-2</v>
      </c>
      <c r="U47" s="276">
        <f t="shared" si="9"/>
        <v>2</v>
      </c>
      <c r="V47" s="271">
        <f t="shared" si="10"/>
        <v>0.4</v>
      </c>
      <c r="W47" s="277">
        <f t="shared" si="11"/>
        <v>9</v>
      </c>
    </row>
    <row r="48" spans="1:23" x14ac:dyDescent="0.25">
      <c r="A48" s="269" t="s">
        <v>62</v>
      </c>
      <c r="B48" s="252" t="str">
        <f>VLOOKUP(A48, [1]!TOX,2,FALSE)</f>
        <v>107-06-2</v>
      </c>
      <c r="C48" s="270">
        <f t="shared" si="0"/>
        <v>5</v>
      </c>
      <c r="D48" s="271">
        <f t="shared" si="1"/>
        <v>5</v>
      </c>
      <c r="E48" s="272">
        <f t="shared" si="2"/>
        <v>20000</v>
      </c>
      <c r="F48" s="273">
        <f>VLOOKUP(A48,'S-1'!_xlnm.Print_Area,3,FALSE)</f>
        <v>0.1</v>
      </c>
      <c r="G48" s="272">
        <f>VLOOKUP(A48,'S-1'!_xlnm.Print_Area,5,FALSE)</f>
        <v>0.1</v>
      </c>
      <c r="H48" s="271">
        <f>VLOOKUP(A48,'S-1'!_xlnm.Print_Area,7,FALSE)</f>
        <v>30</v>
      </c>
      <c r="I48" s="270">
        <f>VLOOKUP(A48,'S-2'!_xlnm.Print_Area,3,FALSE)</f>
        <v>0.1</v>
      </c>
      <c r="J48" s="271">
        <f>VLOOKUP(A48,'S-2'!_xlnm.Print_Area,5,FALSE)</f>
        <v>0.1</v>
      </c>
      <c r="K48" s="272">
        <f>VLOOKUP(A48,'S-2'!_xlnm.Print_Area,7,FALSE)</f>
        <v>100</v>
      </c>
      <c r="L48" s="273">
        <f>VLOOKUP(A48,'S-3'!_xlnm.Print_Area,3,FALSE)</f>
        <v>0.1</v>
      </c>
      <c r="M48" s="272">
        <f>VLOOKUP(A48,'S-3'!_xlnm.Print_Area,5,FALSE)</f>
        <v>0.1</v>
      </c>
      <c r="N48" s="274">
        <f>VLOOKUP(A48,'S-3'!_xlnm.Print_Area,7,FALSE)</f>
        <v>300</v>
      </c>
      <c r="O48" s="270">
        <f t="shared" si="3"/>
        <v>30</v>
      </c>
      <c r="P48" s="261">
        <f t="shared" si="12"/>
        <v>100</v>
      </c>
      <c r="Q48" s="262">
        <f t="shared" si="13"/>
        <v>1000</v>
      </c>
      <c r="R48" s="273">
        <f t="shared" si="6"/>
        <v>100000</v>
      </c>
      <c r="S48" s="275">
        <f t="shared" si="7"/>
        <v>10000</v>
      </c>
      <c r="T48" s="271">
        <f t="shared" si="8"/>
        <v>5.0000000000000001E-3</v>
      </c>
      <c r="U48" s="276">
        <f t="shared" si="9"/>
        <v>5.0000000000000001E-3</v>
      </c>
      <c r="V48" s="271">
        <f t="shared" si="10"/>
        <v>0.1</v>
      </c>
      <c r="W48" s="277">
        <f t="shared" si="11"/>
        <v>0.1</v>
      </c>
    </row>
    <row r="49" spans="1:23" x14ac:dyDescent="0.25">
      <c r="A49" s="269" t="s">
        <v>61</v>
      </c>
      <c r="B49" s="252" t="str">
        <f>VLOOKUP(A49, [1]!TOX,2,FALSE)</f>
        <v>75-35-4</v>
      </c>
      <c r="C49" s="270">
        <f t="shared" si="0"/>
        <v>7</v>
      </c>
      <c r="D49" s="271">
        <f t="shared" si="1"/>
        <v>80</v>
      </c>
      <c r="E49" s="272">
        <f t="shared" si="2"/>
        <v>30000</v>
      </c>
      <c r="F49" s="273">
        <f>VLOOKUP(A49,'S-1'!_xlnm.Print_Area,3,FALSE)</f>
        <v>3</v>
      </c>
      <c r="G49" s="272">
        <f>VLOOKUP(A49,'S-1'!_xlnm.Print_Area,5,FALSE)</f>
        <v>40</v>
      </c>
      <c r="H49" s="271">
        <f>VLOOKUP(A49,'S-1'!_xlnm.Print_Area,7,FALSE)</f>
        <v>500</v>
      </c>
      <c r="I49" s="270">
        <f>VLOOKUP(A49,'S-2'!_xlnm.Print_Area,3,FALSE)</f>
        <v>3</v>
      </c>
      <c r="J49" s="271">
        <f>VLOOKUP(A49,'S-2'!_xlnm.Print_Area,5,FALSE)</f>
        <v>40</v>
      </c>
      <c r="K49" s="272">
        <f>VLOOKUP(A49,'S-2'!_xlnm.Print_Area,7,FALSE)</f>
        <v>1000</v>
      </c>
      <c r="L49" s="273">
        <f>VLOOKUP(A49,'S-3'!_xlnm.Print_Area,3,FALSE)</f>
        <v>3</v>
      </c>
      <c r="M49" s="272">
        <f>VLOOKUP(A49,'S-3'!_xlnm.Print_Area,5,FALSE)</f>
        <v>40</v>
      </c>
      <c r="N49" s="274">
        <f>VLOOKUP(A49,'S-3'!_xlnm.Print_Area,7,FALSE)</f>
        <v>3000</v>
      </c>
      <c r="O49" s="270">
        <f t="shared" si="3"/>
        <v>500</v>
      </c>
      <c r="P49" s="261">
        <f t="shared" si="12"/>
        <v>1000</v>
      </c>
      <c r="Q49" s="262">
        <f t="shared" si="13"/>
        <v>3000</v>
      </c>
      <c r="R49" s="273">
        <f t="shared" si="6"/>
        <v>100000</v>
      </c>
      <c r="S49" s="275">
        <f t="shared" si="7"/>
        <v>10000</v>
      </c>
      <c r="T49" s="271">
        <f t="shared" si="8"/>
        <v>7.0000000000000001E-3</v>
      </c>
      <c r="U49" s="276">
        <f t="shared" si="9"/>
        <v>0.08</v>
      </c>
      <c r="V49" s="271">
        <f t="shared" si="10"/>
        <v>3</v>
      </c>
      <c r="W49" s="277">
        <f t="shared" si="11"/>
        <v>40</v>
      </c>
    </row>
    <row r="50" spans="1:23" x14ac:dyDescent="0.25">
      <c r="A50" s="269" t="s">
        <v>60</v>
      </c>
      <c r="B50" s="252" t="str">
        <f>VLOOKUP(A50, [1]!TOX,2,FALSE)</f>
        <v>156-59-2</v>
      </c>
      <c r="C50" s="270">
        <f t="shared" si="0"/>
        <v>70</v>
      </c>
      <c r="D50" s="271">
        <f t="shared" si="1"/>
        <v>20</v>
      </c>
      <c r="E50" s="272">
        <f t="shared" si="2"/>
        <v>50000</v>
      </c>
      <c r="F50" s="273">
        <f>VLOOKUP(A50,'S-1'!_xlnm.Print_Area,3,FALSE)</f>
        <v>0.3</v>
      </c>
      <c r="G50" s="272">
        <f>VLOOKUP(A50,'S-1'!_xlnm.Print_Area,5,FALSE)</f>
        <v>0.1</v>
      </c>
      <c r="H50" s="271">
        <f>VLOOKUP(A50,'S-1'!_xlnm.Print_Area,7,FALSE)</f>
        <v>100</v>
      </c>
      <c r="I50" s="270">
        <f>VLOOKUP(A50,'S-2'!_xlnm.Print_Area,3,FALSE)</f>
        <v>0.3</v>
      </c>
      <c r="J50" s="271">
        <f>VLOOKUP(A50,'S-2'!_xlnm.Print_Area,5,FALSE)</f>
        <v>0.1</v>
      </c>
      <c r="K50" s="272">
        <f>VLOOKUP(A50,'S-2'!_xlnm.Print_Area,7,FALSE)</f>
        <v>500</v>
      </c>
      <c r="L50" s="273">
        <f>VLOOKUP(A50,'S-3'!_xlnm.Print_Area,3,FALSE)</f>
        <v>0.3</v>
      </c>
      <c r="M50" s="272">
        <f>VLOOKUP(A50,'S-3'!_xlnm.Print_Area,5,FALSE)</f>
        <v>0.1</v>
      </c>
      <c r="N50" s="274">
        <f>VLOOKUP(A50,'S-3'!_xlnm.Print_Area,7,FALSE)</f>
        <v>500</v>
      </c>
      <c r="O50" s="270">
        <f t="shared" si="3"/>
        <v>100</v>
      </c>
      <c r="P50" s="261">
        <f t="shared" si="12"/>
        <v>500</v>
      </c>
      <c r="Q50" s="262">
        <f t="shared" si="13"/>
        <v>500</v>
      </c>
      <c r="R50" s="273">
        <f t="shared" si="6"/>
        <v>100000</v>
      </c>
      <c r="S50" s="275">
        <f t="shared" si="7"/>
        <v>5000</v>
      </c>
      <c r="T50" s="271">
        <f t="shared" si="8"/>
        <v>0.02</v>
      </c>
      <c r="U50" s="276">
        <f t="shared" si="9"/>
        <v>0.02</v>
      </c>
      <c r="V50" s="271">
        <f t="shared" si="10"/>
        <v>0.1</v>
      </c>
      <c r="W50" s="277">
        <f t="shared" si="11"/>
        <v>0.1</v>
      </c>
    </row>
    <row r="51" spans="1:23" ht="23" x14ac:dyDescent="0.25">
      <c r="A51" s="269" t="s">
        <v>59</v>
      </c>
      <c r="B51" s="252" t="str">
        <f>VLOOKUP(A51, [1]!TOX,2,FALSE)</f>
        <v>156-60-5</v>
      </c>
      <c r="C51" s="270">
        <f t="shared" si="0"/>
        <v>100</v>
      </c>
      <c r="D51" s="271">
        <f t="shared" si="1"/>
        <v>90</v>
      </c>
      <c r="E51" s="272">
        <f t="shared" si="2"/>
        <v>50000</v>
      </c>
      <c r="F51" s="273">
        <f>VLOOKUP(A51,'S-1'!_xlnm.Print_Area,3,FALSE)</f>
        <v>1</v>
      </c>
      <c r="G51" s="272">
        <f>VLOOKUP(A51,'S-1'!_xlnm.Print_Area,5,FALSE)</f>
        <v>1</v>
      </c>
      <c r="H51" s="271">
        <f>VLOOKUP(A51,'S-1'!_xlnm.Print_Area,7,FALSE)</f>
        <v>500</v>
      </c>
      <c r="I51" s="270">
        <f>VLOOKUP(A51,'S-2'!_xlnm.Print_Area,3,FALSE)</f>
        <v>1</v>
      </c>
      <c r="J51" s="271">
        <f>VLOOKUP(A51,'S-2'!_xlnm.Print_Area,5,FALSE)</f>
        <v>1</v>
      </c>
      <c r="K51" s="272">
        <f>VLOOKUP(A51,'S-2'!_xlnm.Print_Area,7,FALSE)</f>
        <v>1000</v>
      </c>
      <c r="L51" s="273">
        <f>VLOOKUP(A51,'S-3'!_xlnm.Print_Area,3,FALSE)</f>
        <v>1</v>
      </c>
      <c r="M51" s="272">
        <f>VLOOKUP(A51,'S-3'!_xlnm.Print_Area,5,FALSE)</f>
        <v>1</v>
      </c>
      <c r="N51" s="274">
        <f>VLOOKUP(A51,'S-3'!_xlnm.Print_Area,7,FALSE)</f>
        <v>3000</v>
      </c>
      <c r="O51" s="270">
        <f t="shared" si="3"/>
        <v>500</v>
      </c>
      <c r="P51" s="261">
        <f t="shared" si="12"/>
        <v>1000</v>
      </c>
      <c r="Q51" s="262">
        <f t="shared" si="13"/>
        <v>3000</v>
      </c>
      <c r="R51" s="273">
        <f t="shared" si="6"/>
        <v>100000</v>
      </c>
      <c r="S51" s="275">
        <f t="shared" si="7"/>
        <v>10000</v>
      </c>
      <c r="T51" s="271">
        <f t="shared" si="8"/>
        <v>0.09</v>
      </c>
      <c r="U51" s="276">
        <f t="shared" si="9"/>
        <v>0.09</v>
      </c>
      <c r="V51" s="271">
        <f t="shared" si="10"/>
        <v>1</v>
      </c>
      <c r="W51" s="277">
        <f t="shared" si="11"/>
        <v>1</v>
      </c>
    </row>
    <row r="52" spans="1:23" x14ac:dyDescent="0.25">
      <c r="A52" s="269" t="s">
        <v>58</v>
      </c>
      <c r="B52" s="252" t="str">
        <f>VLOOKUP(A52, [1]!TOX,2,FALSE)</f>
        <v>75-09-2</v>
      </c>
      <c r="C52" s="270">
        <f t="shared" si="0"/>
        <v>5</v>
      </c>
      <c r="D52" s="271">
        <f t="shared" si="1"/>
        <v>2000</v>
      </c>
      <c r="E52" s="272">
        <f t="shared" si="2"/>
        <v>50000</v>
      </c>
      <c r="F52" s="273">
        <f>VLOOKUP(A52,'S-1'!_xlnm.Print_Area,3,FALSE)</f>
        <v>0.1</v>
      </c>
      <c r="G52" s="272">
        <f>VLOOKUP(A52,'S-1'!_xlnm.Print_Area,5,FALSE)</f>
        <v>3</v>
      </c>
      <c r="H52" s="271">
        <f>VLOOKUP(A52,'S-1'!_xlnm.Print_Area,7,FALSE)</f>
        <v>300</v>
      </c>
      <c r="I52" s="270">
        <f>VLOOKUP(A52,'S-2'!_xlnm.Print_Area,3,FALSE)</f>
        <v>0.1</v>
      </c>
      <c r="J52" s="271">
        <f>VLOOKUP(A52,'S-2'!_xlnm.Print_Area,5,FALSE)</f>
        <v>3</v>
      </c>
      <c r="K52" s="272">
        <f>VLOOKUP(A52,'S-2'!_xlnm.Print_Area,7,FALSE)</f>
        <v>800</v>
      </c>
      <c r="L52" s="273">
        <f>VLOOKUP(A52,'S-3'!_xlnm.Print_Area,3,FALSE)</f>
        <v>0.1</v>
      </c>
      <c r="M52" s="272">
        <f>VLOOKUP(A52,'S-3'!_xlnm.Print_Area,5,FALSE)</f>
        <v>3</v>
      </c>
      <c r="N52" s="274">
        <f>VLOOKUP(A52,'S-3'!_xlnm.Print_Area,7,FALSE)</f>
        <v>800</v>
      </c>
      <c r="O52" s="270">
        <f t="shared" si="3"/>
        <v>300</v>
      </c>
      <c r="P52" s="261">
        <f t="shared" si="12"/>
        <v>800</v>
      </c>
      <c r="Q52" s="262">
        <f t="shared" si="13"/>
        <v>800</v>
      </c>
      <c r="R52" s="273">
        <f t="shared" si="6"/>
        <v>100000</v>
      </c>
      <c r="S52" s="275">
        <f t="shared" si="7"/>
        <v>8000</v>
      </c>
      <c r="T52" s="271">
        <f t="shared" si="8"/>
        <v>5.0000000000000001E-3</v>
      </c>
      <c r="U52" s="276">
        <f t="shared" si="9"/>
        <v>2</v>
      </c>
      <c r="V52" s="271">
        <f t="shared" si="10"/>
        <v>0.1</v>
      </c>
      <c r="W52" s="277">
        <f t="shared" si="11"/>
        <v>3</v>
      </c>
    </row>
    <row r="53" spans="1:23" x14ac:dyDescent="0.25">
      <c r="A53" s="269" t="s">
        <v>57</v>
      </c>
      <c r="B53" s="252" t="str">
        <f>VLOOKUP(A53, [1]!TOX,2,FALSE)</f>
        <v>120-83-2</v>
      </c>
      <c r="C53" s="270">
        <f t="shared" si="0"/>
        <v>10</v>
      </c>
      <c r="D53" s="271">
        <f t="shared" si="1"/>
        <v>30000</v>
      </c>
      <c r="E53" s="272">
        <f t="shared" si="2"/>
        <v>2000</v>
      </c>
      <c r="F53" s="273">
        <f>VLOOKUP(A53,'S-1'!_xlnm.Print_Area,3,FALSE)</f>
        <v>0.7</v>
      </c>
      <c r="G53" s="272">
        <f>VLOOKUP(A53,'S-1'!_xlnm.Print_Area,5,FALSE)</f>
        <v>70</v>
      </c>
      <c r="H53" s="271">
        <f>VLOOKUP(A53,'S-1'!_xlnm.Print_Area,7,FALSE)</f>
        <v>40</v>
      </c>
      <c r="I53" s="270">
        <f>VLOOKUP(A53,'S-2'!_xlnm.Print_Area,3,FALSE)</f>
        <v>0.7</v>
      </c>
      <c r="J53" s="271">
        <f>VLOOKUP(A53,'S-2'!_xlnm.Print_Area,5,FALSE)</f>
        <v>70</v>
      </c>
      <c r="K53" s="272">
        <f>VLOOKUP(A53,'S-2'!_xlnm.Print_Area,7,FALSE)</f>
        <v>40</v>
      </c>
      <c r="L53" s="273">
        <f>VLOOKUP(A53,'S-3'!_xlnm.Print_Area,3,FALSE)</f>
        <v>0.7</v>
      </c>
      <c r="M53" s="272">
        <f>VLOOKUP(A53,'S-3'!_xlnm.Print_Area,5,FALSE)</f>
        <v>70</v>
      </c>
      <c r="N53" s="274">
        <f>VLOOKUP(A53,'S-3'!_xlnm.Print_Area,7,FALSE)</f>
        <v>40</v>
      </c>
      <c r="O53" s="270">
        <f t="shared" si="3"/>
        <v>80</v>
      </c>
      <c r="P53" s="261">
        <f t="shared" si="12"/>
        <v>900</v>
      </c>
      <c r="Q53" s="262">
        <f t="shared" si="13"/>
        <v>900</v>
      </c>
      <c r="R53" s="273">
        <f t="shared" si="6"/>
        <v>100000</v>
      </c>
      <c r="S53" s="275">
        <f t="shared" si="7"/>
        <v>9000</v>
      </c>
      <c r="T53" s="271">
        <f t="shared" si="8"/>
        <v>0.01</v>
      </c>
      <c r="U53" s="276">
        <f t="shared" si="9"/>
        <v>2</v>
      </c>
      <c r="V53" s="271">
        <f t="shared" si="10"/>
        <v>0.7</v>
      </c>
      <c r="W53" s="277">
        <f t="shared" si="11"/>
        <v>40</v>
      </c>
    </row>
    <row r="54" spans="1:23" x14ac:dyDescent="0.25">
      <c r="A54" s="269" t="s">
        <v>56</v>
      </c>
      <c r="B54" s="252" t="str">
        <f>VLOOKUP(A54, [1]!TOX,2,FALSE)</f>
        <v>78-87-5</v>
      </c>
      <c r="C54" s="270">
        <f t="shared" si="0"/>
        <v>5</v>
      </c>
      <c r="D54" s="271">
        <f t="shared" si="1"/>
        <v>3</v>
      </c>
      <c r="E54" s="272">
        <f t="shared" si="2"/>
        <v>50000</v>
      </c>
      <c r="F54" s="273">
        <f>VLOOKUP(A54,'S-1'!_xlnm.Print_Area,3,FALSE)</f>
        <v>0.1</v>
      </c>
      <c r="G54" s="272">
        <f>VLOOKUP(A54,'S-1'!_xlnm.Print_Area,5,FALSE)</f>
        <v>0.1</v>
      </c>
      <c r="H54" s="271">
        <f>VLOOKUP(A54,'S-1'!_xlnm.Print_Area,7,FALSE)</f>
        <v>60</v>
      </c>
      <c r="I54" s="270">
        <f>VLOOKUP(A54,'S-2'!_xlnm.Print_Area,3,FALSE)</f>
        <v>0.1</v>
      </c>
      <c r="J54" s="271">
        <f>VLOOKUP(A54,'S-2'!_xlnm.Print_Area,5,FALSE)</f>
        <v>0.1</v>
      </c>
      <c r="K54" s="272">
        <f>VLOOKUP(A54,'S-2'!_xlnm.Print_Area,7,FALSE)</f>
        <v>300</v>
      </c>
      <c r="L54" s="273">
        <f>VLOOKUP(A54,'S-3'!_xlnm.Print_Area,3,FALSE)</f>
        <v>0.1</v>
      </c>
      <c r="M54" s="272">
        <f>VLOOKUP(A54,'S-3'!_xlnm.Print_Area,5,FALSE)</f>
        <v>0.1</v>
      </c>
      <c r="N54" s="274">
        <f>VLOOKUP(A54,'S-3'!_xlnm.Print_Area,7,FALSE)</f>
        <v>1000</v>
      </c>
      <c r="O54" s="270">
        <f t="shared" si="3"/>
        <v>60</v>
      </c>
      <c r="P54" s="261">
        <f t="shared" si="12"/>
        <v>300</v>
      </c>
      <c r="Q54" s="262">
        <f t="shared" si="13"/>
        <v>1000</v>
      </c>
      <c r="R54" s="273">
        <f t="shared" si="6"/>
        <v>100000</v>
      </c>
      <c r="S54" s="275">
        <f t="shared" si="7"/>
        <v>10000</v>
      </c>
      <c r="T54" s="271">
        <f t="shared" si="8"/>
        <v>3.0000000000000001E-3</v>
      </c>
      <c r="U54" s="276">
        <f t="shared" si="9"/>
        <v>3.0000000000000001E-3</v>
      </c>
      <c r="V54" s="271">
        <f t="shared" si="10"/>
        <v>0.1</v>
      </c>
      <c r="W54" s="277">
        <f t="shared" si="11"/>
        <v>0.1</v>
      </c>
    </row>
    <row r="55" spans="1:23" x14ac:dyDescent="0.25">
      <c r="A55" s="269" t="s">
        <v>55</v>
      </c>
      <c r="B55" s="252" t="str">
        <f>VLOOKUP(A55, [1]!TOX,2,FALSE)</f>
        <v>542-75-6</v>
      </c>
      <c r="C55" s="270">
        <f t="shared" si="0"/>
        <v>0.4</v>
      </c>
      <c r="D55" s="271">
        <f t="shared" si="1"/>
        <v>10</v>
      </c>
      <c r="E55" s="272">
        <f t="shared" si="2"/>
        <v>200</v>
      </c>
      <c r="F55" s="273">
        <f>VLOOKUP(A55,'S-1'!_xlnm.Print_Area,3,FALSE)</f>
        <v>0.01</v>
      </c>
      <c r="G55" s="272">
        <f>VLOOKUP(A55,'S-1'!_xlnm.Print_Area,5,FALSE)</f>
        <v>0.4</v>
      </c>
      <c r="H55" s="271">
        <f>VLOOKUP(A55,'S-1'!_xlnm.Print_Area,7,FALSE)</f>
        <v>20</v>
      </c>
      <c r="I55" s="270">
        <f>VLOOKUP(A55,'S-2'!_xlnm.Print_Area,3,FALSE)</f>
        <v>0.01</v>
      </c>
      <c r="J55" s="271">
        <f>VLOOKUP(A55,'S-2'!_xlnm.Print_Area,5,FALSE)</f>
        <v>0.4</v>
      </c>
      <c r="K55" s="272">
        <f>VLOOKUP(A55,'S-2'!_xlnm.Print_Area,7,FALSE)</f>
        <v>100</v>
      </c>
      <c r="L55" s="273">
        <f>VLOOKUP(A55,'S-3'!_xlnm.Print_Area,3,FALSE)</f>
        <v>0.01</v>
      </c>
      <c r="M55" s="272">
        <f>VLOOKUP(A55,'S-3'!_xlnm.Print_Area,5,FALSE)</f>
        <v>0.4</v>
      </c>
      <c r="N55" s="274">
        <f>VLOOKUP(A55,'S-3'!_xlnm.Print_Area,7,FALSE)</f>
        <v>100</v>
      </c>
      <c r="O55" s="270">
        <f t="shared" si="3"/>
        <v>20</v>
      </c>
      <c r="P55" s="261">
        <f t="shared" si="12"/>
        <v>100</v>
      </c>
      <c r="Q55" s="262">
        <f t="shared" si="13"/>
        <v>1000</v>
      </c>
      <c r="R55" s="273">
        <f t="shared" si="6"/>
        <v>2000</v>
      </c>
      <c r="S55" s="275">
        <f t="shared" si="7"/>
        <v>10000</v>
      </c>
      <c r="T55" s="271">
        <f t="shared" si="8"/>
        <v>4.0000000000000002E-4</v>
      </c>
      <c r="U55" s="276">
        <f t="shared" si="9"/>
        <v>0.01</v>
      </c>
      <c r="V55" s="271">
        <f t="shared" si="10"/>
        <v>0.01</v>
      </c>
      <c r="W55" s="277">
        <f t="shared" si="11"/>
        <v>0.4</v>
      </c>
    </row>
    <row r="56" spans="1:23" x14ac:dyDescent="0.25">
      <c r="A56" s="269" t="s">
        <v>54</v>
      </c>
      <c r="B56" s="252" t="str">
        <f>VLOOKUP(A56, [1]!TOX,2,FALSE)</f>
        <v>60-57-1</v>
      </c>
      <c r="C56" s="270">
        <f t="shared" si="0"/>
        <v>0.1</v>
      </c>
      <c r="D56" s="271">
        <f t="shared" si="1"/>
        <v>8</v>
      </c>
      <c r="E56" s="272">
        <f t="shared" si="2"/>
        <v>0.5</v>
      </c>
      <c r="F56" s="273">
        <f>VLOOKUP(A56,'S-1'!_xlnm.Print_Area,3,FALSE)</f>
        <v>0.09</v>
      </c>
      <c r="G56" s="272">
        <f>VLOOKUP(A56,'S-1'!_xlnm.Print_Area,5,FALSE)</f>
        <v>0.09</v>
      </c>
      <c r="H56" s="271">
        <f>VLOOKUP(A56,'S-1'!_xlnm.Print_Area,7,FALSE)</f>
        <v>0.09</v>
      </c>
      <c r="I56" s="270">
        <f>VLOOKUP(A56,'S-2'!_xlnm.Print_Area,3,FALSE)</f>
        <v>0.6</v>
      </c>
      <c r="J56" s="271">
        <f>VLOOKUP(A56,'S-2'!_xlnm.Print_Area,5,FALSE)</f>
        <v>0.6</v>
      </c>
      <c r="K56" s="272">
        <f>VLOOKUP(A56,'S-2'!_xlnm.Print_Area,7,FALSE)</f>
        <v>0.6</v>
      </c>
      <c r="L56" s="273">
        <f>VLOOKUP(A56,'S-3'!_xlnm.Print_Area,3,FALSE)</f>
        <v>4</v>
      </c>
      <c r="M56" s="272">
        <f>VLOOKUP(A56,'S-3'!_xlnm.Print_Area,5,FALSE)</f>
        <v>4</v>
      </c>
      <c r="N56" s="274">
        <f>VLOOKUP(A56,'S-3'!_xlnm.Print_Area,7,FALSE)</f>
        <v>4</v>
      </c>
      <c r="O56" s="270">
        <f t="shared" si="3"/>
        <v>0.09</v>
      </c>
      <c r="P56" s="261">
        <f t="shared" si="12"/>
        <v>0.6</v>
      </c>
      <c r="Q56" s="262">
        <f t="shared" si="13"/>
        <v>4</v>
      </c>
      <c r="R56" s="273">
        <f t="shared" si="6"/>
        <v>80</v>
      </c>
      <c r="S56" s="275">
        <f t="shared" si="7"/>
        <v>40</v>
      </c>
      <c r="T56" s="271">
        <f t="shared" si="8"/>
        <v>1E-4</v>
      </c>
      <c r="U56" s="276">
        <f t="shared" si="9"/>
        <v>5.0000000000000001E-4</v>
      </c>
      <c r="V56" s="271">
        <f t="shared" si="10"/>
        <v>0.09</v>
      </c>
      <c r="W56" s="277">
        <f t="shared" si="11"/>
        <v>0.6</v>
      </c>
    </row>
    <row r="57" spans="1:23" x14ac:dyDescent="0.25">
      <c r="A57" s="269" t="s">
        <v>53</v>
      </c>
      <c r="B57" s="252" t="str">
        <f>VLOOKUP(A57, [1]!TOX,2,FALSE)</f>
        <v>84-66-2</v>
      </c>
      <c r="C57" s="270">
        <f t="shared" si="0"/>
        <v>2000</v>
      </c>
      <c r="D57" s="271">
        <f t="shared" si="1"/>
        <v>50000</v>
      </c>
      <c r="E57" s="272">
        <f t="shared" si="2"/>
        <v>9000</v>
      </c>
      <c r="F57" s="273">
        <f>VLOOKUP(A57,'S-1'!_xlnm.Print_Area,3,FALSE)</f>
        <v>10</v>
      </c>
      <c r="G57" s="272">
        <f>VLOOKUP(A57,'S-1'!_xlnm.Print_Area,5,FALSE)</f>
        <v>200</v>
      </c>
      <c r="H57" s="271">
        <f>VLOOKUP(A57,'S-1'!_xlnm.Print_Area,7,FALSE)</f>
        <v>300</v>
      </c>
      <c r="I57" s="270">
        <f>VLOOKUP(A57,'S-2'!_xlnm.Print_Area,3,FALSE)</f>
        <v>10</v>
      </c>
      <c r="J57" s="271">
        <f>VLOOKUP(A57,'S-2'!_xlnm.Print_Area,5,FALSE)</f>
        <v>200</v>
      </c>
      <c r="K57" s="272">
        <f>VLOOKUP(A57,'S-2'!_xlnm.Print_Area,7,FALSE)</f>
        <v>300</v>
      </c>
      <c r="L57" s="273">
        <f>VLOOKUP(A57,'S-3'!_xlnm.Print_Area,3,FALSE)</f>
        <v>10</v>
      </c>
      <c r="M57" s="272">
        <f>VLOOKUP(A57,'S-3'!_xlnm.Print_Area,5,FALSE)</f>
        <v>200</v>
      </c>
      <c r="N57" s="274">
        <f>VLOOKUP(A57,'S-3'!_xlnm.Print_Area,7,FALSE)</f>
        <v>300</v>
      </c>
      <c r="O57" s="270">
        <f t="shared" si="3"/>
        <v>1000</v>
      </c>
      <c r="P57" s="261">
        <f t="shared" si="12"/>
        <v>3000</v>
      </c>
      <c r="Q57" s="262">
        <f t="shared" si="13"/>
        <v>5000</v>
      </c>
      <c r="R57" s="273">
        <f t="shared" si="6"/>
        <v>100000</v>
      </c>
      <c r="S57" s="275">
        <f t="shared" si="7"/>
        <v>10000</v>
      </c>
      <c r="T57" s="271">
        <f t="shared" si="8"/>
        <v>2</v>
      </c>
      <c r="U57" s="276">
        <f t="shared" si="9"/>
        <v>9</v>
      </c>
      <c r="V57" s="271">
        <f t="shared" si="10"/>
        <v>10</v>
      </c>
      <c r="W57" s="277">
        <f t="shared" si="11"/>
        <v>200</v>
      </c>
    </row>
    <row r="58" spans="1:23" x14ac:dyDescent="0.25">
      <c r="A58" s="269" t="s">
        <v>52</v>
      </c>
      <c r="B58" s="252" t="str">
        <f>VLOOKUP(A58, [1]!TOX,2,FALSE)</f>
        <v>131-11-3</v>
      </c>
      <c r="C58" s="270">
        <f t="shared" si="0"/>
        <v>300</v>
      </c>
      <c r="D58" s="271">
        <f t="shared" si="1"/>
        <v>50000</v>
      </c>
      <c r="E58" s="272">
        <f t="shared" si="2"/>
        <v>50000</v>
      </c>
      <c r="F58" s="273">
        <f>VLOOKUP(A58,'S-1'!_xlnm.Print_Area,3,FALSE)</f>
        <v>0.7</v>
      </c>
      <c r="G58" s="272">
        <f>VLOOKUP(A58,'S-1'!_xlnm.Print_Area,5,FALSE)</f>
        <v>50</v>
      </c>
      <c r="H58" s="271">
        <f>VLOOKUP(A58,'S-1'!_xlnm.Print_Area,7,FALSE)</f>
        <v>600</v>
      </c>
      <c r="I58" s="270">
        <f>VLOOKUP(A58,'S-2'!_xlnm.Print_Area,3,FALSE)</f>
        <v>0.7</v>
      </c>
      <c r="J58" s="271">
        <f>VLOOKUP(A58,'S-2'!_xlnm.Print_Area,5,FALSE)</f>
        <v>50</v>
      </c>
      <c r="K58" s="272">
        <f>VLOOKUP(A58,'S-2'!_xlnm.Print_Area,7,FALSE)</f>
        <v>600</v>
      </c>
      <c r="L58" s="273">
        <f>VLOOKUP(A58,'S-3'!_xlnm.Print_Area,3,FALSE)</f>
        <v>0.7</v>
      </c>
      <c r="M58" s="272">
        <f>VLOOKUP(A58,'S-3'!_xlnm.Print_Area,5,FALSE)</f>
        <v>50</v>
      </c>
      <c r="N58" s="274">
        <f>VLOOKUP(A58,'S-3'!_xlnm.Print_Area,7,FALSE)</f>
        <v>600</v>
      </c>
      <c r="O58" s="270">
        <f t="shared" si="3"/>
        <v>1000</v>
      </c>
      <c r="P58" s="261">
        <f t="shared" si="12"/>
        <v>3000</v>
      </c>
      <c r="Q58" s="262">
        <f t="shared" si="13"/>
        <v>5000</v>
      </c>
      <c r="R58" s="273">
        <f t="shared" si="6"/>
        <v>100000</v>
      </c>
      <c r="S58" s="275">
        <f t="shared" si="7"/>
        <v>10000</v>
      </c>
      <c r="T58" s="271">
        <f t="shared" si="8"/>
        <v>0.3</v>
      </c>
      <c r="U58" s="276">
        <f t="shared" si="9"/>
        <v>50</v>
      </c>
      <c r="V58" s="271">
        <f t="shared" si="10"/>
        <v>0.7</v>
      </c>
      <c r="W58" s="277">
        <f t="shared" si="11"/>
        <v>50</v>
      </c>
    </row>
    <row r="59" spans="1:23" x14ac:dyDescent="0.25">
      <c r="A59" s="269" t="s">
        <v>51</v>
      </c>
      <c r="B59" s="252" t="str">
        <f>VLOOKUP(A59, [1]!TOX,2,FALSE)</f>
        <v>105-67-9</v>
      </c>
      <c r="C59" s="270">
        <f t="shared" si="0"/>
        <v>60</v>
      </c>
      <c r="D59" s="271">
        <f t="shared" si="1"/>
        <v>40000</v>
      </c>
      <c r="E59" s="272">
        <f t="shared" si="2"/>
        <v>50000</v>
      </c>
      <c r="F59" s="273">
        <f>VLOOKUP(A59,'S-1'!_xlnm.Print_Area,3,FALSE)</f>
        <v>0.7</v>
      </c>
      <c r="G59" s="272">
        <f>VLOOKUP(A59,'S-1'!_xlnm.Print_Area,5,FALSE)</f>
        <v>100</v>
      </c>
      <c r="H59" s="271">
        <f>VLOOKUP(A59,'S-1'!_xlnm.Print_Area,7,FALSE)</f>
        <v>500</v>
      </c>
      <c r="I59" s="270">
        <f>VLOOKUP(A59,'S-2'!_xlnm.Print_Area,3,FALSE)</f>
        <v>0.7</v>
      </c>
      <c r="J59" s="271">
        <f>VLOOKUP(A59,'S-2'!_xlnm.Print_Area,5,FALSE)</f>
        <v>100</v>
      </c>
      <c r="K59" s="272">
        <f>VLOOKUP(A59,'S-2'!_xlnm.Print_Area,7,FALSE)</f>
        <v>1000</v>
      </c>
      <c r="L59" s="273">
        <f>VLOOKUP(A59,'S-3'!_xlnm.Print_Area,3,FALSE)</f>
        <v>0.7</v>
      </c>
      <c r="M59" s="272">
        <f>VLOOKUP(A59,'S-3'!_xlnm.Print_Area,5,FALSE)</f>
        <v>100</v>
      </c>
      <c r="N59" s="274">
        <f>VLOOKUP(A59,'S-3'!_xlnm.Print_Area,7,FALSE)</f>
        <v>1000</v>
      </c>
      <c r="O59" s="270">
        <f t="shared" si="3"/>
        <v>500</v>
      </c>
      <c r="P59" s="261">
        <f t="shared" si="12"/>
        <v>2000</v>
      </c>
      <c r="Q59" s="262">
        <f t="shared" si="13"/>
        <v>2000</v>
      </c>
      <c r="R59" s="273">
        <f t="shared" si="6"/>
        <v>100000</v>
      </c>
      <c r="S59" s="275">
        <f t="shared" si="7"/>
        <v>10000</v>
      </c>
      <c r="T59" s="271">
        <f t="shared" si="8"/>
        <v>0.06</v>
      </c>
      <c r="U59" s="276">
        <f t="shared" si="9"/>
        <v>40</v>
      </c>
      <c r="V59" s="271">
        <f t="shared" si="10"/>
        <v>0.7</v>
      </c>
      <c r="W59" s="277">
        <f t="shared" si="11"/>
        <v>100</v>
      </c>
    </row>
    <row r="60" spans="1:23" x14ac:dyDescent="0.25">
      <c r="A60" s="269" t="s">
        <v>50</v>
      </c>
      <c r="B60" s="252" t="str">
        <f>VLOOKUP(A60, [1]!TOX,2,FALSE)</f>
        <v>51-28-5</v>
      </c>
      <c r="C60" s="270">
        <f t="shared" si="0"/>
        <v>200</v>
      </c>
      <c r="D60" s="271">
        <f t="shared" si="1"/>
        <v>50000</v>
      </c>
      <c r="E60" s="272">
        <f t="shared" si="2"/>
        <v>20000</v>
      </c>
      <c r="F60" s="273">
        <f>VLOOKUP(A60,'S-1'!_xlnm.Print_Area,3,FALSE)</f>
        <v>3</v>
      </c>
      <c r="G60" s="272">
        <f>VLOOKUP(A60,'S-1'!_xlnm.Print_Area,5,FALSE)</f>
        <v>50</v>
      </c>
      <c r="H60" s="271">
        <f>VLOOKUP(A60,'S-1'!_xlnm.Print_Area,7,FALSE)</f>
        <v>50</v>
      </c>
      <c r="I60" s="270">
        <f>VLOOKUP(A60,'S-2'!_xlnm.Print_Area,3,FALSE)</f>
        <v>3</v>
      </c>
      <c r="J60" s="271">
        <f>VLOOKUP(A60,'S-2'!_xlnm.Print_Area,5,FALSE)</f>
        <v>50</v>
      </c>
      <c r="K60" s="272">
        <f>VLOOKUP(A60,'S-2'!_xlnm.Print_Area,7,FALSE)</f>
        <v>100</v>
      </c>
      <c r="L60" s="273">
        <f>VLOOKUP(A60,'S-3'!_xlnm.Print_Area,3,FALSE)</f>
        <v>3</v>
      </c>
      <c r="M60" s="272">
        <f>VLOOKUP(A60,'S-3'!_xlnm.Print_Area,5,FALSE)</f>
        <v>50</v>
      </c>
      <c r="N60" s="274">
        <f>VLOOKUP(A60,'S-3'!_xlnm.Print_Area,7,FALSE)</f>
        <v>100</v>
      </c>
      <c r="O60" s="270">
        <f t="shared" si="3"/>
        <v>50</v>
      </c>
      <c r="P60" s="261">
        <f t="shared" si="12"/>
        <v>900</v>
      </c>
      <c r="Q60" s="262">
        <f t="shared" si="13"/>
        <v>900</v>
      </c>
      <c r="R60" s="273">
        <f t="shared" si="6"/>
        <v>100000</v>
      </c>
      <c r="S60" s="275">
        <f t="shared" si="7"/>
        <v>9000</v>
      </c>
      <c r="T60" s="271">
        <f t="shared" si="8"/>
        <v>0.2</v>
      </c>
      <c r="U60" s="276">
        <f t="shared" si="9"/>
        <v>20</v>
      </c>
      <c r="V60" s="271">
        <f t="shared" si="10"/>
        <v>3</v>
      </c>
      <c r="W60" s="277">
        <f t="shared" si="11"/>
        <v>50</v>
      </c>
    </row>
    <row r="61" spans="1:23" x14ac:dyDescent="0.25">
      <c r="A61" s="269" t="s">
        <v>49</v>
      </c>
      <c r="B61" s="252" t="str">
        <f>VLOOKUP(A61, [1]!TOX,2,FALSE)</f>
        <v>121-14-2</v>
      </c>
      <c r="C61" s="270">
        <f t="shared" si="0"/>
        <v>30</v>
      </c>
      <c r="D61" s="271">
        <f t="shared" si="1"/>
        <v>20000</v>
      </c>
      <c r="E61" s="272">
        <f t="shared" si="2"/>
        <v>50000</v>
      </c>
      <c r="F61" s="273">
        <f>VLOOKUP(A61,'S-1'!_xlnm.Print_Area,3,FALSE)</f>
        <v>0.7</v>
      </c>
      <c r="G61" s="272">
        <f>VLOOKUP(A61,'S-1'!_xlnm.Print_Area,5,FALSE)</f>
        <v>2</v>
      </c>
      <c r="H61" s="271">
        <f>VLOOKUP(A61,'S-1'!_xlnm.Print_Area,7,FALSE)</f>
        <v>2</v>
      </c>
      <c r="I61" s="270">
        <f>VLOOKUP(A61,'S-2'!_xlnm.Print_Area,3,FALSE)</f>
        <v>0.7</v>
      </c>
      <c r="J61" s="271">
        <f>VLOOKUP(A61,'S-2'!_xlnm.Print_Area,5,FALSE)</f>
        <v>10</v>
      </c>
      <c r="K61" s="272">
        <f>VLOOKUP(A61,'S-2'!_xlnm.Print_Area,7,FALSE)</f>
        <v>10</v>
      </c>
      <c r="L61" s="273">
        <f>VLOOKUP(A61,'S-3'!_xlnm.Print_Area,3,FALSE)</f>
        <v>0.7</v>
      </c>
      <c r="M61" s="272">
        <f>VLOOKUP(A61,'S-3'!_xlnm.Print_Area,5,FALSE)</f>
        <v>50</v>
      </c>
      <c r="N61" s="274">
        <f>VLOOKUP(A61,'S-3'!_xlnm.Print_Area,7,FALSE)</f>
        <v>90</v>
      </c>
      <c r="O61" s="270">
        <f t="shared" si="3"/>
        <v>2</v>
      </c>
      <c r="P61" s="261">
        <f t="shared" si="12"/>
        <v>10</v>
      </c>
      <c r="Q61" s="262">
        <f t="shared" si="13"/>
        <v>90</v>
      </c>
      <c r="R61" s="273">
        <f t="shared" si="6"/>
        <v>100000</v>
      </c>
      <c r="S61" s="275">
        <f t="shared" si="7"/>
        <v>900</v>
      </c>
      <c r="T61" s="271">
        <f t="shared" si="8"/>
        <v>0.03</v>
      </c>
      <c r="U61" s="276">
        <f t="shared" si="9"/>
        <v>20</v>
      </c>
      <c r="V61" s="271">
        <f t="shared" si="10"/>
        <v>0.7</v>
      </c>
      <c r="W61" s="277">
        <f t="shared" si="11"/>
        <v>10</v>
      </c>
    </row>
    <row r="62" spans="1:23" x14ac:dyDescent="0.25">
      <c r="A62" s="269" t="s">
        <v>48</v>
      </c>
      <c r="B62" s="252" t="str">
        <f>VLOOKUP(A62, [1]!TOX,2,FALSE)</f>
        <v>123-91-1</v>
      </c>
      <c r="C62" s="270">
        <f t="shared" si="0"/>
        <v>0.3</v>
      </c>
      <c r="D62" s="271">
        <f t="shared" si="1"/>
        <v>5000</v>
      </c>
      <c r="E62" s="272">
        <f t="shared" si="2"/>
        <v>50000</v>
      </c>
      <c r="F62" s="273">
        <f>VLOOKUP(A62,'S-1'!_xlnm.Print_Area,3,FALSE)</f>
        <v>0.2</v>
      </c>
      <c r="G62" s="272">
        <f>VLOOKUP(A62,'S-1'!_xlnm.Print_Area,5,FALSE)</f>
        <v>5</v>
      </c>
      <c r="H62" s="271">
        <f>VLOOKUP(A62,'S-1'!_xlnm.Print_Area,7,FALSE)</f>
        <v>20</v>
      </c>
      <c r="I62" s="270">
        <f>VLOOKUP(A62,'S-2'!_xlnm.Print_Area,3,FALSE)</f>
        <v>0.2</v>
      </c>
      <c r="J62" s="271">
        <f>VLOOKUP(A62,'S-2'!_xlnm.Print_Area,5,FALSE)</f>
        <v>5</v>
      </c>
      <c r="K62" s="272">
        <f>VLOOKUP(A62,'S-2'!_xlnm.Print_Area,7,FALSE)</f>
        <v>100</v>
      </c>
      <c r="L62" s="273">
        <f>VLOOKUP(A62,'S-3'!_xlnm.Print_Area,3,FALSE)</f>
        <v>0.2</v>
      </c>
      <c r="M62" s="272">
        <f>VLOOKUP(A62,'S-3'!_xlnm.Print_Area,5,FALSE)</f>
        <v>5</v>
      </c>
      <c r="N62" s="274">
        <f>VLOOKUP(A62,'S-3'!_xlnm.Print_Area,7,FALSE)</f>
        <v>500</v>
      </c>
      <c r="O62" s="270">
        <f t="shared" si="3"/>
        <v>20</v>
      </c>
      <c r="P62" s="261">
        <f t="shared" si="12"/>
        <v>100</v>
      </c>
      <c r="Q62" s="262">
        <f t="shared" si="13"/>
        <v>500</v>
      </c>
      <c r="R62" s="273">
        <f t="shared" si="6"/>
        <v>100000</v>
      </c>
      <c r="S62" s="275">
        <f t="shared" si="7"/>
        <v>5000</v>
      </c>
      <c r="T62" s="271">
        <f t="shared" si="8"/>
        <v>2.9999999999999997E-4</v>
      </c>
      <c r="U62" s="276">
        <f t="shared" si="9"/>
        <v>5</v>
      </c>
      <c r="V62" s="271">
        <f t="shared" si="10"/>
        <v>0.2</v>
      </c>
      <c r="W62" s="277">
        <f t="shared" si="11"/>
        <v>5</v>
      </c>
    </row>
    <row r="63" spans="1:23" x14ac:dyDescent="0.25">
      <c r="A63" s="269" t="s">
        <v>47</v>
      </c>
      <c r="B63" s="252" t="str">
        <f>VLOOKUP(A63, [1]!TOX,2,FALSE)</f>
        <v>115-29-7</v>
      </c>
      <c r="C63" s="270">
        <f t="shared" si="0"/>
        <v>10</v>
      </c>
      <c r="D63" s="271" t="str">
        <f t="shared" si="1"/>
        <v>NA</v>
      </c>
      <c r="E63" s="272">
        <f t="shared" si="2"/>
        <v>2</v>
      </c>
      <c r="F63" s="273">
        <f>VLOOKUP(A63,'S-1'!_xlnm.Print_Area,3,FALSE)</f>
        <v>0.6</v>
      </c>
      <c r="G63" s="272">
        <f>VLOOKUP(A63,'S-1'!_xlnm.Print_Area,5,FALSE)</f>
        <v>300</v>
      </c>
      <c r="H63" s="271">
        <f>VLOOKUP(A63,'S-1'!_xlnm.Print_Area,7,FALSE)</f>
        <v>1</v>
      </c>
      <c r="I63" s="270">
        <f>VLOOKUP(A63,'S-2'!_xlnm.Print_Area,3,FALSE)</f>
        <v>0.6</v>
      </c>
      <c r="J63" s="271">
        <f>VLOOKUP(A63,'S-2'!_xlnm.Print_Area,5,FALSE)</f>
        <v>500</v>
      </c>
      <c r="K63" s="272">
        <f>VLOOKUP(A63,'S-2'!_xlnm.Print_Area,7,FALSE)</f>
        <v>1</v>
      </c>
      <c r="L63" s="273">
        <f>VLOOKUP(A63,'S-3'!_xlnm.Print_Area,3,FALSE)</f>
        <v>0.6</v>
      </c>
      <c r="M63" s="272">
        <f>VLOOKUP(A63,'S-3'!_xlnm.Print_Area,5,FALSE)</f>
        <v>500</v>
      </c>
      <c r="N63" s="274">
        <f>VLOOKUP(A63,'S-3'!_xlnm.Print_Area,7,FALSE)</f>
        <v>1</v>
      </c>
      <c r="O63" s="270">
        <f t="shared" si="3"/>
        <v>300</v>
      </c>
      <c r="P63" s="261">
        <f t="shared" si="12"/>
        <v>500</v>
      </c>
      <c r="Q63" s="262">
        <f t="shared" si="13"/>
        <v>500</v>
      </c>
      <c r="R63" s="273">
        <f t="shared" si="6"/>
        <v>100</v>
      </c>
      <c r="S63" s="275">
        <f t="shared" si="7"/>
        <v>5000</v>
      </c>
      <c r="T63" s="271">
        <f t="shared" si="8"/>
        <v>2E-3</v>
      </c>
      <c r="U63" s="276">
        <f t="shared" si="9"/>
        <v>2E-3</v>
      </c>
      <c r="V63" s="271">
        <f t="shared" si="10"/>
        <v>0.6</v>
      </c>
      <c r="W63" s="277">
        <f t="shared" si="11"/>
        <v>1</v>
      </c>
    </row>
    <row r="64" spans="1:23" x14ac:dyDescent="0.25">
      <c r="A64" s="269" t="s">
        <v>46</v>
      </c>
      <c r="B64" s="252" t="str">
        <f>VLOOKUP(A64, [1]!TOX,2,FALSE)</f>
        <v>72-20-8</v>
      </c>
      <c r="C64" s="270">
        <f t="shared" si="0"/>
        <v>2</v>
      </c>
      <c r="D64" s="271" t="str">
        <f t="shared" si="1"/>
        <v>NA</v>
      </c>
      <c r="E64" s="272">
        <f t="shared" si="2"/>
        <v>5</v>
      </c>
      <c r="F64" s="273">
        <f>VLOOKUP(A64,'S-1'!_xlnm.Print_Area,3,FALSE)</f>
        <v>20</v>
      </c>
      <c r="G64" s="272">
        <f>VLOOKUP(A64,'S-1'!_xlnm.Print_Area,5,FALSE)</f>
        <v>20</v>
      </c>
      <c r="H64" s="271">
        <f>VLOOKUP(A64,'S-1'!_xlnm.Print_Area,7,FALSE)</f>
        <v>20</v>
      </c>
      <c r="I64" s="270">
        <f>VLOOKUP(A64,'S-2'!_xlnm.Print_Area,3,FALSE)</f>
        <v>30</v>
      </c>
      <c r="J64" s="271">
        <f>VLOOKUP(A64,'S-2'!_xlnm.Print_Area,5,FALSE)</f>
        <v>30</v>
      </c>
      <c r="K64" s="272">
        <f>VLOOKUP(A64,'S-2'!_xlnm.Print_Area,7,FALSE)</f>
        <v>30</v>
      </c>
      <c r="L64" s="273">
        <f>VLOOKUP(A64,'S-3'!_xlnm.Print_Area,3,FALSE)</f>
        <v>30</v>
      </c>
      <c r="M64" s="272">
        <f>VLOOKUP(A64,'S-3'!_xlnm.Print_Area,5,FALSE)</f>
        <v>30</v>
      </c>
      <c r="N64" s="274">
        <f>VLOOKUP(A64,'S-3'!_xlnm.Print_Area,7,FALSE)</f>
        <v>30</v>
      </c>
      <c r="O64" s="270">
        <f t="shared" si="3"/>
        <v>20</v>
      </c>
      <c r="P64" s="261">
        <f t="shared" si="12"/>
        <v>30</v>
      </c>
      <c r="Q64" s="262">
        <f t="shared" si="13"/>
        <v>30</v>
      </c>
      <c r="R64" s="273">
        <f t="shared" si="6"/>
        <v>50</v>
      </c>
      <c r="S64" s="275">
        <f t="shared" si="7"/>
        <v>300</v>
      </c>
      <c r="T64" s="271">
        <f t="shared" si="8"/>
        <v>2E-3</v>
      </c>
      <c r="U64" s="276">
        <f t="shared" si="9"/>
        <v>5.0000000000000001E-3</v>
      </c>
      <c r="V64" s="271">
        <f t="shared" si="10"/>
        <v>20</v>
      </c>
      <c r="W64" s="277">
        <f t="shared" si="11"/>
        <v>30</v>
      </c>
    </row>
    <row r="65" spans="1:23" x14ac:dyDescent="0.25">
      <c r="A65" s="269" t="s">
        <v>169</v>
      </c>
      <c r="B65" s="252" t="str">
        <f>VLOOKUP(A65, [1]!TOX,2,FALSE)</f>
        <v>100-41-4</v>
      </c>
      <c r="C65" s="270">
        <f t="shared" si="0"/>
        <v>700</v>
      </c>
      <c r="D65" s="271">
        <f t="shared" si="1"/>
        <v>20000</v>
      </c>
      <c r="E65" s="272">
        <f t="shared" si="2"/>
        <v>5000</v>
      </c>
      <c r="F65" s="273">
        <f>VLOOKUP(A65,'S-1'!_xlnm.Print_Area,3,FALSE)</f>
        <v>40</v>
      </c>
      <c r="G65" s="272">
        <f>VLOOKUP(A65,'S-1'!_xlnm.Print_Area,5,FALSE)</f>
        <v>500</v>
      </c>
      <c r="H65" s="271">
        <f>VLOOKUP(A65,'S-1'!_xlnm.Print_Area,7,FALSE)</f>
        <v>500</v>
      </c>
      <c r="I65" s="270">
        <f>VLOOKUP(A65,'S-2'!_xlnm.Print_Area,3,FALSE)</f>
        <v>40</v>
      </c>
      <c r="J65" s="271">
        <f>VLOOKUP(A65,'S-2'!_xlnm.Print_Area,5,FALSE)</f>
        <v>1000</v>
      </c>
      <c r="K65" s="272">
        <f>VLOOKUP(A65,'S-2'!_xlnm.Print_Area,7,FALSE)</f>
        <v>1000</v>
      </c>
      <c r="L65" s="273">
        <f>VLOOKUP(A65,'S-3'!_xlnm.Print_Area,3,FALSE)</f>
        <v>40</v>
      </c>
      <c r="M65" s="272">
        <f>VLOOKUP(A65,'S-3'!_xlnm.Print_Area,5,FALSE)</f>
        <v>1000</v>
      </c>
      <c r="N65" s="274">
        <f>VLOOKUP(A65,'S-3'!_xlnm.Print_Area,7,FALSE)</f>
        <v>3000</v>
      </c>
      <c r="O65" s="270">
        <f t="shared" si="3"/>
        <v>500</v>
      </c>
      <c r="P65" s="261">
        <f t="shared" si="12"/>
        <v>1000</v>
      </c>
      <c r="Q65" s="262">
        <f t="shared" si="13"/>
        <v>3000</v>
      </c>
      <c r="R65" s="273">
        <f t="shared" si="6"/>
        <v>100000</v>
      </c>
      <c r="S65" s="275">
        <f t="shared" si="7"/>
        <v>10000</v>
      </c>
      <c r="T65" s="271">
        <f t="shared" si="8"/>
        <v>0.7</v>
      </c>
      <c r="U65" s="276">
        <f t="shared" si="9"/>
        <v>5</v>
      </c>
      <c r="V65" s="271">
        <f t="shared" si="10"/>
        <v>40</v>
      </c>
      <c r="W65" s="277">
        <f t="shared" si="11"/>
        <v>1000</v>
      </c>
    </row>
    <row r="66" spans="1:23" x14ac:dyDescent="0.25">
      <c r="A66" s="269" t="s">
        <v>110</v>
      </c>
      <c r="B66" s="252" t="str">
        <f>VLOOKUP(A66, [1]!TOX,2,FALSE)</f>
        <v>106-93-4</v>
      </c>
      <c r="C66" s="270">
        <f t="shared" si="0"/>
        <v>0.02</v>
      </c>
      <c r="D66" s="271">
        <f t="shared" si="1"/>
        <v>2</v>
      </c>
      <c r="E66" s="272">
        <f t="shared" si="2"/>
        <v>50000</v>
      </c>
      <c r="F66" s="273">
        <f>VLOOKUP(A66,'S-1'!_xlnm.Print_Area,3,FALSE)</f>
        <v>0.1</v>
      </c>
      <c r="G66" s="272">
        <f>VLOOKUP(A66,'S-1'!_xlnm.Print_Area,5,FALSE)</f>
        <v>0.1</v>
      </c>
      <c r="H66" s="271">
        <f>VLOOKUP(A66,'S-1'!_xlnm.Print_Area,7,FALSE)</f>
        <v>1</v>
      </c>
      <c r="I66" s="270">
        <f>VLOOKUP(A66,'S-2'!_xlnm.Print_Area,3,FALSE)</f>
        <v>0.1</v>
      </c>
      <c r="J66" s="271">
        <f>VLOOKUP(A66,'S-2'!_xlnm.Print_Area,5,FALSE)</f>
        <v>0.1</v>
      </c>
      <c r="K66" s="272">
        <f>VLOOKUP(A66,'S-2'!_xlnm.Print_Area,7,FALSE)</f>
        <v>5</v>
      </c>
      <c r="L66" s="273">
        <f>VLOOKUP(A66,'S-3'!_xlnm.Print_Area,3,FALSE)</f>
        <v>0.1</v>
      </c>
      <c r="M66" s="272">
        <f>VLOOKUP(A66,'S-3'!_xlnm.Print_Area,5,FALSE)</f>
        <v>0.1</v>
      </c>
      <c r="N66" s="274">
        <f>VLOOKUP(A66,'S-3'!_xlnm.Print_Area,7,FALSE)</f>
        <v>50</v>
      </c>
      <c r="O66" s="270">
        <f t="shared" si="3"/>
        <v>1</v>
      </c>
      <c r="P66" s="261">
        <f t="shared" si="12"/>
        <v>5</v>
      </c>
      <c r="Q66" s="262">
        <f t="shared" si="13"/>
        <v>50</v>
      </c>
      <c r="R66" s="273">
        <f t="shared" si="6"/>
        <v>100000</v>
      </c>
      <c r="S66" s="275">
        <f t="shared" si="7"/>
        <v>500</v>
      </c>
      <c r="T66" s="271">
        <f t="shared" si="8"/>
        <v>2.0000000000000002E-5</v>
      </c>
      <c r="U66" s="276">
        <f t="shared" si="9"/>
        <v>2E-3</v>
      </c>
      <c r="V66" s="271">
        <f t="shared" si="10"/>
        <v>0.1</v>
      </c>
      <c r="W66" s="277">
        <f t="shared" si="11"/>
        <v>0.1</v>
      </c>
    </row>
    <row r="67" spans="1:23" x14ac:dyDescent="0.25">
      <c r="A67" s="269" t="s">
        <v>45</v>
      </c>
      <c r="B67" s="252" t="str">
        <f>VLOOKUP(A67, [1]!TOX,2,FALSE)</f>
        <v>206-44-0</v>
      </c>
      <c r="C67" s="270">
        <f t="shared" si="0"/>
        <v>90</v>
      </c>
      <c r="D67" s="271" t="str">
        <f t="shared" si="1"/>
        <v>NA</v>
      </c>
      <c r="E67" s="272">
        <f t="shared" si="2"/>
        <v>200</v>
      </c>
      <c r="F67" s="273">
        <f>VLOOKUP(A67,'S-1'!_xlnm.Print_Area,3,FALSE)</f>
        <v>1000</v>
      </c>
      <c r="G67" s="272">
        <f>VLOOKUP(A67,'S-1'!_xlnm.Print_Area,5,FALSE)</f>
        <v>1000</v>
      </c>
      <c r="H67" s="271">
        <f>VLOOKUP(A67,'S-1'!_xlnm.Print_Area,7,FALSE)</f>
        <v>1000</v>
      </c>
      <c r="I67" s="270">
        <f>VLOOKUP(A67,'S-2'!_xlnm.Print_Area,3,FALSE)</f>
        <v>3000</v>
      </c>
      <c r="J67" s="271">
        <f>VLOOKUP(A67,'S-2'!_xlnm.Print_Area,5,FALSE)</f>
        <v>3000</v>
      </c>
      <c r="K67" s="272">
        <f>VLOOKUP(A67,'S-2'!_xlnm.Print_Area,7,FALSE)</f>
        <v>3000</v>
      </c>
      <c r="L67" s="273">
        <f>VLOOKUP(A67,'S-3'!_xlnm.Print_Area,3,FALSE)</f>
        <v>5000</v>
      </c>
      <c r="M67" s="272">
        <f>VLOOKUP(A67,'S-3'!_xlnm.Print_Area,5,FALSE)</f>
        <v>5000</v>
      </c>
      <c r="N67" s="274">
        <f>VLOOKUP(A67,'S-3'!_xlnm.Print_Area,7,FALSE)</f>
        <v>5000</v>
      </c>
      <c r="O67" s="270">
        <f t="shared" si="3"/>
        <v>1000</v>
      </c>
      <c r="P67" s="261">
        <f t="shared" si="12"/>
        <v>3000</v>
      </c>
      <c r="Q67" s="262">
        <f t="shared" si="13"/>
        <v>5000</v>
      </c>
      <c r="R67" s="273">
        <f t="shared" si="6"/>
        <v>2000</v>
      </c>
      <c r="S67" s="275">
        <f t="shared" si="7"/>
        <v>10000</v>
      </c>
      <c r="T67" s="271">
        <f t="shared" si="8"/>
        <v>0.09</v>
      </c>
      <c r="U67" s="276">
        <f t="shared" si="9"/>
        <v>0.2</v>
      </c>
      <c r="V67" s="271">
        <f t="shared" si="10"/>
        <v>1000</v>
      </c>
      <c r="W67" s="277">
        <f t="shared" si="11"/>
        <v>3000</v>
      </c>
    </row>
    <row r="68" spans="1:23" x14ac:dyDescent="0.25">
      <c r="A68" s="269" t="s">
        <v>44</v>
      </c>
      <c r="B68" s="252" t="str">
        <f>VLOOKUP(A68, [1]!TOX,2,FALSE)</f>
        <v>86-73-7</v>
      </c>
      <c r="C68" s="270">
        <f t="shared" ref="C68:C126" si="14">VLOOKUP(A68,GWstds,3,FALSE)</f>
        <v>40</v>
      </c>
      <c r="D68" s="271" t="str">
        <f t="shared" ref="D68:D126" si="15">VLOOKUP(A68,GWstds,4,FALSE)</f>
        <v>NA</v>
      </c>
      <c r="E68" s="272">
        <f t="shared" ref="E68:E126" si="16">VLOOKUP(A68,GWstds,5,FALSE)</f>
        <v>40</v>
      </c>
      <c r="F68" s="273">
        <f>VLOOKUP(A68,'S-1'!_xlnm.Print_Area,3,FALSE)</f>
        <v>1000</v>
      </c>
      <c r="G68" s="272">
        <f>VLOOKUP(A68,'S-1'!_xlnm.Print_Area,5,FALSE)</f>
        <v>1000</v>
      </c>
      <c r="H68" s="271">
        <f>VLOOKUP(A68,'S-1'!_xlnm.Print_Area,7,FALSE)</f>
        <v>1000</v>
      </c>
      <c r="I68" s="270">
        <f>VLOOKUP(A68,'S-2'!_xlnm.Print_Area,3,FALSE)</f>
        <v>3000</v>
      </c>
      <c r="J68" s="271">
        <f>VLOOKUP(A68,'S-2'!_xlnm.Print_Area,5,FALSE)</f>
        <v>3000</v>
      </c>
      <c r="K68" s="272">
        <f>VLOOKUP(A68,'S-2'!_xlnm.Print_Area,7,FALSE)</f>
        <v>3000</v>
      </c>
      <c r="L68" s="273">
        <f>VLOOKUP(A68,'S-3'!_xlnm.Print_Area,3,FALSE)</f>
        <v>5000</v>
      </c>
      <c r="M68" s="272">
        <f>VLOOKUP(A68,'S-3'!_xlnm.Print_Area,5,FALSE)</f>
        <v>5000</v>
      </c>
      <c r="N68" s="274">
        <f>VLOOKUP(A68,'S-3'!_xlnm.Print_Area,7,FALSE)</f>
        <v>5000</v>
      </c>
      <c r="O68" s="270">
        <f t="shared" ref="O68:O126" si="17">VLOOKUP(A68,Meth2,3,FALSE)</f>
        <v>1000</v>
      </c>
      <c r="P68" s="261">
        <f t="shared" ref="P68:P99" si="18">VLOOKUP(A68,Meth2,5,FALSE)</f>
        <v>3000</v>
      </c>
      <c r="Q68" s="262">
        <f t="shared" ref="Q68:Q99" si="19">VLOOKUP(A68,Meth2,7,FALSE)</f>
        <v>5000</v>
      </c>
      <c r="R68" s="273">
        <f t="shared" ref="R68:R126" si="20">VLOOKUP(A68,M3CLs,3,FALSE)</f>
        <v>400</v>
      </c>
      <c r="S68" s="275">
        <f t="shared" ref="S68:S126" si="21">VLOOKUP(A68,M3CLs,4,FALSE)</f>
        <v>10000</v>
      </c>
      <c r="T68" s="271">
        <f t="shared" ref="T68:T126" si="22">VLOOKUP(A68,RCs,3,FALSE)</f>
        <v>0.04</v>
      </c>
      <c r="U68" s="276">
        <f t="shared" ref="U68:U126" si="23">VLOOKUP(A68,RCs,4,FALSE)</f>
        <v>0.04</v>
      </c>
      <c r="V68" s="271">
        <f t="shared" ref="V68:V126" si="24">VLOOKUP(A68,RCs,5,FALSE)</f>
        <v>1000</v>
      </c>
      <c r="W68" s="277">
        <f t="shared" ref="W68:W126" si="25">VLOOKUP(A68,RCs,6,FALSE)</f>
        <v>3000</v>
      </c>
    </row>
    <row r="69" spans="1:23" x14ac:dyDescent="0.25">
      <c r="A69" s="269" t="s">
        <v>43</v>
      </c>
      <c r="B69" s="252" t="str">
        <f>VLOOKUP(A69, [1]!TOX,2,FALSE)</f>
        <v>76-44-8</v>
      </c>
      <c r="C69" s="270">
        <f t="shared" si="14"/>
        <v>0.4</v>
      </c>
      <c r="D69" s="271">
        <f t="shared" si="15"/>
        <v>2</v>
      </c>
      <c r="E69" s="272">
        <f t="shared" si="16"/>
        <v>1</v>
      </c>
      <c r="F69" s="273">
        <f>VLOOKUP(A69,'S-1'!_xlnm.Print_Area,3,FALSE)</f>
        <v>0.3</v>
      </c>
      <c r="G69" s="272">
        <f>VLOOKUP(A69,'S-1'!_xlnm.Print_Area,5,FALSE)</f>
        <v>0.3</v>
      </c>
      <c r="H69" s="271">
        <f>VLOOKUP(A69,'S-1'!_xlnm.Print_Area,7,FALSE)</f>
        <v>0.3</v>
      </c>
      <c r="I69" s="270">
        <f>VLOOKUP(A69,'S-2'!_xlnm.Print_Area,3,FALSE)</f>
        <v>2</v>
      </c>
      <c r="J69" s="271">
        <f>VLOOKUP(A69,'S-2'!_xlnm.Print_Area,5,FALSE)</f>
        <v>2</v>
      </c>
      <c r="K69" s="272">
        <f>VLOOKUP(A69,'S-2'!_xlnm.Print_Area,7,FALSE)</f>
        <v>2</v>
      </c>
      <c r="L69" s="273">
        <f>VLOOKUP(A69,'S-3'!_xlnm.Print_Area,3,FALSE)</f>
        <v>10</v>
      </c>
      <c r="M69" s="272">
        <f>VLOOKUP(A69,'S-3'!_xlnm.Print_Area,5,FALSE)</f>
        <v>10</v>
      </c>
      <c r="N69" s="274">
        <f>VLOOKUP(A69,'S-3'!_xlnm.Print_Area,7,FALSE)</f>
        <v>10</v>
      </c>
      <c r="O69" s="270">
        <f t="shared" si="17"/>
        <v>0.3</v>
      </c>
      <c r="P69" s="261">
        <f t="shared" si="18"/>
        <v>2</v>
      </c>
      <c r="Q69" s="262">
        <f t="shared" si="19"/>
        <v>10</v>
      </c>
      <c r="R69" s="273">
        <f t="shared" si="20"/>
        <v>20</v>
      </c>
      <c r="S69" s="275">
        <f t="shared" si="21"/>
        <v>100</v>
      </c>
      <c r="T69" s="271">
        <f t="shared" si="22"/>
        <v>4.0000000000000002E-4</v>
      </c>
      <c r="U69" s="276">
        <f t="shared" si="23"/>
        <v>1E-3</v>
      </c>
      <c r="V69" s="271">
        <f t="shared" si="24"/>
        <v>0.3</v>
      </c>
      <c r="W69" s="277">
        <f t="shared" si="25"/>
        <v>2</v>
      </c>
    </row>
    <row r="70" spans="1:23" x14ac:dyDescent="0.25">
      <c r="A70" s="269" t="s">
        <v>42</v>
      </c>
      <c r="B70" s="252" t="str">
        <f>VLOOKUP(A70, [1]!TOX,2,FALSE)</f>
        <v>1024-57-3</v>
      </c>
      <c r="C70" s="270">
        <f t="shared" si="14"/>
        <v>0.2</v>
      </c>
      <c r="D70" s="271">
        <f t="shared" si="15"/>
        <v>7</v>
      </c>
      <c r="E70" s="272">
        <f t="shared" si="16"/>
        <v>2</v>
      </c>
      <c r="F70" s="273">
        <f>VLOOKUP(A70,'S-1'!_xlnm.Print_Area,3,FALSE)</f>
        <v>0.2</v>
      </c>
      <c r="G70" s="272">
        <f>VLOOKUP(A70,'S-1'!_xlnm.Print_Area,5,FALSE)</f>
        <v>0.2</v>
      </c>
      <c r="H70" s="271">
        <f>VLOOKUP(A70,'S-1'!_xlnm.Print_Area,7,FALSE)</f>
        <v>0.2</v>
      </c>
      <c r="I70" s="270">
        <f>VLOOKUP(A70,'S-2'!_xlnm.Print_Area,3,FALSE)</f>
        <v>1</v>
      </c>
      <c r="J70" s="271">
        <f>VLOOKUP(A70,'S-2'!_xlnm.Print_Area,5,FALSE)</f>
        <v>1</v>
      </c>
      <c r="K70" s="272">
        <f>VLOOKUP(A70,'S-2'!_xlnm.Print_Area,7,FALSE)</f>
        <v>1</v>
      </c>
      <c r="L70" s="273">
        <f>VLOOKUP(A70,'S-3'!_xlnm.Print_Area,3,FALSE)</f>
        <v>1</v>
      </c>
      <c r="M70" s="272">
        <f>VLOOKUP(A70,'S-3'!_xlnm.Print_Area,5,FALSE)</f>
        <v>1</v>
      </c>
      <c r="N70" s="274">
        <f>VLOOKUP(A70,'S-3'!_xlnm.Print_Area,7,FALSE)</f>
        <v>1</v>
      </c>
      <c r="O70" s="270">
        <f t="shared" si="17"/>
        <v>0.2</v>
      </c>
      <c r="P70" s="261">
        <f t="shared" si="18"/>
        <v>1</v>
      </c>
      <c r="Q70" s="262">
        <f t="shared" si="19"/>
        <v>1</v>
      </c>
      <c r="R70" s="273">
        <f t="shared" si="20"/>
        <v>70</v>
      </c>
      <c r="S70" s="275">
        <f t="shared" si="21"/>
        <v>10</v>
      </c>
      <c r="T70" s="271">
        <f t="shared" si="22"/>
        <v>2.0000000000000001E-4</v>
      </c>
      <c r="U70" s="276">
        <f t="shared" si="23"/>
        <v>2E-3</v>
      </c>
      <c r="V70" s="271">
        <f t="shared" si="24"/>
        <v>0.2</v>
      </c>
      <c r="W70" s="277">
        <f t="shared" si="25"/>
        <v>1</v>
      </c>
    </row>
    <row r="71" spans="1:23" x14ac:dyDescent="0.25">
      <c r="A71" s="269" t="s">
        <v>41</v>
      </c>
      <c r="B71" s="252" t="str">
        <f>VLOOKUP(A71, [1]!TOX,2,FALSE)</f>
        <v>118-74-1</v>
      </c>
      <c r="C71" s="270">
        <f t="shared" si="14"/>
        <v>1</v>
      </c>
      <c r="D71" s="271">
        <f t="shared" si="15"/>
        <v>1</v>
      </c>
      <c r="E71" s="272">
        <f t="shared" si="16"/>
        <v>6000</v>
      </c>
      <c r="F71" s="273">
        <f>VLOOKUP(A71,'S-1'!_xlnm.Print_Area,3,FALSE)</f>
        <v>0.7</v>
      </c>
      <c r="G71" s="272">
        <f>VLOOKUP(A71,'S-1'!_xlnm.Print_Area,5,FALSE)</f>
        <v>0.7</v>
      </c>
      <c r="H71" s="271">
        <f>VLOOKUP(A71,'S-1'!_xlnm.Print_Area,7,FALSE)</f>
        <v>0.7</v>
      </c>
      <c r="I71" s="270">
        <f>VLOOKUP(A71,'S-2'!_xlnm.Print_Area,3,FALSE)</f>
        <v>0.9</v>
      </c>
      <c r="J71" s="271">
        <f>VLOOKUP(A71,'S-2'!_xlnm.Print_Area,5,FALSE)</f>
        <v>0.9</v>
      </c>
      <c r="K71" s="272">
        <f>VLOOKUP(A71,'S-2'!_xlnm.Print_Area,7,FALSE)</f>
        <v>0.9</v>
      </c>
      <c r="L71" s="273">
        <f>VLOOKUP(A71,'S-3'!_xlnm.Print_Area,3,FALSE)</f>
        <v>0.9</v>
      </c>
      <c r="M71" s="272">
        <f>VLOOKUP(A71,'S-3'!_xlnm.Print_Area,5,FALSE)</f>
        <v>0.9</v>
      </c>
      <c r="N71" s="274">
        <f>VLOOKUP(A71,'S-3'!_xlnm.Print_Area,7,FALSE)</f>
        <v>0.9</v>
      </c>
      <c r="O71" s="270">
        <f t="shared" si="17"/>
        <v>0.7</v>
      </c>
      <c r="P71" s="261">
        <f t="shared" si="18"/>
        <v>0.9</v>
      </c>
      <c r="Q71" s="262">
        <f t="shared" si="19"/>
        <v>0.9</v>
      </c>
      <c r="R71" s="273">
        <f t="shared" si="20"/>
        <v>60000</v>
      </c>
      <c r="S71" s="275">
        <f t="shared" si="21"/>
        <v>9</v>
      </c>
      <c r="T71" s="271">
        <f t="shared" si="22"/>
        <v>1E-3</v>
      </c>
      <c r="U71" s="276">
        <f t="shared" si="23"/>
        <v>1E-3</v>
      </c>
      <c r="V71" s="271">
        <f t="shared" si="24"/>
        <v>0.7</v>
      </c>
      <c r="W71" s="277">
        <f t="shared" si="25"/>
        <v>0.9</v>
      </c>
    </row>
    <row r="72" spans="1:23" x14ac:dyDescent="0.25">
      <c r="A72" s="269" t="s">
        <v>40</v>
      </c>
      <c r="B72" s="252" t="str">
        <f>VLOOKUP(A72, [1]!TOX,2,FALSE)</f>
        <v>87-68-3</v>
      </c>
      <c r="C72" s="270">
        <f t="shared" si="14"/>
        <v>0.6</v>
      </c>
      <c r="D72" s="271">
        <f t="shared" si="15"/>
        <v>50</v>
      </c>
      <c r="E72" s="272">
        <f t="shared" si="16"/>
        <v>3000</v>
      </c>
      <c r="F72" s="273">
        <f>VLOOKUP(A72,'S-1'!_xlnm.Print_Area,3,FALSE)</f>
        <v>30</v>
      </c>
      <c r="G72" s="272">
        <f>VLOOKUP(A72,'S-1'!_xlnm.Print_Area,5,FALSE)</f>
        <v>30</v>
      </c>
      <c r="H72" s="271">
        <f>VLOOKUP(A72,'S-1'!_xlnm.Print_Area,7,FALSE)</f>
        <v>30</v>
      </c>
      <c r="I72" s="270">
        <f>VLOOKUP(A72,'S-2'!_xlnm.Print_Area,3,FALSE)</f>
        <v>100</v>
      </c>
      <c r="J72" s="271">
        <f>VLOOKUP(A72,'S-2'!_xlnm.Print_Area,5,FALSE)</f>
        <v>100</v>
      </c>
      <c r="K72" s="272">
        <f>VLOOKUP(A72,'S-2'!_xlnm.Print_Area,7,FALSE)</f>
        <v>100</v>
      </c>
      <c r="L72" s="273">
        <f>VLOOKUP(A72,'S-3'!_xlnm.Print_Area,3,FALSE)</f>
        <v>100</v>
      </c>
      <c r="M72" s="272">
        <f>VLOOKUP(A72,'S-3'!_xlnm.Print_Area,5,FALSE)</f>
        <v>100</v>
      </c>
      <c r="N72" s="274">
        <f>VLOOKUP(A72,'S-3'!_xlnm.Print_Area,7,FALSE)</f>
        <v>100</v>
      </c>
      <c r="O72" s="270">
        <f t="shared" si="17"/>
        <v>30</v>
      </c>
      <c r="P72" s="261">
        <f t="shared" si="18"/>
        <v>100</v>
      </c>
      <c r="Q72" s="262">
        <f t="shared" si="19"/>
        <v>100</v>
      </c>
      <c r="R72" s="273">
        <f t="shared" si="20"/>
        <v>30000</v>
      </c>
      <c r="S72" s="275">
        <f t="shared" si="21"/>
        <v>1000</v>
      </c>
      <c r="T72" s="271">
        <f t="shared" si="22"/>
        <v>5.9999999999999995E-4</v>
      </c>
      <c r="U72" s="276">
        <f t="shared" si="23"/>
        <v>0.05</v>
      </c>
      <c r="V72" s="271">
        <f t="shared" si="24"/>
        <v>30</v>
      </c>
      <c r="W72" s="277">
        <f t="shared" si="25"/>
        <v>100</v>
      </c>
    </row>
    <row r="73" spans="1:23" ht="23" x14ac:dyDescent="0.25">
      <c r="A73" s="269" t="s">
        <v>39</v>
      </c>
      <c r="B73" s="252" t="str">
        <f>VLOOKUP(A73, [1]!TOX,2,FALSE)</f>
        <v>58-89-9</v>
      </c>
      <c r="C73" s="270">
        <f t="shared" si="14"/>
        <v>0.2</v>
      </c>
      <c r="D73" s="271">
        <f t="shared" si="15"/>
        <v>200</v>
      </c>
      <c r="E73" s="272">
        <f t="shared" si="16"/>
        <v>4</v>
      </c>
      <c r="F73" s="273">
        <f>VLOOKUP(A73,'S-1'!_xlnm.Print_Area,3,FALSE)</f>
        <v>3.0000000000000001E-3</v>
      </c>
      <c r="G73" s="272">
        <f>VLOOKUP(A73,'S-1'!_xlnm.Print_Area,5,FALSE)</f>
        <v>2</v>
      </c>
      <c r="H73" s="271">
        <f>VLOOKUP(A73,'S-1'!_xlnm.Print_Area,7,FALSE)</f>
        <v>0.5</v>
      </c>
      <c r="I73" s="270">
        <f>VLOOKUP(A73,'S-2'!_xlnm.Print_Area,3,FALSE)</f>
        <v>3.0000000000000001E-3</v>
      </c>
      <c r="J73" s="271">
        <f>VLOOKUP(A73,'S-2'!_xlnm.Print_Area,5,FALSE)</f>
        <v>2</v>
      </c>
      <c r="K73" s="272">
        <f>VLOOKUP(A73,'S-2'!_xlnm.Print_Area,7,FALSE)</f>
        <v>0.5</v>
      </c>
      <c r="L73" s="273">
        <f>VLOOKUP(A73,'S-3'!_xlnm.Print_Area,3,FALSE)</f>
        <v>3.0000000000000001E-3</v>
      </c>
      <c r="M73" s="272">
        <f>VLOOKUP(A73,'S-3'!_xlnm.Print_Area,5,FALSE)</f>
        <v>2</v>
      </c>
      <c r="N73" s="274">
        <f>VLOOKUP(A73,'S-3'!_xlnm.Print_Area,7,FALSE)</f>
        <v>0.5</v>
      </c>
      <c r="O73" s="270">
        <f t="shared" si="17"/>
        <v>2</v>
      </c>
      <c r="P73" s="261">
        <f t="shared" si="18"/>
        <v>8</v>
      </c>
      <c r="Q73" s="262">
        <f t="shared" si="19"/>
        <v>70</v>
      </c>
      <c r="R73" s="273">
        <f t="shared" si="20"/>
        <v>2000</v>
      </c>
      <c r="S73" s="275">
        <f t="shared" si="21"/>
        <v>700</v>
      </c>
      <c r="T73" s="271">
        <f t="shared" si="22"/>
        <v>2.0000000000000001E-4</v>
      </c>
      <c r="U73" s="276">
        <f t="shared" si="23"/>
        <v>4.0000000000000001E-3</v>
      </c>
      <c r="V73" s="271">
        <f t="shared" si="24"/>
        <v>3.0000000000000001E-3</v>
      </c>
      <c r="W73" s="277">
        <f t="shared" si="25"/>
        <v>0.5</v>
      </c>
    </row>
    <row r="74" spans="1:23" x14ac:dyDescent="0.25">
      <c r="A74" s="269" t="s">
        <v>38</v>
      </c>
      <c r="B74" s="252" t="str">
        <f>VLOOKUP(A74, [1]!TOX,2,FALSE)</f>
        <v>67-72-1</v>
      </c>
      <c r="C74" s="270">
        <f t="shared" si="14"/>
        <v>8</v>
      </c>
      <c r="D74" s="271">
        <f t="shared" si="15"/>
        <v>100</v>
      </c>
      <c r="E74" s="272">
        <f t="shared" si="16"/>
        <v>50000</v>
      </c>
      <c r="F74" s="273">
        <f>VLOOKUP(A74,'S-1'!_xlnm.Print_Area,3,FALSE)</f>
        <v>0.7</v>
      </c>
      <c r="G74" s="272">
        <f>VLOOKUP(A74,'S-1'!_xlnm.Print_Area,5,FALSE)</f>
        <v>3</v>
      </c>
      <c r="H74" s="271">
        <f>VLOOKUP(A74,'S-1'!_xlnm.Print_Area,7,FALSE)</f>
        <v>50</v>
      </c>
      <c r="I74" s="270">
        <f>VLOOKUP(A74,'S-2'!_xlnm.Print_Area,3,FALSE)</f>
        <v>0.7</v>
      </c>
      <c r="J74" s="271">
        <f>VLOOKUP(A74,'S-2'!_xlnm.Print_Area,5,FALSE)</f>
        <v>3</v>
      </c>
      <c r="K74" s="272">
        <f>VLOOKUP(A74,'S-2'!_xlnm.Print_Area,7,FALSE)</f>
        <v>300</v>
      </c>
      <c r="L74" s="273">
        <f>VLOOKUP(A74,'S-3'!_xlnm.Print_Area,3,FALSE)</f>
        <v>0.7</v>
      </c>
      <c r="M74" s="272">
        <f>VLOOKUP(A74,'S-3'!_xlnm.Print_Area,5,FALSE)</f>
        <v>3</v>
      </c>
      <c r="N74" s="274">
        <f>VLOOKUP(A74,'S-3'!_xlnm.Print_Area,7,FALSE)</f>
        <v>300</v>
      </c>
      <c r="O74" s="270">
        <f t="shared" si="17"/>
        <v>50</v>
      </c>
      <c r="P74" s="261">
        <f t="shared" si="18"/>
        <v>300</v>
      </c>
      <c r="Q74" s="262">
        <f t="shared" si="19"/>
        <v>300</v>
      </c>
      <c r="R74" s="273">
        <f t="shared" si="20"/>
        <v>100000</v>
      </c>
      <c r="S74" s="275">
        <f t="shared" si="21"/>
        <v>3000</v>
      </c>
      <c r="T74" s="271">
        <f t="shared" si="22"/>
        <v>8.0000000000000002E-3</v>
      </c>
      <c r="U74" s="276">
        <f t="shared" si="23"/>
        <v>0.1</v>
      </c>
      <c r="V74" s="271">
        <f t="shared" si="24"/>
        <v>0.7</v>
      </c>
      <c r="W74" s="277">
        <f t="shared" si="25"/>
        <v>3</v>
      </c>
    </row>
    <row r="75" spans="1:23" x14ac:dyDescent="0.25">
      <c r="A75" s="269" t="s">
        <v>37</v>
      </c>
      <c r="B75" s="252" t="str">
        <f>VLOOKUP(A75, [1]!TOX,2,FALSE)</f>
        <v>2691-41-0</v>
      </c>
      <c r="C75" s="270">
        <f t="shared" si="14"/>
        <v>200</v>
      </c>
      <c r="D75" s="271">
        <f t="shared" si="15"/>
        <v>50000</v>
      </c>
      <c r="E75" s="272">
        <f t="shared" si="16"/>
        <v>50000</v>
      </c>
      <c r="F75" s="273">
        <f>VLOOKUP(A75,'S-1'!_xlnm.Print_Area,3,FALSE)</f>
        <v>2</v>
      </c>
      <c r="G75" s="272">
        <f>VLOOKUP(A75,'S-1'!_xlnm.Print_Area,5,FALSE)</f>
        <v>100</v>
      </c>
      <c r="H75" s="271">
        <f>VLOOKUP(A75,'S-1'!_xlnm.Print_Area,7,FALSE)</f>
        <v>1000</v>
      </c>
      <c r="I75" s="270">
        <f>VLOOKUP(A75,'S-2'!_xlnm.Print_Area,3,FALSE)</f>
        <v>2</v>
      </c>
      <c r="J75" s="271">
        <f>VLOOKUP(A75,'S-2'!_xlnm.Print_Area,5,FALSE)</f>
        <v>100</v>
      </c>
      <c r="K75" s="272">
        <f>VLOOKUP(A75,'S-2'!_xlnm.Print_Area,7,FALSE)</f>
        <v>1000</v>
      </c>
      <c r="L75" s="273">
        <f>VLOOKUP(A75,'S-3'!_xlnm.Print_Area,3,FALSE)</f>
        <v>2</v>
      </c>
      <c r="M75" s="272">
        <f>VLOOKUP(A75,'S-3'!_xlnm.Print_Area,5,FALSE)</f>
        <v>100</v>
      </c>
      <c r="N75" s="274">
        <f>VLOOKUP(A75,'S-3'!_xlnm.Print_Area,7,FALSE)</f>
        <v>1000</v>
      </c>
      <c r="O75" s="270">
        <f t="shared" si="17"/>
        <v>1000</v>
      </c>
      <c r="P75" s="261">
        <f t="shared" si="18"/>
        <v>3000</v>
      </c>
      <c r="Q75" s="262">
        <f t="shared" si="19"/>
        <v>5000</v>
      </c>
      <c r="R75" s="273">
        <f t="shared" si="20"/>
        <v>100000</v>
      </c>
      <c r="S75" s="275">
        <f t="shared" si="21"/>
        <v>10000</v>
      </c>
      <c r="T75" s="271">
        <f t="shared" si="22"/>
        <v>0.2</v>
      </c>
      <c r="U75" s="276">
        <f t="shared" si="23"/>
        <v>50</v>
      </c>
      <c r="V75" s="271">
        <f t="shared" si="24"/>
        <v>2</v>
      </c>
      <c r="W75" s="277">
        <f t="shared" si="25"/>
        <v>100</v>
      </c>
    </row>
    <row r="76" spans="1:23" x14ac:dyDescent="0.25">
      <c r="A76" s="269" t="s">
        <v>36</v>
      </c>
      <c r="B76" s="252" t="str">
        <f>VLOOKUP(A76, [1]!TOX,2,FALSE)</f>
        <v>193-39-5</v>
      </c>
      <c r="C76" s="270">
        <f t="shared" si="14"/>
        <v>0.5</v>
      </c>
      <c r="D76" s="271" t="str">
        <f t="shared" si="15"/>
        <v>NA</v>
      </c>
      <c r="E76" s="272">
        <f t="shared" si="16"/>
        <v>100</v>
      </c>
      <c r="F76" s="273">
        <f>VLOOKUP(A76,'S-1'!_xlnm.Print_Area,3,FALSE)</f>
        <v>20</v>
      </c>
      <c r="G76" s="272">
        <f>VLOOKUP(A76,'S-1'!_xlnm.Print_Area,5,FALSE)</f>
        <v>20</v>
      </c>
      <c r="H76" s="271">
        <f>VLOOKUP(A76,'S-1'!_xlnm.Print_Area,7,FALSE)</f>
        <v>20</v>
      </c>
      <c r="I76" s="270">
        <f>VLOOKUP(A76,'S-2'!_xlnm.Print_Area,3,FALSE)</f>
        <v>300</v>
      </c>
      <c r="J76" s="271">
        <f>VLOOKUP(A76,'S-2'!_xlnm.Print_Area,5,FALSE)</f>
        <v>300</v>
      </c>
      <c r="K76" s="272">
        <f>VLOOKUP(A76,'S-2'!_xlnm.Print_Area,7,FALSE)</f>
        <v>300</v>
      </c>
      <c r="L76" s="273">
        <f>VLOOKUP(A76,'S-3'!_xlnm.Print_Area,3,FALSE)</f>
        <v>2000</v>
      </c>
      <c r="M76" s="272">
        <f>VLOOKUP(A76,'S-3'!_xlnm.Print_Area,5,FALSE)</f>
        <v>2000</v>
      </c>
      <c r="N76" s="274">
        <f>VLOOKUP(A76,'S-3'!_xlnm.Print_Area,7,FALSE)</f>
        <v>2000</v>
      </c>
      <c r="O76" s="270">
        <f t="shared" si="17"/>
        <v>20</v>
      </c>
      <c r="P76" s="261">
        <f t="shared" si="18"/>
        <v>300</v>
      </c>
      <c r="Q76" s="262">
        <f t="shared" si="19"/>
        <v>2000</v>
      </c>
      <c r="R76" s="273">
        <f t="shared" si="20"/>
        <v>1000</v>
      </c>
      <c r="S76" s="275">
        <f t="shared" si="21"/>
        <v>10000</v>
      </c>
      <c r="T76" s="271">
        <f t="shared" si="22"/>
        <v>5.0000000000000001E-4</v>
      </c>
      <c r="U76" s="276">
        <f t="shared" si="23"/>
        <v>0.1</v>
      </c>
      <c r="V76" s="271">
        <f t="shared" si="24"/>
        <v>20</v>
      </c>
      <c r="W76" s="277">
        <f t="shared" si="25"/>
        <v>300</v>
      </c>
    </row>
    <row r="77" spans="1:23" x14ac:dyDescent="0.25">
      <c r="A77" s="269" t="s">
        <v>35</v>
      </c>
      <c r="B77" s="252" t="str">
        <f>VLOOKUP(A77, [1]!TOX,2,FALSE)</f>
        <v>7439-92-1</v>
      </c>
      <c r="C77" s="270">
        <f t="shared" si="14"/>
        <v>15</v>
      </c>
      <c r="D77" s="271" t="str">
        <f t="shared" si="15"/>
        <v>NA</v>
      </c>
      <c r="E77" s="272">
        <f t="shared" si="16"/>
        <v>10</v>
      </c>
      <c r="F77" s="273">
        <f>VLOOKUP(A77,'S-1'!_xlnm.Print_Area,3,FALSE)</f>
        <v>200</v>
      </c>
      <c r="G77" s="272">
        <f>VLOOKUP(A77,'S-1'!_xlnm.Print_Area,5,FALSE)</f>
        <v>200</v>
      </c>
      <c r="H77" s="271">
        <f>VLOOKUP(A77,'S-1'!_xlnm.Print_Area,7,FALSE)</f>
        <v>200</v>
      </c>
      <c r="I77" s="270">
        <f>VLOOKUP(A77,'S-2'!_xlnm.Print_Area,3,FALSE)</f>
        <v>600</v>
      </c>
      <c r="J77" s="271">
        <f>VLOOKUP(A77,'S-2'!_xlnm.Print_Area,5,FALSE)</f>
        <v>600</v>
      </c>
      <c r="K77" s="272">
        <f>VLOOKUP(A77,'S-2'!_xlnm.Print_Area,7,FALSE)</f>
        <v>600</v>
      </c>
      <c r="L77" s="273">
        <f>VLOOKUP(A77,'S-3'!_xlnm.Print_Area,3,FALSE)</f>
        <v>600</v>
      </c>
      <c r="M77" s="272">
        <f>VLOOKUP(A77,'S-3'!_xlnm.Print_Area,5,FALSE)</f>
        <v>600</v>
      </c>
      <c r="N77" s="274">
        <f>VLOOKUP(A77,'S-3'!_xlnm.Print_Area,7,FALSE)</f>
        <v>600</v>
      </c>
      <c r="O77" s="270">
        <f t="shared" si="17"/>
        <v>200</v>
      </c>
      <c r="P77" s="261">
        <f t="shared" si="18"/>
        <v>600</v>
      </c>
      <c r="Q77" s="262">
        <f t="shared" si="19"/>
        <v>600</v>
      </c>
      <c r="R77" s="273">
        <f t="shared" si="20"/>
        <v>150</v>
      </c>
      <c r="S77" s="275">
        <f t="shared" si="21"/>
        <v>6000</v>
      </c>
      <c r="T77" s="271">
        <f t="shared" si="22"/>
        <v>0.01</v>
      </c>
      <c r="U77" s="276">
        <f t="shared" si="23"/>
        <v>0.01</v>
      </c>
      <c r="V77" s="271">
        <f t="shared" si="24"/>
        <v>200</v>
      </c>
      <c r="W77" s="277">
        <f t="shared" si="25"/>
        <v>600</v>
      </c>
    </row>
    <row r="78" spans="1:23" x14ac:dyDescent="0.25">
      <c r="A78" s="269" t="s">
        <v>34</v>
      </c>
      <c r="B78" s="252" t="str">
        <f>VLOOKUP(A78, [1]!TOX,2,FALSE)</f>
        <v>7439-97-6</v>
      </c>
      <c r="C78" s="270">
        <f t="shared" si="14"/>
        <v>2</v>
      </c>
      <c r="D78" s="271" t="str">
        <f t="shared" si="15"/>
        <v>NA</v>
      </c>
      <c r="E78" s="272">
        <f t="shared" si="16"/>
        <v>20</v>
      </c>
      <c r="F78" s="273">
        <f>VLOOKUP(A78,'S-1'!_xlnm.Print_Area,3,FALSE)</f>
        <v>20</v>
      </c>
      <c r="G78" s="272">
        <f>VLOOKUP(A78,'S-1'!_xlnm.Print_Area,5,FALSE)</f>
        <v>20</v>
      </c>
      <c r="H78" s="271">
        <f>VLOOKUP(A78,'S-1'!_xlnm.Print_Area,7,FALSE)</f>
        <v>20</v>
      </c>
      <c r="I78" s="270">
        <f>VLOOKUP(A78,'S-2'!_xlnm.Print_Area,3,FALSE)</f>
        <v>40</v>
      </c>
      <c r="J78" s="271">
        <f>VLOOKUP(A78,'S-2'!_xlnm.Print_Area,5,FALSE)</f>
        <v>40</v>
      </c>
      <c r="K78" s="272">
        <f>VLOOKUP(A78,'S-2'!_xlnm.Print_Area,7,FALSE)</f>
        <v>40</v>
      </c>
      <c r="L78" s="273">
        <f>VLOOKUP(A78,'S-3'!_xlnm.Print_Area,3,FALSE)</f>
        <v>40</v>
      </c>
      <c r="M78" s="272">
        <f>VLOOKUP(A78,'S-3'!_xlnm.Print_Area,5,FALSE)</f>
        <v>40</v>
      </c>
      <c r="N78" s="274">
        <f>VLOOKUP(A78,'S-3'!_xlnm.Print_Area,7,FALSE)</f>
        <v>40</v>
      </c>
      <c r="O78" s="270">
        <f t="shared" si="17"/>
        <v>20</v>
      </c>
      <c r="P78" s="261">
        <f t="shared" si="18"/>
        <v>40</v>
      </c>
      <c r="Q78" s="262">
        <f t="shared" si="19"/>
        <v>40</v>
      </c>
      <c r="R78" s="273">
        <f t="shared" si="20"/>
        <v>200</v>
      </c>
      <c r="S78" s="275">
        <f t="shared" si="21"/>
        <v>400</v>
      </c>
      <c r="T78" s="271">
        <f t="shared" si="22"/>
        <v>2E-3</v>
      </c>
      <c r="U78" s="276">
        <f t="shared" si="23"/>
        <v>0.02</v>
      </c>
      <c r="V78" s="271">
        <f t="shared" si="24"/>
        <v>20</v>
      </c>
      <c r="W78" s="277">
        <f t="shared" si="25"/>
        <v>40</v>
      </c>
    </row>
    <row r="79" spans="1:23" x14ac:dyDescent="0.25">
      <c r="A79" s="269" t="s">
        <v>33</v>
      </c>
      <c r="B79" s="252" t="str">
        <f>VLOOKUP(A79, [1]!TOX,2,FALSE)</f>
        <v>72-43-5</v>
      </c>
      <c r="C79" s="270">
        <f t="shared" si="14"/>
        <v>40</v>
      </c>
      <c r="D79" s="271" t="str">
        <f t="shared" si="15"/>
        <v>NA</v>
      </c>
      <c r="E79" s="272">
        <f t="shared" si="16"/>
        <v>10</v>
      </c>
      <c r="F79" s="273">
        <f>VLOOKUP(A79,'S-1'!_xlnm.Print_Area,3,FALSE)</f>
        <v>300</v>
      </c>
      <c r="G79" s="272">
        <f>VLOOKUP(A79,'S-1'!_xlnm.Print_Area,5,FALSE)</f>
        <v>300</v>
      </c>
      <c r="H79" s="271">
        <f>VLOOKUP(A79,'S-1'!_xlnm.Print_Area,7,FALSE)</f>
        <v>300</v>
      </c>
      <c r="I79" s="270">
        <f>VLOOKUP(A79,'S-2'!_xlnm.Print_Area,3,FALSE)</f>
        <v>400</v>
      </c>
      <c r="J79" s="271">
        <f>VLOOKUP(A79,'S-2'!_xlnm.Print_Area,5,FALSE)</f>
        <v>400</v>
      </c>
      <c r="K79" s="272">
        <f>VLOOKUP(A79,'S-2'!_xlnm.Print_Area,7,FALSE)</f>
        <v>400</v>
      </c>
      <c r="L79" s="273">
        <f>VLOOKUP(A79,'S-3'!_xlnm.Print_Area,3,FALSE)</f>
        <v>400</v>
      </c>
      <c r="M79" s="272">
        <f>VLOOKUP(A79,'S-3'!_xlnm.Print_Area,5,FALSE)</f>
        <v>400</v>
      </c>
      <c r="N79" s="274">
        <f>VLOOKUP(A79,'S-3'!_xlnm.Print_Area,7,FALSE)</f>
        <v>400</v>
      </c>
      <c r="O79" s="270">
        <f t="shared" si="17"/>
        <v>300</v>
      </c>
      <c r="P79" s="261">
        <f t="shared" si="18"/>
        <v>400</v>
      </c>
      <c r="Q79" s="262">
        <f t="shared" si="19"/>
        <v>400</v>
      </c>
      <c r="R79" s="273">
        <f t="shared" si="20"/>
        <v>400</v>
      </c>
      <c r="S79" s="275">
        <f t="shared" si="21"/>
        <v>4000</v>
      </c>
      <c r="T79" s="271">
        <f t="shared" si="22"/>
        <v>0.01</v>
      </c>
      <c r="U79" s="276">
        <f t="shared" si="23"/>
        <v>0.01</v>
      </c>
      <c r="V79" s="271">
        <f t="shared" si="24"/>
        <v>300</v>
      </c>
      <c r="W79" s="277">
        <f t="shared" si="25"/>
        <v>400</v>
      </c>
    </row>
    <row r="80" spans="1:23" x14ac:dyDescent="0.25">
      <c r="A80" s="269" t="s">
        <v>32</v>
      </c>
      <c r="B80" s="252" t="str">
        <f>VLOOKUP(A80, [1]!TOX,2,FALSE)</f>
        <v>78-93-3</v>
      </c>
      <c r="C80" s="270">
        <f t="shared" si="14"/>
        <v>4000</v>
      </c>
      <c r="D80" s="271">
        <f t="shared" si="15"/>
        <v>50000</v>
      </c>
      <c r="E80" s="272">
        <f t="shared" si="16"/>
        <v>50000</v>
      </c>
      <c r="F80" s="273">
        <f>VLOOKUP(A80,'S-1'!_xlnm.Print_Area,3,FALSE)</f>
        <v>4</v>
      </c>
      <c r="G80" s="272">
        <f>VLOOKUP(A80,'S-1'!_xlnm.Print_Area,5,FALSE)</f>
        <v>50</v>
      </c>
      <c r="H80" s="271">
        <f>VLOOKUP(A80,'S-1'!_xlnm.Print_Area,7,FALSE)</f>
        <v>400</v>
      </c>
      <c r="I80" s="270">
        <f>VLOOKUP(A80,'S-2'!_xlnm.Print_Area,3,FALSE)</f>
        <v>4</v>
      </c>
      <c r="J80" s="271">
        <f>VLOOKUP(A80,'S-2'!_xlnm.Print_Area,5,FALSE)</f>
        <v>50</v>
      </c>
      <c r="K80" s="272">
        <f>VLOOKUP(A80,'S-2'!_xlnm.Print_Area,7,FALSE)</f>
        <v>400</v>
      </c>
      <c r="L80" s="273">
        <f>VLOOKUP(A80,'S-3'!_xlnm.Print_Area,3,FALSE)</f>
        <v>4</v>
      </c>
      <c r="M80" s="272">
        <f>VLOOKUP(A80,'S-3'!_xlnm.Print_Area,5,FALSE)</f>
        <v>50</v>
      </c>
      <c r="N80" s="274">
        <f>VLOOKUP(A80,'S-3'!_xlnm.Print_Area,7,FALSE)</f>
        <v>400</v>
      </c>
      <c r="O80" s="270">
        <f t="shared" si="17"/>
        <v>500</v>
      </c>
      <c r="P80" s="261">
        <f t="shared" si="18"/>
        <v>1000</v>
      </c>
      <c r="Q80" s="262">
        <f t="shared" si="19"/>
        <v>3000</v>
      </c>
      <c r="R80" s="273">
        <f t="shared" si="20"/>
        <v>100000</v>
      </c>
      <c r="S80" s="275">
        <f t="shared" si="21"/>
        <v>10000</v>
      </c>
      <c r="T80" s="271">
        <f t="shared" si="22"/>
        <v>4</v>
      </c>
      <c r="U80" s="276">
        <f t="shared" si="23"/>
        <v>50</v>
      </c>
      <c r="V80" s="271">
        <f t="shared" si="24"/>
        <v>4</v>
      </c>
      <c r="W80" s="277">
        <f t="shared" si="25"/>
        <v>50</v>
      </c>
    </row>
    <row r="81" spans="1:23" x14ac:dyDescent="0.25">
      <c r="A81" s="269" t="s">
        <v>31</v>
      </c>
      <c r="B81" s="252" t="str">
        <f>VLOOKUP(A81, [1]!TOX,2,FALSE)</f>
        <v>108-10-1</v>
      </c>
      <c r="C81" s="270">
        <f t="shared" si="14"/>
        <v>350</v>
      </c>
      <c r="D81" s="271">
        <f t="shared" si="15"/>
        <v>50000</v>
      </c>
      <c r="E81" s="272">
        <f t="shared" si="16"/>
        <v>50000</v>
      </c>
      <c r="F81" s="273">
        <f>VLOOKUP(A81,'S-1'!_xlnm.Print_Area,3,FALSE)</f>
        <v>0.4</v>
      </c>
      <c r="G81" s="272">
        <f>VLOOKUP(A81,'S-1'!_xlnm.Print_Area,5,FALSE)</f>
        <v>50</v>
      </c>
      <c r="H81" s="271">
        <f>VLOOKUP(A81,'S-1'!_xlnm.Print_Area,7,FALSE)</f>
        <v>400</v>
      </c>
      <c r="I81" s="270">
        <f>VLOOKUP(A81,'S-2'!_xlnm.Print_Area,3,FALSE)</f>
        <v>0.4</v>
      </c>
      <c r="J81" s="271">
        <f>VLOOKUP(A81,'S-2'!_xlnm.Print_Area,5,FALSE)</f>
        <v>50</v>
      </c>
      <c r="K81" s="272">
        <f>VLOOKUP(A81,'S-2'!_xlnm.Print_Area,7,FALSE)</f>
        <v>400</v>
      </c>
      <c r="L81" s="273">
        <f>VLOOKUP(A81,'S-3'!_xlnm.Print_Area,3,FALSE)</f>
        <v>0.4</v>
      </c>
      <c r="M81" s="272">
        <f>VLOOKUP(A81,'S-3'!_xlnm.Print_Area,5,FALSE)</f>
        <v>50</v>
      </c>
      <c r="N81" s="274">
        <f>VLOOKUP(A81,'S-3'!_xlnm.Print_Area,7,FALSE)</f>
        <v>400</v>
      </c>
      <c r="O81" s="270">
        <f t="shared" si="17"/>
        <v>500</v>
      </c>
      <c r="P81" s="261">
        <f t="shared" si="18"/>
        <v>1000</v>
      </c>
      <c r="Q81" s="262">
        <f t="shared" si="19"/>
        <v>3000</v>
      </c>
      <c r="R81" s="273">
        <f t="shared" si="20"/>
        <v>100000</v>
      </c>
      <c r="S81" s="275">
        <f t="shared" si="21"/>
        <v>10000</v>
      </c>
      <c r="T81" s="271">
        <f t="shared" si="22"/>
        <v>0.35</v>
      </c>
      <c r="U81" s="276">
        <f t="shared" si="23"/>
        <v>50</v>
      </c>
      <c r="V81" s="271">
        <f t="shared" si="24"/>
        <v>0.4</v>
      </c>
      <c r="W81" s="277">
        <f t="shared" si="25"/>
        <v>50</v>
      </c>
    </row>
    <row r="82" spans="1:23" x14ac:dyDescent="0.25">
      <c r="A82" s="269" t="s">
        <v>30</v>
      </c>
      <c r="B82" s="252" t="str">
        <f>VLOOKUP(A82, [1]!TOX,2,FALSE)</f>
        <v>22967-92-6</v>
      </c>
      <c r="C82" s="270">
        <f t="shared" si="14"/>
        <v>0.3</v>
      </c>
      <c r="D82" s="271" t="str">
        <f t="shared" si="15"/>
        <v>NA</v>
      </c>
      <c r="E82" s="272">
        <f t="shared" si="16"/>
        <v>20</v>
      </c>
      <c r="F82" s="273">
        <f>VLOOKUP(A82,'S-1'!_xlnm.Print_Area,3,FALSE)</f>
        <v>5</v>
      </c>
      <c r="G82" s="272">
        <f>VLOOKUP(A82,'S-1'!_xlnm.Print_Area,5,FALSE)</f>
        <v>5</v>
      </c>
      <c r="H82" s="271">
        <f>VLOOKUP(A82,'S-1'!_xlnm.Print_Area,7,FALSE)</f>
        <v>5</v>
      </c>
      <c r="I82" s="270">
        <f>VLOOKUP(A82,'S-2'!_xlnm.Print_Area,3,FALSE)</f>
        <v>9</v>
      </c>
      <c r="J82" s="271">
        <f>VLOOKUP(A82,'S-2'!_xlnm.Print_Area,5,FALSE)</f>
        <v>9</v>
      </c>
      <c r="K82" s="272">
        <f>VLOOKUP(A82,'S-2'!_xlnm.Print_Area,7,FALSE)</f>
        <v>9</v>
      </c>
      <c r="L82" s="273">
        <f>VLOOKUP(A82,'S-3'!_xlnm.Print_Area,3,FALSE)</f>
        <v>9</v>
      </c>
      <c r="M82" s="272">
        <f>VLOOKUP(A82,'S-3'!_xlnm.Print_Area,5,FALSE)</f>
        <v>9</v>
      </c>
      <c r="N82" s="274">
        <f>VLOOKUP(A82,'S-3'!_xlnm.Print_Area,7,FALSE)</f>
        <v>9</v>
      </c>
      <c r="O82" s="270">
        <f t="shared" si="17"/>
        <v>5</v>
      </c>
      <c r="P82" s="261">
        <f t="shared" si="18"/>
        <v>9</v>
      </c>
      <c r="Q82" s="262">
        <f t="shared" si="19"/>
        <v>9</v>
      </c>
      <c r="R82" s="273">
        <f t="shared" si="20"/>
        <v>200</v>
      </c>
      <c r="S82" s="275">
        <f t="shared" si="21"/>
        <v>90</v>
      </c>
      <c r="T82" s="271">
        <f t="shared" si="22"/>
        <v>2.9999999999999997E-4</v>
      </c>
      <c r="U82" s="276">
        <f t="shared" si="23"/>
        <v>0.02</v>
      </c>
      <c r="V82" s="271">
        <f t="shared" si="24"/>
        <v>5</v>
      </c>
      <c r="W82" s="277">
        <f t="shared" si="25"/>
        <v>9</v>
      </c>
    </row>
    <row r="83" spans="1:23" x14ac:dyDescent="0.25">
      <c r="A83" s="269" t="s">
        <v>29</v>
      </c>
      <c r="B83" s="252" t="str">
        <f>VLOOKUP(A83, [1]!TOX,2,FALSE)</f>
        <v>1634-04-4</v>
      </c>
      <c r="C83" s="270">
        <f t="shared" si="14"/>
        <v>70</v>
      </c>
      <c r="D83" s="271">
        <f t="shared" si="15"/>
        <v>50000</v>
      </c>
      <c r="E83" s="272">
        <f t="shared" si="16"/>
        <v>50000</v>
      </c>
      <c r="F83" s="273">
        <f>VLOOKUP(A83,'S-1'!_xlnm.Print_Area,3,FALSE)</f>
        <v>0.1</v>
      </c>
      <c r="G83" s="272">
        <f>VLOOKUP(A83,'S-1'!_xlnm.Print_Area,5,FALSE)</f>
        <v>100</v>
      </c>
      <c r="H83" s="271">
        <f>VLOOKUP(A83,'S-1'!_xlnm.Print_Area,7,FALSE)</f>
        <v>100</v>
      </c>
      <c r="I83" s="270">
        <f>VLOOKUP(A83,'S-2'!_xlnm.Print_Area,3,FALSE)</f>
        <v>0.1</v>
      </c>
      <c r="J83" s="271">
        <f>VLOOKUP(A83,'S-2'!_xlnm.Print_Area,5,FALSE)</f>
        <v>100</v>
      </c>
      <c r="K83" s="272">
        <f>VLOOKUP(A83,'S-2'!_xlnm.Print_Area,7,FALSE)</f>
        <v>500</v>
      </c>
      <c r="L83" s="273">
        <f>VLOOKUP(A83,'S-3'!_xlnm.Print_Area,3,FALSE)</f>
        <v>0.1</v>
      </c>
      <c r="M83" s="272">
        <f>VLOOKUP(A83,'S-3'!_xlnm.Print_Area,5,FALSE)</f>
        <v>100</v>
      </c>
      <c r="N83" s="274">
        <f>VLOOKUP(A83,'S-3'!_xlnm.Print_Area,7,FALSE)</f>
        <v>500</v>
      </c>
      <c r="O83" s="270">
        <f t="shared" si="17"/>
        <v>100</v>
      </c>
      <c r="P83" s="261">
        <f t="shared" si="18"/>
        <v>500</v>
      </c>
      <c r="Q83" s="262">
        <f t="shared" si="19"/>
        <v>500</v>
      </c>
      <c r="R83" s="273">
        <f t="shared" si="20"/>
        <v>100000</v>
      </c>
      <c r="S83" s="275">
        <f t="shared" si="21"/>
        <v>5000</v>
      </c>
      <c r="T83" s="271">
        <f t="shared" si="22"/>
        <v>7.0000000000000007E-2</v>
      </c>
      <c r="U83" s="276">
        <f t="shared" si="23"/>
        <v>5</v>
      </c>
      <c r="V83" s="271">
        <f t="shared" si="24"/>
        <v>0.1</v>
      </c>
      <c r="W83" s="277">
        <f t="shared" si="25"/>
        <v>100</v>
      </c>
    </row>
    <row r="84" spans="1:23" x14ac:dyDescent="0.25">
      <c r="A84" s="269" t="s">
        <v>28</v>
      </c>
      <c r="B84" s="252" t="str">
        <f>VLOOKUP(A84, [1]!TOX,2,FALSE)</f>
        <v>91-57-6</v>
      </c>
      <c r="C84" s="270">
        <f t="shared" si="14"/>
        <v>10</v>
      </c>
      <c r="D84" s="271">
        <f t="shared" si="15"/>
        <v>2000</v>
      </c>
      <c r="E84" s="272">
        <f t="shared" si="16"/>
        <v>20000</v>
      </c>
      <c r="F84" s="273">
        <f>VLOOKUP(A84,'S-1'!_xlnm.Print_Area,3,FALSE)</f>
        <v>0.7</v>
      </c>
      <c r="G84" s="272">
        <f>VLOOKUP(A84,'S-1'!_xlnm.Print_Area,5,FALSE)</f>
        <v>80</v>
      </c>
      <c r="H84" s="271">
        <f>VLOOKUP(A84,'S-1'!_xlnm.Print_Area,7,FALSE)</f>
        <v>300</v>
      </c>
      <c r="I84" s="270">
        <f>VLOOKUP(A84,'S-2'!_xlnm.Print_Area,3,FALSE)</f>
        <v>1</v>
      </c>
      <c r="J84" s="271">
        <f>VLOOKUP(A84,'S-2'!_xlnm.Print_Area,5,FALSE)</f>
        <v>80</v>
      </c>
      <c r="K84" s="272">
        <f>VLOOKUP(A84,'S-2'!_xlnm.Print_Area,7,FALSE)</f>
        <v>500</v>
      </c>
      <c r="L84" s="273">
        <f>VLOOKUP(A84,'S-3'!_xlnm.Print_Area,3,FALSE)</f>
        <v>1</v>
      </c>
      <c r="M84" s="272">
        <f>VLOOKUP(A84,'S-3'!_xlnm.Print_Area,5,FALSE)</f>
        <v>80</v>
      </c>
      <c r="N84" s="274">
        <f>VLOOKUP(A84,'S-3'!_xlnm.Print_Area,7,FALSE)</f>
        <v>500</v>
      </c>
      <c r="O84" s="270">
        <f t="shared" si="17"/>
        <v>300</v>
      </c>
      <c r="P84" s="261">
        <f t="shared" si="18"/>
        <v>500</v>
      </c>
      <c r="Q84" s="262">
        <f t="shared" si="19"/>
        <v>500</v>
      </c>
      <c r="R84" s="273">
        <f t="shared" si="20"/>
        <v>100000</v>
      </c>
      <c r="S84" s="275">
        <f t="shared" si="21"/>
        <v>5000</v>
      </c>
      <c r="T84" s="271">
        <f t="shared" si="22"/>
        <v>0.01</v>
      </c>
      <c r="U84" s="276">
        <f t="shared" si="23"/>
        <v>2</v>
      </c>
      <c r="V84" s="271">
        <f t="shared" si="24"/>
        <v>0.7</v>
      </c>
      <c r="W84" s="277">
        <f t="shared" si="25"/>
        <v>80</v>
      </c>
    </row>
    <row r="85" spans="1:23" x14ac:dyDescent="0.25">
      <c r="A85" s="269" t="s">
        <v>27</v>
      </c>
      <c r="B85" s="252" t="str">
        <f>VLOOKUP(A85, [1]!TOX,2,FALSE)</f>
        <v>91-20-3</v>
      </c>
      <c r="C85" s="270">
        <f t="shared" si="14"/>
        <v>140</v>
      </c>
      <c r="D85" s="271">
        <f t="shared" si="15"/>
        <v>700</v>
      </c>
      <c r="E85" s="272">
        <f t="shared" si="16"/>
        <v>20000</v>
      </c>
      <c r="F85" s="273">
        <f>VLOOKUP(A85,'S-1'!_xlnm.Print_Area,3,FALSE)</f>
        <v>4</v>
      </c>
      <c r="G85" s="272">
        <f>VLOOKUP(A85,'S-1'!_xlnm.Print_Area,5,FALSE)</f>
        <v>20</v>
      </c>
      <c r="H85" s="271">
        <f>VLOOKUP(A85,'S-1'!_xlnm.Print_Area,7,FALSE)</f>
        <v>500</v>
      </c>
      <c r="I85" s="270">
        <f>VLOOKUP(A85,'S-2'!_xlnm.Print_Area,3,FALSE)</f>
        <v>4</v>
      </c>
      <c r="J85" s="271">
        <f>VLOOKUP(A85,'S-2'!_xlnm.Print_Area,5,FALSE)</f>
        <v>20</v>
      </c>
      <c r="K85" s="272">
        <f>VLOOKUP(A85,'S-2'!_xlnm.Print_Area,7,FALSE)</f>
        <v>1000</v>
      </c>
      <c r="L85" s="273">
        <f>VLOOKUP(A85,'S-3'!_xlnm.Print_Area,3,FALSE)</f>
        <v>4</v>
      </c>
      <c r="M85" s="272">
        <f>VLOOKUP(A85,'S-3'!_xlnm.Print_Area,5,FALSE)</f>
        <v>20</v>
      </c>
      <c r="N85" s="274">
        <f>VLOOKUP(A85,'S-3'!_xlnm.Print_Area,7,FALSE)</f>
        <v>3000</v>
      </c>
      <c r="O85" s="270">
        <f t="shared" si="17"/>
        <v>500</v>
      </c>
      <c r="P85" s="261">
        <f t="shared" si="18"/>
        <v>1000</v>
      </c>
      <c r="Q85" s="262">
        <f t="shared" si="19"/>
        <v>3000</v>
      </c>
      <c r="R85" s="273">
        <f t="shared" si="20"/>
        <v>100000</v>
      </c>
      <c r="S85" s="275">
        <f t="shared" si="21"/>
        <v>10000</v>
      </c>
      <c r="T85" s="271">
        <f t="shared" si="22"/>
        <v>0.14000000000000001</v>
      </c>
      <c r="U85" s="276">
        <f t="shared" si="23"/>
        <v>0.7</v>
      </c>
      <c r="V85" s="271">
        <f t="shared" si="24"/>
        <v>4</v>
      </c>
      <c r="W85" s="277">
        <f t="shared" si="25"/>
        <v>20</v>
      </c>
    </row>
    <row r="86" spans="1:23" x14ac:dyDescent="0.25">
      <c r="A86" s="269" t="s">
        <v>26</v>
      </c>
      <c r="B86" s="252" t="str">
        <f>VLOOKUP(A86, [1]!TOX,2,FALSE)</f>
        <v>7440-02-0</v>
      </c>
      <c r="C86" s="270">
        <f t="shared" si="14"/>
        <v>100</v>
      </c>
      <c r="D86" s="271" t="str">
        <f t="shared" si="15"/>
        <v>NA</v>
      </c>
      <c r="E86" s="272">
        <f t="shared" si="16"/>
        <v>200</v>
      </c>
      <c r="F86" s="273">
        <f>VLOOKUP(A86,'S-1'!_xlnm.Print_Area,3,FALSE)</f>
        <v>700</v>
      </c>
      <c r="G86" s="272">
        <f>VLOOKUP(A86,'S-1'!_xlnm.Print_Area,5,FALSE)</f>
        <v>700</v>
      </c>
      <c r="H86" s="271">
        <f>VLOOKUP(A86,'S-1'!_xlnm.Print_Area,7,FALSE)</f>
        <v>700</v>
      </c>
      <c r="I86" s="270">
        <f>VLOOKUP(A86,'S-2'!_xlnm.Print_Area,3,FALSE)</f>
        <v>1000</v>
      </c>
      <c r="J86" s="271">
        <f>VLOOKUP(A86,'S-2'!_xlnm.Print_Area,5,FALSE)</f>
        <v>1000</v>
      </c>
      <c r="K86" s="272">
        <f>VLOOKUP(A86,'S-2'!_xlnm.Print_Area,7,FALSE)</f>
        <v>1000</v>
      </c>
      <c r="L86" s="273">
        <f>VLOOKUP(A86,'S-3'!_xlnm.Print_Area,3,FALSE)</f>
        <v>1000</v>
      </c>
      <c r="M86" s="272">
        <f>VLOOKUP(A86,'S-3'!_xlnm.Print_Area,5,FALSE)</f>
        <v>1000</v>
      </c>
      <c r="N86" s="274">
        <f>VLOOKUP(A86,'S-3'!_xlnm.Print_Area,7,FALSE)</f>
        <v>1000</v>
      </c>
      <c r="O86" s="270">
        <f t="shared" si="17"/>
        <v>700</v>
      </c>
      <c r="P86" s="261">
        <f t="shared" si="18"/>
        <v>1000</v>
      </c>
      <c r="Q86" s="262">
        <f t="shared" si="19"/>
        <v>1000</v>
      </c>
      <c r="R86" s="273">
        <f t="shared" si="20"/>
        <v>2000</v>
      </c>
      <c r="S86" s="275">
        <f t="shared" si="21"/>
        <v>10000</v>
      </c>
      <c r="T86" s="271">
        <f t="shared" si="22"/>
        <v>0.1</v>
      </c>
      <c r="U86" s="276">
        <f t="shared" si="23"/>
        <v>0.2</v>
      </c>
      <c r="V86" s="271">
        <f t="shared" si="24"/>
        <v>700</v>
      </c>
      <c r="W86" s="277">
        <f t="shared" si="25"/>
        <v>1000</v>
      </c>
    </row>
    <row r="87" spans="1:23" x14ac:dyDescent="0.25">
      <c r="A87" s="269" t="s">
        <v>25</v>
      </c>
      <c r="B87" s="252" t="str">
        <f>VLOOKUP(A87, [1]!TOX,2,FALSE)</f>
        <v>87-86-5</v>
      </c>
      <c r="C87" s="270">
        <f t="shared" si="14"/>
        <v>1</v>
      </c>
      <c r="D87" s="271" t="str">
        <f t="shared" si="15"/>
        <v>NA</v>
      </c>
      <c r="E87" s="272">
        <f t="shared" si="16"/>
        <v>200</v>
      </c>
      <c r="F87" s="273">
        <f>VLOOKUP(A87,'S-1'!_xlnm.Print_Area,3,FALSE)</f>
        <v>3</v>
      </c>
      <c r="G87" s="272">
        <f>VLOOKUP(A87,'S-1'!_xlnm.Print_Area,5,FALSE)</f>
        <v>3</v>
      </c>
      <c r="H87" s="271">
        <f>VLOOKUP(A87,'S-1'!_xlnm.Print_Area,7,FALSE)</f>
        <v>3</v>
      </c>
      <c r="I87" s="270">
        <f>VLOOKUP(A87,'S-2'!_xlnm.Print_Area,3,FALSE)</f>
        <v>3</v>
      </c>
      <c r="J87" s="271">
        <f>VLOOKUP(A87,'S-2'!_xlnm.Print_Area,5,FALSE)</f>
        <v>20</v>
      </c>
      <c r="K87" s="272">
        <f>VLOOKUP(A87,'S-2'!_xlnm.Print_Area,7,FALSE)</f>
        <v>10</v>
      </c>
      <c r="L87" s="273">
        <f>VLOOKUP(A87,'S-3'!_xlnm.Print_Area,3,FALSE)</f>
        <v>3</v>
      </c>
      <c r="M87" s="272">
        <f>VLOOKUP(A87,'S-3'!_xlnm.Print_Area,5,FALSE)</f>
        <v>80</v>
      </c>
      <c r="N87" s="274">
        <f>VLOOKUP(A87,'S-3'!_xlnm.Print_Area,7,FALSE)</f>
        <v>10</v>
      </c>
      <c r="O87" s="270">
        <f t="shared" si="17"/>
        <v>3</v>
      </c>
      <c r="P87" s="261">
        <f t="shared" si="18"/>
        <v>20</v>
      </c>
      <c r="Q87" s="262">
        <f t="shared" si="19"/>
        <v>80</v>
      </c>
      <c r="R87" s="273">
        <f t="shared" si="20"/>
        <v>2000</v>
      </c>
      <c r="S87" s="275">
        <f t="shared" si="21"/>
        <v>800</v>
      </c>
      <c r="T87" s="271">
        <f t="shared" si="22"/>
        <v>1E-3</v>
      </c>
      <c r="U87" s="276">
        <f t="shared" si="23"/>
        <v>0.2</v>
      </c>
      <c r="V87" s="271">
        <f t="shared" si="24"/>
        <v>3</v>
      </c>
      <c r="W87" s="277">
        <f t="shared" si="25"/>
        <v>10</v>
      </c>
    </row>
    <row r="88" spans="1:23" x14ac:dyDescent="0.25">
      <c r="A88" s="269" t="s">
        <v>170</v>
      </c>
      <c r="B88" s="252" t="str">
        <f>VLOOKUP(A88, [1]!TOX,2,FALSE)</f>
        <v>NA</v>
      </c>
      <c r="C88" s="270">
        <f t="shared" si="14"/>
        <v>2</v>
      </c>
      <c r="D88" s="271" t="str">
        <f t="shared" si="15"/>
        <v>NA</v>
      </c>
      <c r="E88" s="272">
        <f t="shared" si="16"/>
        <v>1000</v>
      </c>
      <c r="F88" s="273">
        <f>VLOOKUP(A88,'S-1'!_xlnm.Print_Area,3,FALSE)</f>
        <v>0.1</v>
      </c>
      <c r="G88" s="272">
        <f>VLOOKUP(A88,'S-1'!_xlnm.Print_Area,5,FALSE)</f>
        <v>4</v>
      </c>
      <c r="H88" s="271">
        <f>VLOOKUP(A88,'S-1'!_xlnm.Print_Area,7,FALSE)</f>
        <v>4</v>
      </c>
      <c r="I88" s="270">
        <f>VLOOKUP(A88,'S-2'!_xlnm.Print_Area,3,FALSE)</f>
        <v>0.1</v>
      </c>
      <c r="J88" s="271">
        <f>VLOOKUP(A88,'S-2'!_xlnm.Print_Area,5,FALSE)</f>
        <v>6</v>
      </c>
      <c r="K88" s="272">
        <f>VLOOKUP(A88,'S-2'!_xlnm.Print_Area,7,FALSE)</f>
        <v>6</v>
      </c>
      <c r="L88" s="273">
        <f>VLOOKUP(A88,'S-3'!_xlnm.Print_Area,3,FALSE)</f>
        <v>0.1</v>
      </c>
      <c r="M88" s="272">
        <f>VLOOKUP(A88,'S-3'!_xlnm.Print_Area,5,FALSE)</f>
        <v>6</v>
      </c>
      <c r="N88" s="274">
        <f>VLOOKUP(A88,'S-3'!_xlnm.Print_Area,7,FALSE)</f>
        <v>6</v>
      </c>
      <c r="O88" s="270">
        <f t="shared" si="17"/>
        <v>4</v>
      </c>
      <c r="P88" s="261">
        <f t="shared" si="18"/>
        <v>6</v>
      </c>
      <c r="Q88" s="262">
        <f t="shared" si="19"/>
        <v>6</v>
      </c>
      <c r="R88" s="273">
        <f t="shared" si="20"/>
        <v>10000</v>
      </c>
      <c r="S88" s="275">
        <f t="shared" si="21"/>
        <v>60</v>
      </c>
      <c r="T88" s="271">
        <f t="shared" si="22"/>
        <v>2E-3</v>
      </c>
      <c r="U88" s="276">
        <f t="shared" si="23"/>
        <v>1</v>
      </c>
      <c r="V88" s="271">
        <f t="shared" si="24"/>
        <v>0.1</v>
      </c>
      <c r="W88" s="277">
        <f t="shared" si="25"/>
        <v>6</v>
      </c>
    </row>
    <row r="89" spans="1:23" ht="23" x14ac:dyDescent="0.25">
      <c r="A89" s="269" t="s">
        <v>196</v>
      </c>
      <c r="B89" s="252" t="str">
        <f>VLOOKUP(A89, [1]!TOX,2,FALSE)</f>
        <v>NA</v>
      </c>
      <c r="C89" s="270">
        <f t="shared" si="14"/>
        <v>0.02</v>
      </c>
      <c r="D89" s="271" t="str">
        <f t="shared" si="15"/>
        <v>NA</v>
      </c>
      <c r="E89" s="272" t="str">
        <f t="shared" si="16"/>
        <v>-</v>
      </c>
      <c r="F89" s="273">
        <f>VLOOKUP(A89,'S-1'!_xlnm.Print_Area,3,FALSE)</f>
        <v>2.0000000000000001E-4</v>
      </c>
      <c r="G89" s="272" t="str">
        <f>VLOOKUP(A89,'S-1'!_xlnm.Print_Area,5,FALSE)</f>
        <v>-</v>
      </c>
      <c r="H89" s="271" t="str">
        <f>VLOOKUP(A89,'S-1'!_xlnm.Print_Area,7,FALSE)</f>
        <v>-</v>
      </c>
      <c r="I89" s="270">
        <f>VLOOKUP(A89,'S-2'!_xlnm.Print_Area,3,FALSE)</f>
        <v>2.0000000000000001E-4</v>
      </c>
      <c r="J89" s="271" t="str">
        <f>VLOOKUP(A89,'S-2'!_xlnm.Print_Area,5,FALSE)</f>
        <v>-</v>
      </c>
      <c r="K89" s="272" t="str">
        <f>VLOOKUP(A89,'S-2'!_xlnm.Print_Area,7,FALSE)</f>
        <v>-</v>
      </c>
      <c r="L89" s="273">
        <f>VLOOKUP(A89,'S-3'!_xlnm.Print_Area,3,FALSE)</f>
        <v>2.0000000000000001E-4</v>
      </c>
      <c r="M89" s="272" t="str">
        <f>VLOOKUP(A89,'S-3'!_xlnm.Print_Area,5,FALSE)</f>
        <v>-</v>
      </c>
      <c r="N89" s="274" t="str">
        <f>VLOOKUP(A89,'S-3'!_xlnm.Print_Area,7,FALSE)</f>
        <v>-</v>
      </c>
      <c r="O89" s="270">
        <f t="shared" si="17"/>
        <v>0.3</v>
      </c>
      <c r="P89" s="261">
        <f t="shared" si="18"/>
        <v>0.4</v>
      </c>
      <c r="Q89" s="262">
        <f t="shared" si="19"/>
        <v>0.4</v>
      </c>
      <c r="R89" s="273" t="s">
        <v>197</v>
      </c>
      <c r="S89" s="275" t="s">
        <v>197</v>
      </c>
      <c r="T89" s="271">
        <f t="shared" si="22"/>
        <v>2.0000000000000002E-5</v>
      </c>
      <c r="U89" s="276" t="s">
        <v>197</v>
      </c>
      <c r="V89" s="271" t="s">
        <v>197</v>
      </c>
      <c r="W89" s="277" t="s">
        <v>197</v>
      </c>
    </row>
    <row r="90" spans="1:23" ht="23" x14ac:dyDescent="0.25">
      <c r="A90" s="269" t="s">
        <v>199</v>
      </c>
      <c r="B90" s="252" t="str">
        <f>VLOOKUP(A90, [1]!TOX,2,FALSE)</f>
        <v>335-76-2</v>
      </c>
      <c r="C90" s="270" t="str">
        <f t="shared" si="14"/>
        <v>See PFAS</v>
      </c>
      <c r="D90" s="271" t="str">
        <f t="shared" si="15"/>
        <v>NA</v>
      </c>
      <c r="E90" s="272">
        <f t="shared" si="16"/>
        <v>40000</v>
      </c>
      <c r="F90" s="273">
        <f>VLOOKUP(A90,'S-1'!_xlnm.Print_Area,3,FALSE)</f>
        <v>2.9999999999999997E-4</v>
      </c>
      <c r="G90" s="272">
        <f>VLOOKUP(A90,'S-1'!_xlnm.Print_Area,5,FALSE)</f>
        <v>0.3</v>
      </c>
      <c r="H90" s="271">
        <f>VLOOKUP(A90,'S-1'!_xlnm.Print_Area,7,FALSE)</f>
        <v>0.3</v>
      </c>
      <c r="I90" s="270">
        <f>VLOOKUP(A90,'S-2'!_xlnm.Print_Area,3,FALSE)</f>
        <v>2.9999999999999997E-4</v>
      </c>
      <c r="J90" s="271">
        <f>VLOOKUP(A90,'S-2'!_xlnm.Print_Area,5,FALSE)</f>
        <v>0.4</v>
      </c>
      <c r="K90" s="272">
        <f>VLOOKUP(A90,'S-2'!_xlnm.Print_Area,7,FALSE)</f>
        <v>0.4</v>
      </c>
      <c r="L90" s="273">
        <f>VLOOKUP(A90,'S-3'!_xlnm.Print_Area,3,FALSE)</f>
        <v>2.9999999999999997E-4</v>
      </c>
      <c r="M90" s="272">
        <f>VLOOKUP(A90,'S-3'!_xlnm.Print_Area,5,FALSE)</f>
        <v>0.4</v>
      </c>
      <c r="N90" s="274">
        <f>VLOOKUP(A90,'S-3'!_xlnm.Print_Area,7,FALSE)</f>
        <v>0.4</v>
      </c>
      <c r="O90" s="270">
        <f t="shared" si="17"/>
        <v>0.3</v>
      </c>
      <c r="P90" s="261">
        <f t="shared" si="18"/>
        <v>0.4</v>
      </c>
      <c r="Q90" s="262">
        <f t="shared" si="19"/>
        <v>0.4</v>
      </c>
      <c r="R90" s="273">
        <f t="shared" si="20"/>
        <v>100000</v>
      </c>
      <c r="S90" s="275">
        <f t="shared" si="21"/>
        <v>4</v>
      </c>
      <c r="T90" s="271" t="str">
        <f t="shared" si="22"/>
        <v>See PFAS</v>
      </c>
      <c r="U90" s="276">
        <f t="shared" si="23"/>
        <v>40</v>
      </c>
      <c r="V90" s="271">
        <f t="shared" si="24"/>
        <v>2.9999999999999997E-4</v>
      </c>
      <c r="W90" s="277">
        <f t="shared" si="25"/>
        <v>0.4</v>
      </c>
    </row>
    <row r="91" spans="1:23" ht="23" x14ac:dyDescent="0.25">
      <c r="A91" s="269" t="s">
        <v>189</v>
      </c>
      <c r="B91" s="252" t="str">
        <f>VLOOKUP(A91, [1]!TOX,2,FALSE)</f>
        <v>375-85-9</v>
      </c>
      <c r="C91" s="270" t="str">
        <f t="shared" si="14"/>
        <v>See PFAS</v>
      </c>
      <c r="D91" s="271" t="str">
        <f t="shared" si="15"/>
        <v>NA</v>
      </c>
      <c r="E91" s="272">
        <f t="shared" si="16"/>
        <v>40000</v>
      </c>
      <c r="F91" s="273">
        <f>VLOOKUP(A91,'S-1'!_xlnm.Print_Area,3,FALSE)</f>
        <v>5.0000000000000001E-4</v>
      </c>
      <c r="G91" s="272">
        <f>VLOOKUP(A91,'S-1'!_xlnm.Print_Area,5,FALSE)</f>
        <v>0.3</v>
      </c>
      <c r="H91" s="271">
        <f>VLOOKUP(A91,'S-1'!_xlnm.Print_Area,7,FALSE)</f>
        <v>0.3</v>
      </c>
      <c r="I91" s="270">
        <f>VLOOKUP(A91,'S-2'!_xlnm.Print_Area,3,FALSE)</f>
        <v>5.0000000000000001E-4</v>
      </c>
      <c r="J91" s="271">
        <f>VLOOKUP(A91,'S-2'!_xlnm.Print_Area,5,FALSE)</f>
        <v>0.4</v>
      </c>
      <c r="K91" s="272">
        <f>VLOOKUP(A91,'S-2'!_xlnm.Print_Area,7,FALSE)</f>
        <v>0.4</v>
      </c>
      <c r="L91" s="273">
        <f>VLOOKUP(A91,'S-3'!_xlnm.Print_Area,3,FALSE)</f>
        <v>5.0000000000000001E-4</v>
      </c>
      <c r="M91" s="272">
        <f>VLOOKUP(A91,'S-3'!_xlnm.Print_Area,5,FALSE)</f>
        <v>0.4</v>
      </c>
      <c r="N91" s="274">
        <f>VLOOKUP(A91,'S-3'!_xlnm.Print_Area,7,FALSE)</f>
        <v>0.4</v>
      </c>
      <c r="O91" s="270">
        <f t="shared" si="17"/>
        <v>0.3</v>
      </c>
      <c r="P91" s="261">
        <f t="shared" si="18"/>
        <v>0.4</v>
      </c>
      <c r="Q91" s="262">
        <f t="shared" si="19"/>
        <v>0.4</v>
      </c>
      <c r="R91" s="273">
        <f t="shared" si="20"/>
        <v>100000</v>
      </c>
      <c r="S91" s="275">
        <f t="shared" si="21"/>
        <v>4</v>
      </c>
      <c r="T91" s="271" t="str">
        <f t="shared" si="22"/>
        <v>See PFAS</v>
      </c>
      <c r="U91" s="276">
        <f t="shared" si="23"/>
        <v>40</v>
      </c>
      <c r="V91" s="271">
        <f t="shared" si="24"/>
        <v>5.0000000000000001E-4</v>
      </c>
      <c r="W91" s="277">
        <f t="shared" si="25"/>
        <v>0.4</v>
      </c>
    </row>
    <row r="92" spans="1:23" ht="23" x14ac:dyDescent="0.25">
      <c r="A92" s="269" t="s">
        <v>190</v>
      </c>
      <c r="B92" s="252" t="str">
        <f>VLOOKUP(A92, [1]!TOX,2,FALSE)</f>
        <v>335-46-4</v>
      </c>
      <c r="C92" s="270" t="str">
        <f t="shared" si="14"/>
        <v>See PFAS</v>
      </c>
      <c r="D92" s="271" t="str">
        <f t="shared" si="15"/>
        <v>NA</v>
      </c>
      <c r="E92" s="272">
        <f t="shared" si="16"/>
        <v>500</v>
      </c>
      <c r="F92" s="273">
        <f>VLOOKUP(A92,'S-1'!_xlnm.Print_Area,3,FALSE)</f>
        <v>2.9999999999999997E-4</v>
      </c>
      <c r="G92" s="272">
        <f>VLOOKUP(A92,'S-1'!_xlnm.Print_Area,5,FALSE)</f>
        <v>0.3</v>
      </c>
      <c r="H92" s="271">
        <f>VLOOKUP(A92,'S-1'!_xlnm.Print_Area,7,FALSE)</f>
        <v>0.3</v>
      </c>
      <c r="I92" s="270">
        <f>VLOOKUP(A92,'S-2'!_xlnm.Print_Area,3,FALSE)</f>
        <v>2.9999999999999997E-4</v>
      </c>
      <c r="J92" s="271">
        <f>VLOOKUP(A92,'S-2'!_xlnm.Print_Area,5,FALSE)</f>
        <v>0.4</v>
      </c>
      <c r="K92" s="272">
        <f>VLOOKUP(A92,'S-2'!_xlnm.Print_Area,7,FALSE)</f>
        <v>0.4</v>
      </c>
      <c r="L92" s="273">
        <f>VLOOKUP(A92,'S-3'!_xlnm.Print_Area,3,FALSE)</f>
        <v>2.9999999999999997E-4</v>
      </c>
      <c r="M92" s="272">
        <f>VLOOKUP(A92,'S-3'!_xlnm.Print_Area,5,FALSE)</f>
        <v>0.4</v>
      </c>
      <c r="N92" s="274">
        <f>VLOOKUP(A92,'S-3'!_xlnm.Print_Area,7,FALSE)</f>
        <v>0.4</v>
      </c>
      <c r="O92" s="270">
        <f t="shared" si="17"/>
        <v>0.3</v>
      </c>
      <c r="P92" s="261">
        <f t="shared" si="18"/>
        <v>0.4</v>
      </c>
      <c r="Q92" s="262">
        <f t="shared" si="19"/>
        <v>0.4</v>
      </c>
      <c r="R92" s="273">
        <f t="shared" si="20"/>
        <v>5000</v>
      </c>
      <c r="S92" s="275">
        <f t="shared" si="21"/>
        <v>4</v>
      </c>
      <c r="T92" s="271" t="str">
        <f t="shared" si="22"/>
        <v>See PFAS</v>
      </c>
      <c r="U92" s="276">
        <f t="shared" si="23"/>
        <v>0.5</v>
      </c>
      <c r="V92" s="271">
        <f t="shared" si="24"/>
        <v>2.9999999999999997E-4</v>
      </c>
      <c r="W92" s="277">
        <f t="shared" si="25"/>
        <v>0.4</v>
      </c>
    </row>
    <row r="93" spans="1:23" ht="23" x14ac:dyDescent="0.25">
      <c r="A93" s="269" t="s">
        <v>188</v>
      </c>
      <c r="B93" s="252" t="str">
        <f>VLOOKUP(A93, [1]!TOX,2,FALSE)</f>
        <v>335-67-1</v>
      </c>
      <c r="C93" s="270" t="str">
        <f t="shared" si="14"/>
        <v>See PFAS</v>
      </c>
      <c r="D93" s="271" t="str">
        <f t="shared" si="15"/>
        <v>NA</v>
      </c>
      <c r="E93" s="272">
        <f t="shared" si="16"/>
        <v>40000</v>
      </c>
      <c r="F93" s="273">
        <f>VLOOKUP(A93,'S-1'!_xlnm.Print_Area,3,FALSE)</f>
        <v>6.9999999999999999E-4</v>
      </c>
      <c r="G93" s="272">
        <f>VLOOKUP(A93,'S-1'!_xlnm.Print_Area,5,FALSE)</f>
        <v>0.3</v>
      </c>
      <c r="H93" s="271">
        <f>VLOOKUP(A93,'S-1'!_xlnm.Print_Area,7,FALSE)</f>
        <v>0.3</v>
      </c>
      <c r="I93" s="270">
        <f>VLOOKUP(A93,'S-2'!_xlnm.Print_Area,3,FALSE)</f>
        <v>6.9999999999999999E-4</v>
      </c>
      <c r="J93" s="271">
        <f>VLOOKUP(A93,'S-2'!_xlnm.Print_Area,5,FALSE)</f>
        <v>0.4</v>
      </c>
      <c r="K93" s="272">
        <f>VLOOKUP(A93,'S-2'!_xlnm.Print_Area,7,FALSE)</f>
        <v>0.4</v>
      </c>
      <c r="L93" s="273">
        <f>VLOOKUP(A93,'S-3'!_xlnm.Print_Area,3,FALSE)</f>
        <v>6.9999999999999999E-4</v>
      </c>
      <c r="M93" s="272">
        <f>VLOOKUP(A93,'S-3'!_xlnm.Print_Area,5,FALSE)</f>
        <v>0.4</v>
      </c>
      <c r="N93" s="274">
        <f>VLOOKUP(A93,'S-3'!_xlnm.Print_Area,7,FALSE)</f>
        <v>0.4</v>
      </c>
      <c r="O93" s="270">
        <f t="shared" si="17"/>
        <v>0.3</v>
      </c>
      <c r="P93" s="261">
        <f t="shared" si="18"/>
        <v>0.4</v>
      </c>
      <c r="Q93" s="262">
        <f t="shared" si="19"/>
        <v>0.4</v>
      </c>
      <c r="R93" s="273">
        <f t="shared" si="20"/>
        <v>100000</v>
      </c>
      <c r="S93" s="275">
        <f t="shared" si="21"/>
        <v>4</v>
      </c>
      <c r="T93" s="271" t="str">
        <f t="shared" si="22"/>
        <v>See PFAS</v>
      </c>
      <c r="U93" s="276">
        <f t="shared" si="23"/>
        <v>40</v>
      </c>
      <c r="V93" s="271">
        <f t="shared" si="24"/>
        <v>6.9999999999999999E-4</v>
      </c>
      <c r="W93" s="277">
        <f t="shared" si="25"/>
        <v>0.4</v>
      </c>
    </row>
    <row r="94" spans="1:23" ht="23" x14ac:dyDescent="0.25">
      <c r="A94" s="269" t="s">
        <v>195</v>
      </c>
      <c r="B94" s="252" t="str">
        <f>VLOOKUP(A94, [1]!TOX,2,FALSE)</f>
        <v>1763-23-1</v>
      </c>
      <c r="C94" s="270" t="str">
        <f t="shared" si="14"/>
        <v>See PFAS</v>
      </c>
      <c r="D94" s="271" t="str">
        <f t="shared" si="15"/>
        <v>NA</v>
      </c>
      <c r="E94" s="272">
        <f t="shared" si="16"/>
        <v>500</v>
      </c>
      <c r="F94" s="273">
        <f>VLOOKUP(A94,'S-1'!_xlnm.Print_Area,3,FALSE)</f>
        <v>2E-3</v>
      </c>
      <c r="G94" s="272">
        <f>VLOOKUP(A94,'S-1'!_xlnm.Print_Area,5,FALSE)</f>
        <v>0.3</v>
      </c>
      <c r="H94" s="271">
        <f>VLOOKUP(A94,'S-1'!_xlnm.Print_Area,7,FALSE)</f>
        <v>0.3</v>
      </c>
      <c r="I94" s="270">
        <f>VLOOKUP(A94,'S-2'!_xlnm.Print_Area,3,FALSE)</f>
        <v>2E-3</v>
      </c>
      <c r="J94" s="271">
        <f>VLOOKUP(A94,'S-2'!_xlnm.Print_Area,5,FALSE)</f>
        <v>0.4</v>
      </c>
      <c r="K94" s="272">
        <f>VLOOKUP(A94,'S-2'!_xlnm.Print_Area,7,FALSE)</f>
        <v>0.4</v>
      </c>
      <c r="L94" s="273">
        <f>VLOOKUP(A94,'S-3'!_xlnm.Print_Area,3,FALSE)</f>
        <v>2E-3</v>
      </c>
      <c r="M94" s="272">
        <f>VLOOKUP(A94,'S-3'!_xlnm.Print_Area,5,FALSE)</f>
        <v>0.4</v>
      </c>
      <c r="N94" s="274">
        <f>VLOOKUP(A94,'S-3'!_xlnm.Print_Area,7,FALSE)</f>
        <v>0.4</v>
      </c>
      <c r="O94" s="270">
        <f t="shared" si="17"/>
        <v>0.3</v>
      </c>
      <c r="P94" s="261">
        <f t="shared" si="18"/>
        <v>0.4</v>
      </c>
      <c r="Q94" s="262">
        <f t="shared" si="19"/>
        <v>0.4</v>
      </c>
      <c r="R94" s="273">
        <f t="shared" si="20"/>
        <v>5000</v>
      </c>
      <c r="S94" s="275">
        <f t="shared" si="21"/>
        <v>4</v>
      </c>
      <c r="T94" s="271" t="str">
        <f t="shared" si="22"/>
        <v>See PFAS</v>
      </c>
      <c r="U94" s="276">
        <f t="shared" si="23"/>
        <v>0.5</v>
      </c>
      <c r="V94" s="271">
        <f t="shared" si="24"/>
        <v>2E-3</v>
      </c>
      <c r="W94" s="277">
        <f t="shared" si="25"/>
        <v>0.4</v>
      </c>
    </row>
    <row r="95" spans="1:23" ht="23" x14ac:dyDescent="0.25">
      <c r="A95" s="269" t="s">
        <v>191</v>
      </c>
      <c r="B95" s="252" t="str">
        <f>VLOOKUP(A95, [1]!TOX,2,FALSE)</f>
        <v>375-95-1</v>
      </c>
      <c r="C95" s="270" t="str">
        <f t="shared" si="14"/>
        <v>See PFAS</v>
      </c>
      <c r="D95" s="271" t="str">
        <f t="shared" si="15"/>
        <v>NA</v>
      </c>
      <c r="E95" s="272">
        <f t="shared" si="16"/>
        <v>40000</v>
      </c>
      <c r="F95" s="273">
        <f>VLOOKUP(A95,'S-1'!_xlnm.Print_Area,3,FALSE)</f>
        <v>2.9999999999999997E-4</v>
      </c>
      <c r="G95" s="272">
        <f>VLOOKUP(A95,'S-1'!_xlnm.Print_Area,5,FALSE)</f>
        <v>0.3</v>
      </c>
      <c r="H95" s="271">
        <f>VLOOKUP(A95,'S-1'!_xlnm.Print_Area,7,FALSE)</f>
        <v>0.3</v>
      </c>
      <c r="I95" s="270">
        <f>VLOOKUP(A95,'S-2'!_xlnm.Print_Area,3,FALSE)</f>
        <v>2.9999999999999997E-4</v>
      </c>
      <c r="J95" s="271">
        <f>VLOOKUP(A95,'S-2'!_xlnm.Print_Area,5,FALSE)</f>
        <v>0.4</v>
      </c>
      <c r="K95" s="272">
        <f>VLOOKUP(A95,'S-2'!_xlnm.Print_Area,7,FALSE)</f>
        <v>0.4</v>
      </c>
      <c r="L95" s="273">
        <f>VLOOKUP(A95,'S-3'!_xlnm.Print_Area,3,FALSE)</f>
        <v>2.9999999999999997E-4</v>
      </c>
      <c r="M95" s="272">
        <f>VLOOKUP(A95,'S-3'!_xlnm.Print_Area,5,FALSE)</f>
        <v>0.4</v>
      </c>
      <c r="N95" s="274">
        <f>VLOOKUP(A95,'S-3'!_xlnm.Print_Area,7,FALSE)</f>
        <v>0.4</v>
      </c>
      <c r="O95" s="270">
        <f t="shared" si="17"/>
        <v>0.3</v>
      </c>
      <c r="P95" s="261">
        <f t="shared" si="18"/>
        <v>0.4</v>
      </c>
      <c r="Q95" s="262">
        <f t="shared" si="19"/>
        <v>0.4</v>
      </c>
      <c r="R95" s="273">
        <f t="shared" si="20"/>
        <v>100000</v>
      </c>
      <c r="S95" s="275">
        <f t="shared" si="21"/>
        <v>4</v>
      </c>
      <c r="T95" s="271" t="str">
        <f t="shared" si="22"/>
        <v>See PFAS</v>
      </c>
      <c r="U95" s="276">
        <f t="shared" si="23"/>
        <v>40</v>
      </c>
      <c r="V95" s="271">
        <f t="shared" si="24"/>
        <v>2.9999999999999997E-4</v>
      </c>
      <c r="W95" s="277">
        <f t="shared" si="25"/>
        <v>0.4</v>
      </c>
    </row>
    <row r="96" spans="1:23" x14ac:dyDescent="0.25">
      <c r="A96" s="269" t="s">
        <v>24</v>
      </c>
      <c r="B96" s="252" t="str">
        <f>VLOOKUP(A96, [1]!TOX,2,FALSE)</f>
        <v>NA</v>
      </c>
      <c r="C96" s="270">
        <f t="shared" si="14"/>
        <v>200</v>
      </c>
      <c r="D96" s="271">
        <f t="shared" si="15"/>
        <v>5000</v>
      </c>
      <c r="E96" s="272">
        <f t="shared" si="16"/>
        <v>5000</v>
      </c>
      <c r="F96" s="273">
        <f>VLOOKUP(A96,'S-1'!_xlnm.Print_Area,3,FALSE)</f>
        <v>1000</v>
      </c>
      <c r="G96" s="272">
        <f>VLOOKUP(A96,'S-1'!_xlnm.Print_Area,5,FALSE)</f>
        <v>1000</v>
      </c>
      <c r="H96" s="271">
        <f>VLOOKUP(A96,'S-1'!_xlnm.Print_Area,7,FALSE)</f>
        <v>1000</v>
      </c>
      <c r="I96" s="270">
        <f>VLOOKUP(A96,'S-2'!_xlnm.Print_Area,3,FALSE)</f>
        <v>1000</v>
      </c>
      <c r="J96" s="271">
        <f>VLOOKUP(A96,'S-2'!_xlnm.Print_Area,5,FALSE)</f>
        <v>3000</v>
      </c>
      <c r="K96" s="272">
        <f>VLOOKUP(A96,'S-2'!_xlnm.Print_Area,7,FALSE)</f>
        <v>3000</v>
      </c>
      <c r="L96" s="273">
        <f>VLOOKUP(A96,'S-3'!_xlnm.Print_Area,3,FALSE)</f>
        <v>1000</v>
      </c>
      <c r="M96" s="272">
        <f>VLOOKUP(A96,'S-3'!_xlnm.Print_Area,5,FALSE)</f>
        <v>5000</v>
      </c>
      <c r="N96" s="274">
        <f>VLOOKUP(A96,'S-3'!_xlnm.Print_Area,7,FALSE)</f>
        <v>5000</v>
      </c>
      <c r="O96" s="270">
        <f t="shared" si="17"/>
        <v>1000</v>
      </c>
      <c r="P96" s="261">
        <f t="shared" si="18"/>
        <v>3000</v>
      </c>
      <c r="Q96" s="262">
        <f t="shared" si="19"/>
        <v>5000</v>
      </c>
      <c r="R96" s="273">
        <f t="shared" si="20"/>
        <v>50000</v>
      </c>
      <c r="S96" s="275">
        <f t="shared" si="21"/>
        <v>10000</v>
      </c>
      <c r="T96" s="271">
        <f t="shared" si="22"/>
        <v>0.2</v>
      </c>
      <c r="U96" s="276">
        <f t="shared" si="23"/>
        <v>5</v>
      </c>
      <c r="V96" s="271">
        <f t="shared" si="24"/>
        <v>1000</v>
      </c>
      <c r="W96" s="277">
        <f t="shared" si="25"/>
        <v>3000</v>
      </c>
    </row>
    <row r="97" spans="1:23" ht="23" x14ac:dyDescent="0.25">
      <c r="A97" s="269" t="s">
        <v>217</v>
      </c>
      <c r="B97" s="252" t="str">
        <f>VLOOKUP(A97, [1]!TOX,2,FALSE)</f>
        <v>NA</v>
      </c>
      <c r="C97" s="270">
        <f t="shared" si="14"/>
        <v>300</v>
      </c>
      <c r="D97" s="271">
        <f t="shared" si="15"/>
        <v>3000</v>
      </c>
      <c r="E97" s="272">
        <f t="shared" si="16"/>
        <v>50000</v>
      </c>
      <c r="F97" s="273">
        <f>VLOOKUP(A97,'S-1'!_xlnm.Print_Area,3,FALSE)</f>
        <v>100</v>
      </c>
      <c r="G97" s="272">
        <f>VLOOKUP(A97,'S-1'!_xlnm.Print_Area,5,FALSE)</f>
        <v>100</v>
      </c>
      <c r="H97" s="271">
        <f>VLOOKUP(A97,'S-1'!_xlnm.Print_Area,7,FALSE)</f>
        <v>100</v>
      </c>
      <c r="I97" s="270">
        <f>VLOOKUP(A97,'S-2'!_xlnm.Print_Area,3,FALSE)</f>
        <v>500</v>
      </c>
      <c r="J97" s="271">
        <f>VLOOKUP(A97,'S-2'!_xlnm.Print_Area,5,FALSE)</f>
        <v>500</v>
      </c>
      <c r="K97" s="272">
        <f>VLOOKUP(A97,'S-2'!_xlnm.Print_Area,7,FALSE)</f>
        <v>500</v>
      </c>
      <c r="L97" s="273">
        <f>VLOOKUP(A97,'S-3'!_xlnm.Print_Area,3,FALSE)</f>
        <v>500</v>
      </c>
      <c r="M97" s="272">
        <f>VLOOKUP(A97,'S-3'!_xlnm.Print_Area,5,FALSE)</f>
        <v>500</v>
      </c>
      <c r="N97" s="274">
        <f>VLOOKUP(A97,'S-3'!_xlnm.Print_Area,7,FALSE)</f>
        <v>500</v>
      </c>
      <c r="O97" s="270">
        <f t="shared" si="17"/>
        <v>100</v>
      </c>
      <c r="P97" s="261">
        <f t="shared" si="18"/>
        <v>500</v>
      </c>
      <c r="Q97" s="262">
        <f t="shared" si="19"/>
        <v>500</v>
      </c>
      <c r="R97" s="273">
        <f t="shared" si="20"/>
        <v>100000</v>
      </c>
      <c r="S97" s="275">
        <f t="shared" si="21"/>
        <v>5000</v>
      </c>
      <c r="T97" s="271">
        <f t="shared" si="22"/>
        <v>0.3</v>
      </c>
      <c r="U97" s="276">
        <f t="shared" si="23"/>
        <v>3</v>
      </c>
      <c r="V97" s="271">
        <f t="shared" si="24"/>
        <v>100</v>
      </c>
      <c r="W97" s="277">
        <f t="shared" si="25"/>
        <v>500</v>
      </c>
    </row>
    <row r="98" spans="1:23" ht="23" x14ac:dyDescent="0.25">
      <c r="A98" s="269" t="s">
        <v>218</v>
      </c>
      <c r="B98" s="252" t="str">
        <f>VLOOKUP(A98, [1]!TOX,2,FALSE)</f>
        <v>NA</v>
      </c>
      <c r="C98" s="270">
        <f t="shared" si="14"/>
        <v>700</v>
      </c>
      <c r="D98" s="271">
        <f t="shared" si="15"/>
        <v>5000</v>
      </c>
      <c r="E98" s="272">
        <f t="shared" si="16"/>
        <v>50000</v>
      </c>
      <c r="F98" s="273">
        <f>VLOOKUP(A98,'S-1'!_xlnm.Print_Area,3,FALSE)</f>
        <v>1000</v>
      </c>
      <c r="G98" s="272">
        <f>VLOOKUP(A98,'S-1'!_xlnm.Print_Area,5,FALSE)</f>
        <v>1000</v>
      </c>
      <c r="H98" s="271">
        <f>VLOOKUP(A98,'S-1'!_xlnm.Print_Area,7,FALSE)</f>
        <v>1000</v>
      </c>
      <c r="I98" s="270">
        <f>VLOOKUP(A98,'S-2'!_xlnm.Print_Area,3,FALSE)</f>
        <v>3000</v>
      </c>
      <c r="J98" s="271">
        <f>VLOOKUP(A98,'S-2'!_xlnm.Print_Area,5,FALSE)</f>
        <v>3000</v>
      </c>
      <c r="K98" s="272">
        <f>VLOOKUP(A98,'S-2'!_xlnm.Print_Area,7,FALSE)</f>
        <v>3000</v>
      </c>
      <c r="L98" s="273">
        <f>VLOOKUP(A98,'S-3'!_xlnm.Print_Area,3,FALSE)</f>
        <v>5000</v>
      </c>
      <c r="M98" s="272">
        <f>VLOOKUP(A98,'S-3'!_xlnm.Print_Area,5,FALSE)</f>
        <v>5000</v>
      </c>
      <c r="N98" s="274">
        <f>VLOOKUP(A98,'S-3'!_xlnm.Print_Area,7,FALSE)</f>
        <v>5000</v>
      </c>
      <c r="O98" s="270">
        <f t="shared" si="17"/>
        <v>1000</v>
      </c>
      <c r="P98" s="261">
        <f t="shared" si="18"/>
        <v>3000</v>
      </c>
      <c r="Q98" s="262">
        <f t="shared" si="19"/>
        <v>5000</v>
      </c>
      <c r="R98" s="273">
        <f t="shared" si="20"/>
        <v>100000</v>
      </c>
      <c r="S98" s="275">
        <f t="shared" si="21"/>
        <v>20000</v>
      </c>
      <c r="T98" s="271">
        <f t="shared" si="22"/>
        <v>0.7</v>
      </c>
      <c r="U98" s="276">
        <f t="shared" si="23"/>
        <v>5</v>
      </c>
      <c r="V98" s="271">
        <f t="shared" si="24"/>
        <v>1000</v>
      </c>
      <c r="W98" s="277">
        <f t="shared" si="25"/>
        <v>3000</v>
      </c>
    </row>
    <row r="99" spans="1:23" ht="23" x14ac:dyDescent="0.25">
      <c r="A99" s="320" t="s">
        <v>219</v>
      </c>
      <c r="B99" s="252" t="str">
        <f>VLOOKUP(A99, [1]!TOX,2,FALSE)</f>
        <v>NA</v>
      </c>
      <c r="C99" s="270">
        <f t="shared" si="14"/>
        <v>700</v>
      </c>
      <c r="D99" s="271">
        <f t="shared" si="15"/>
        <v>5000</v>
      </c>
      <c r="E99" s="272">
        <f t="shared" si="16"/>
        <v>50000</v>
      </c>
      <c r="F99" s="273">
        <f>VLOOKUP(A99,'S-1'!_xlnm.Print_Area,3,FALSE)</f>
        <v>1000</v>
      </c>
      <c r="G99" s="272">
        <f>VLOOKUP(A99,'S-1'!_xlnm.Print_Area,5,FALSE)</f>
        <v>1000</v>
      </c>
      <c r="H99" s="271">
        <f>VLOOKUP(A99,'S-1'!_xlnm.Print_Area,7,FALSE)</f>
        <v>1000</v>
      </c>
      <c r="I99" s="270">
        <f>VLOOKUP(A99,'S-2'!_xlnm.Print_Area,3,FALSE)</f>
        <v>3000</v>
      </c>
      <c r="J99" s="271">
        <f>VLOOKUP(A99,'S-2'!_xlnm.Print_Area,5,FALSE)</f>
        <v>3000</v>
      </c>
      <c r="K99" s="272">
        <f>VLOOKUP(A99,'S-2'!_xlnm.Print_Area,7,FALSE)</f>
        <v>3000</v>
      </c>
      <c r="L99" s="273">
        <f>VLOOKUP(A99,'S-3'!_xlnm.Print_Area,3,FALSE)</f>
        <v>5000</v>
      </c>
      <c r="M99" s="272">
        <f>VLOOKUP(A99,'S-3'!_xlnm.Print_Area,5,FALSE)</f>
        <v>5000</v>
      </c>
      <c r="N99" s="274">
        <f>VLOOKUP(A99,'S-3'!_xlnm.Print_Area,7,FALSE)</f>
        <v>5000</v>
      </c>
      <c r="O99" s="270">
        <f t="shared" si="17"/>
        <v>1000</v>
      </c>
      <c r="P99" s="261">
        <f t="shared" si="18"/>
        <v>3000</v>
      </c>
      <c r="Q99" s="262">
        <f t="shared" si="19"/>
        <v>5000</v>
      </c>
      <c r="R99" s="273">
        <f t="shared" si="20"/>
        <v>100000</v>
      </c>
      <c r="S99" s="275">
        <f t="shared" si="21"/>
        <v>20000</v>
      </c>
      <c r="T99" s="271">
        <f t="shared" si="22"/>
        <v>0.7</v>
      </c>
      <c r="U99" s="276">
        <f t="shared" si="23"/>
        <v>5</v>
      </c>
      <c r="V99" s="271">
        <f t="shared" si="24"/>
        <v>1000</v>
      </c>
      <c r="W99" s="277">
        <f t="shared" si="25"/>
        <v>3000</v>
      </c>
    </row>
    <row r="100" spans="1:23" ht="23" x14ac:dyDescent="0.25">
      <c r="A100" s="269" t="s">
        <v>220</v>
      </c>
      <c r="B100" s="252" t="str">
        <f>VLOOKUP(A100, [1]!TOX,2,FALSE)</f>
        <v>NA</v>
      </c>
      <c r="C100" s="270">
        <f t="shared" si="14"/>
        <v>14000</v>
      </c>
      <c r="D100" s="271" t="str">
        <f t="shared" si="15"/>
        <v>NA</v>
      </c>
      <c r="E100" s="272">
        <f t="shared" si="16"/>
        <v>50000</v>
      </c>
      <c r="F100" s="273">
        <f>VLOOKUP(A100,'S-1'!_xlnm.Print_Area,3,FALSE)</f>
        <v>3000</v>
      </c>
      <c r="G100" s="272">
        <f>VLOOKUP(A100,'S-1'!_xlnm.Print_Area,5,FALSE)</f>
        <v>3000</v>
      </c>
      <c r="H100" s="271">
        <f>VLOOKUP(A100,'S-1'!_xlnm.Print_Area,7,FALSE)</f>
        <v>3000</v>
      </c>
      <c r="I100" s="270">
        <f>VLOOKUP(A100,'S-2'!_xlnm.Print_Area,3,FALSE)</f>
        <v>5000</v>
      </c>
      <c r="J100" s="271">
        <f>VLOOKUP(A100,'S-2'!_xlnm.Print_Area,5,FALSE)</f>
        <v>5000</v>
      </c>
      <c r="K100" s="272">
        <f>VLOOKUP(A100,'S-2'!_xlnm.Print_Area,7,FALSE)</f>
        <v>5000</v>
      </c>
      <c r="L100" s="273">
        <f>VLOOKUP(A100,'S-3'!_xlnm.Print_Area,3,FALSE)</f>
        <v>5000</v>
      </c>
      <c r="M100" s="272">
        <f>VLOOKUP(A100,'S-3'!_xlnm.Print_Area,5,FALSE)</f>
        <v>5000</v>
      </c>
      <c r="N100" s="274">
        <f>VLOOKUP(A100,'S-3'!_xlnm.Print_Area,7,FALSE)</f>
        <v>5000</v>
      </c>
      <c r="O100" s="270">
        <f t="shared" si="17"/>
        <v>3000</v>
      </c>
      <c r="P100" s="261">
        <f t="shared" ref="P100:P126" si="26">VLOOKUP(A100,Meth2,5,FALSE)</f>
        <v>5000</v>
      </c>
      <c r="Q100" s="262">
        <f t="shared" ref="Q100:Q126" si="27">VLOOKUP(A100,Meth2,7,FALSE)</f>
        <v>5000</v>
      </c>
      <c r="R100" s="273">
        <f t="shared" si="20"/>
        <v>100000</v>
      </c>
      <c r="S100" s="275">
        <f t="shared" si="21"/>
        <v>20000</v>
      </c>
      <c r="T100" s="271">
        <f t="shared" si="22"/>
        <v>14</v>
      </c>
      <c r="U100" s="276">
        <f t="shared" si="23"/>
        <v>50</v>
      </c>
      <c r="V100" s="271">
        <f t="shared" si="24"/>
        <v>3000</v>
      </c>
      <c r="W100" s="277">
        <f t="shared" si="25"/>
        <v>5000</v>
      </c>
    </row>
    <row r="101" spans="1:23" ht="23" x14ac:dyDescent="0.25">
      <c r="A101" s="269" t="s">
        <v>221</v>
      </c>
      <c r="B101" s="252" t="str">
        <f>VLOOKUP(A101, [1]!TOX,2,FALSE)</f>
        <v>NA</v>
      </c>
      <c r="C101" s="270">
        <f t="shared" si="14"/>
        <v>200</v>
      </c>
      <c r="D101" s="271">
        <f t="shared" si="15"/>
        <v>4000</v>
      </c>
      <c r="E101" s="272">
        <f t="shared" si="16"/>
        <v>50000</v>
      </c>
      <c r="F101" s="273">
        <f>VLOOKUP(A101,'S-1'!_xlnm.Print_Area,3,FALSE)</f>
        <v>100</v>
      </c>
      <c r="G101" s="272">
        <f>VLOOKUP(A101,'S-1'!_xlnm.Print_Area,5,FALSE)</f>
        <v>100</v>
      </c>
      <c r="H101" s="271">
        <f>VLOOKUP(A101,'S-1'!_xlnm.Print_Area,7,FALSE)</f>
        <v>100</v>
      </c>
      <c r="I101" s="270">
        <f>VLOOKUP(A101,'S-2'!_xlnm.Print_Area,3,FALSE)</f>
        <v>300</v>
      </c>
      <c r="J101" s="271">
        <f>VLOOKUP(A101,'S-2'!_xlnm.Print_Area,5,FALSE)</f>
        <v>500</v>
      </c>
      <c r="K101" s="272">
        <f>VLOOKUP(A101,'S-2'!_xlnm.Print_Area,7,FALSE)</f>
        <v>500</v>
      </c>
      <c r="L101" s="273">
        <f>VLOOKUP(A101,'S-3'!_xlnm.Print_Area,3,FALSE)</f>
        <v>300</v>
      </c>
      <c r="M101" s="272">
        <f>VLOOKUP(A101,'S-3'!_xlnm.Print_Area,5,FALSE)</f>
        <v>500</v>
      </c>
      <c r="N101" s="274">
        <f>VLOOKUP(A101,'S-3'!_xlnm.Print_Area,7,FALSE)</f>
        <v>500</v>
      </c>
      <c r="O101" s="270">
        <f t="shared" si="17"/>
        <v>100</v>
      </c>
      <c r="P101" s="261">
        <f t="shared" si="26"/>
        <v>500</v>
      </c>
      <c r="Q101" s="262">
        <f t="shared" si="27"/>
        <v>500</v>
      </c>
      <c r="R101" s="273">
        <f t="shared" si="20"/>
        <v>100000</v>
      </c>
      <c r="S101" s="275">
        <f t="shared" si="21"/>
        <v>5000</v>
      </c>
      <c r="T101" s="271">
        <f t="shared" si="22"/>
        <v>0.2</v>
      </c>
      <c r="U101" s="276">
        <f t="shared" si="23"/>
        <v>4</v>
      </c>
      <c r="V101" s="271">
        <f t="shared" si="24"/>
        <v>100</v>
      </c>
      <c r="W101" s="277">
        <f t="shared" si="25"/>
        <v>500</v>
      </c>
    </row>
    <row r="102" spans="1:23" ht="23" x14ac:dyDescent="0.25">
      <c r="A102" s="269" t="s">
        <v>222</v>
      </c>
      <c r="B102" s="252" t="str">
        <f>VLOOKUP(A102, [1]!TOX,2,FALSE)</f>
        <v>NA</v>
      </c>
      <c r="C102" s="270">
        <f t="shared" si="14"/>
        <v>200</v>
      </c>
      <c r="D102" s="271">
        <f t="shared" si="15"/>
        <v>50000</v>
      </c>
      <c r="E102" s="272">
        <f t="shared" si="16"/>
        <v>5000</v>
      </c>
      <c r="F102" s="273">
        <f>VLOOKUP(A102,'S-1'!_xlnm.Print_Area,3,FALSE)</f>
        <v>1000</v>
      </c>
      <c r="G102" s="272">
        <f>VLOOKUP(A102,'S-1'!_xlnm.Print_Area,5,FALSE)</f>
        <v>1000</v>
      </c>
      <c r="H102" s="271">
        <f>VLOOKUP(A102,'S-1'!_xlnm.Print_Area,7,FALSE)</f>
        <v>1000</v>
      </c>
      <c r="I102" s="270">
        <f>VLOOKUP(A102,'S-2'!_xlnm.Print_Area,3,FALSE)</f>
        <v>1000</v>
      </c>
      <c r="J102" s="271">
        <f>VLOOKUP(A102,'S-2'!_xlnm.Print_Area,5,FALSE)</f>
        <v>3000</v>
      </c>
      <c r="K102" s="272">
        <f>VLOOKUP(A102,'S-2'!_xlnm.Print_Area,7,FALSE)</f>
        <v>3000</v>
      </c>
      <c r="L102" s="273">
        <f>VLOOKUP(A102,'S-3'!_xlnm.Print_Area,3,FALSE)</f>
        <v>1000</v>
      </c>
      <c r="M102" s="272">
        <f>VLOOKUP(A102,'S-3'!_xlnm.Print_Area,5,FALSE)</f>
        <v>5000</v>
      </c>
      <c r="N102" s="274">
        <f>VLOOKUP(A102,'S-3'!_xlnm.Print_Area,7,FALSE)</f>
        <v>5000</v>
      </c>
      <c r="O102" s="270">
        <f t="shared" si="17"/>
        <v>1000</v>
      </c>
      <c r="P102" s="261">
        <f t="shared" si="26"/>
        <v>3000</v>
      </c>
      <c r="Q102" s="262">
        <f t="shared" si="27"/>
        <v>5000</v>
      </c>
      <c r="R102" s="273">
        <f t="shared" si="20"/>
        <v>100000</v>
      </c>
      <c r="S102" s="275">
        <f t="shared" si="21"/>
        <v>10000</v>
      </c>
      <c r="T102" s="271">
        <f t="shared" si="22"/>
        <v>0.2</v>
      </c>
      <c r="U102" s="276">
        <f t="shared" si="23"/>
        <v>5</v>
      </c>
      <c r="V102" s="271">
        <f t="shared" si="24"/>
        <v>1000</v>
      </c>
      <c r="W102" s="277">
        <f t="shared" si="25"/>
        <v>3000</v>
      </c>
    </row>
    <row r="103" spans="1:23" x14ac:dyDescent="0.25">
      <c r="A103" s="269" t="s">
        <v>23</v>
      </c>
      <c r="B103" s="252" t="str">
        <f>VLOOKUP(A103, [1]!TOX,2,FALSE)</f>
        <v>85-01-8</v>
      </c>
      <c r="C103" s="270">
        <f t="shared" si="14"/>
        <v>50</v>
      </c>
      <c r="D103" s="271" t="str">
        <f t="shared" si="15"/>
        <v>NA</v>
      </c>
      <c r="E103" s="272">
        <f t="shared" si="16"/>
        <v>10000</v>
      </c>
      <c r="F103" s="273">
        <f>VLOOKUP(A103,'S-1'!_xlnm.Print_Area,3,FALSE)</f>
        <v>10</v>
      </c>
      <c r="G103" s="272">
        <f>VLOOKUP(A103,'S-1'!_xlnm.Print_Area,5,FALSE)</f>
        <v>500</v>
      </c>
      <c r="H103" s="271">
        <f>VLOOKUP(A103,'S-1'!_xlnm.Print_Area,7,FALSE)</f>
        <v>500</v>
      </c>
      <c r="I103" s="270">
        <f>VLOOKUP(A103,'S-2'!_xlnm.Print_Area,3,FALSE)</f>
        <v>20</v>
      </c>
      <c r="J103" s="271">
        <f>VLOOKUP(A103,'S-2'!_xlnm.Print_Area,5,FALSE)</f>
        <v>1000</v>
      </c>
      <c r="K103" s="272">
        <f>VLOOKUP(A103,'S-2'!_xlnm.Print_Area,7,FALSE)</f>
        <v>1000</v>
      </c>
      <c r="L103" s="273">
        <f>VLOOKUP(A103,'S-3'!_xlnm.Print_Area,3,FALSE)</f>
        <v>20</v>
      </c>
      <c r="M103" s="272">
        <f>VLOOKUP(A103,'S-3'!_xlnm.Print_Area,5,FALSE)</f>
        <v>3000</v>
      </c>
      <c r="N103" s="274">
        <f>VLOOKUP(A103,'S-3'!_xlnm.Print_Area,7,FALSE)</f>
        <v>3000</v>
      </c>
      <c r="O103" s="270">
        <f t="shared" si="17"/>
        <v>500</v>
      </c>
      <c r="P103" s="261">
        <f t="shared" si="26"/>
        <v>1000</v>
      </c>
      <c r="Q103" s="262">
        <f t="shared" si="27"/>
        <v>3000</v>
      </c>
      <c r="R103" s="273">
        <f t="shared" si="20"/>
        <v>100000</v>
      </c>
      <c r="S103" s="275">
        <f t="shared" si="21"/>
        <v>10000</v>
      </c>
      <c r="T103" s="271">
        <f t="shared" si="22"/>
        <v>0.05</v>
      </c>
      <c r="U103" s="276">
        <f t="shared" si="23"/>
        <v>10</v>
      </c>
      <c r="V103" s="271">
        <f t="shared" si="24"/>
        <v>10</v>
      </c>
      <c r="W103" s="277">
        <f t="shared" si="25"/>
        <v>1000</v>
      </c>
    </row>
    <row r="104" spans="1:23" x14ac:dyDescent="0.25">
      <c r="A104" s="269" t="s">
        <v>22</v>
      </c>
      <c r="B104" s="252" t="str">
        <f>VLOOKUP(A104, [1]!TOX,2,FALSE)</f>
        <v>108-95-2</v>
      </c>
      <c r="C104" s="270">
        <f t="shared" si="14"/>
        <v>900</v>
      </c>
      <c r="D104" s="271">
        <f t="shared" si="15"/>
        <v>50000</v>
      </c>
      <c r="E104" s="272">
        <f t="shared" si="16"/>
        <v>2000</v>
      </c>
      <c r="F104" s="273">
        <f>VLOOKUP(A104,'S-1'!_xlnm.Print_Area,3,FALSE)</f>
        <v>0.9</v>
      </c>
      <c r="G104" s="272">
        <f>VLOOKUP(A104,'S-1'!_xlnm.Print_Area,5,FALSE)</f>
        <v>50</v>
      </c>
      <c r="H104" s="271">
        <f>VLOOKUP(A104,'S-1'!_xlnm.Print_Area,7,FALSE)</f>
        <v>20</v>
      </c>
      <c r="I104" s="270">
        <f>VLOOKUP(A104,'S-2'!_xlnm.Print_Area,3,FALSE)</f>
        <v>0.9</v>
      </c>
      <c r="J104" s="271">
        <f>VLOOKUP(A104,'S-2'!_xlnm.Print_Area,5,FALSE)</f>
        <v>50</v>
      </c>
      <c r="K104" s="272">
        <f>VLOOKUP(A104,'S-2'!_xlnm.Print_Area,7,FALSE)</f>
        <v>20</v>
      </c>
      <c r="L104" s="273">
        <f>VLOOKUP(A104,'S-3'!_xlnm.Print_Area,3,FALSE)</f>
        <v>0.9</v>
      </c>
      <c r="M104" s="272">
        <f>VLOOKUP(A104,'S-3'!_xlnm.Print_Area,5,FALSE)</f>
        <v>50</v>
      </c>
      <c r="N104" s="274">
        <f>VLOOKUP(A104,'S-3'!_xlnm.Print_Area,7,FALSE)</f>
        <v>20</v>
      </c>
      <c r="O104" s="270">
        <f t="shared" si="17"/>
        <v>500</v>
      </c>
      <c r="P104" s="261">
        <f t="shared" si="26"/>
        <v>1000</v>
      </c>
      <c r="Q104" s="262">
        <f t="shared" si="27"/>
        <v>3000</v>
      </c>
      <c r="R104" s="273">
        <f t="shared" si="20"/>
        <v>100000</v>
      </c>
      <c r="S104" s="275">
        <f t="shared" si="21"/>
        <v>10000</v>
      </c>
      <c r="T104" s="271">
        <f t="shared" si="22"/>
        <v>0.9</v>
      </c>
      <c r="U104" s="276">
        <f t="shared" si="23"/>
        <v>2</v>
      </c>
      <c r="V104" s="271">
        <f t="shared" si="24"/>
        <v>0.9</v>
      </c>
      <c r="W104" s="277">
        <f t="shared" si="25"/>
        <v>20</v>
      </c>
    </row>
    <row r="105" spans="1:23" ht="23" x14ac:dyDescent="0.25">
      <c r="A105" s="269" t="s">
        <v>21</v>
      </c>
      <c r="B105" s="252" t="str">
        <f>VLOOKUP(A105, [1]!TOX,2,FALSE)</f>
        <v>1336-36-3</v>
      </c>
      <c r="C105" s="270">
        <f t="shared" si="14"/>
        <v>0.5</v>
      </c>
      <c r="D105" s="271">
        <f t="shared" si="15"/>
        <v>5</v>
      </c>
      <c r="E105" s="272">
        <f t="shared" si="16"/>
        <v>10</v>
      </c>
      <c r="F105" s="273">
        <f>VLOOKUP(A105,'S-1'!_xlnm.Print_Area,3,FALSE)</f>
        <v>1</v>
      </c>
      <c r="G105" s="272">
        <f>VLOOKUP(A105,'S-1'!_xlnm.Print_Area,5,FALSE)</f>
        <v>1</v>
      </c>
      <c r="H105" s="271">
        <f>VLOOKUP(A105,'S-1'!_xlnm.Print_Area,7,FALSE)</f>
        <v>1</v>
      </c>
      <c r="I105" s="270">
        <f>VLOOKUP(A105,'S-2'!_xlnm.Print_Area,3,FALSE)</f>
        <v>4</v>
      </c>
      <c r="J105" s="271">
        <f>VLOOKUP(A105,'S-2'!_xlnm.Print_Area,5,FALSE)</f>
        <v>4</v>
      </c>
      <c r="K105" s="272">
        <f>VLOOKUP(A105,'S-2'!_xlnm.Print_Area,7,FALSE)</f>
        <v>4</v>
      </c>
      <c r="L105" s="273">
        <f>VLOOKUP(A105,'S-3'!_xlnm.Print_Area,3,FALSE)</f>
        <v>4</v>
      </c>
      <c r="M105" s="272">
        <f>VLOOKUP(A105,'S-3'!_xlnm.Print_Area,5,FALSE)</f>
        <v>4</v>
      </c>
      <c r="N105" s="274">
        <f>VLOOKUP(A105,'S-3'!_xlnm.Print_Area,7,FALSE)</f>
        <v>4</v>
      </c>
      <c r="O105" s="270">
        <f t="shared" si="17"/>
        <v>1</v>
      </c>
      <c r="P105" s="261">
        <f t="shared" si="26"/>
        <v>4</v>
      </c>
      <c r="Q105" s="262">
        <f t="shared" si="27"/>
        <v>4</v>
      </c>
      <c r="R105" s="273">
        <f t="shared" si="20"/>
        <v>100</v>
      </c>
      <c r="S105" s="275">
        <f t="shared" si="21"/>
        <v>100</v>
      </c>
      <c r="T105" s="271">
        <f t="shared" si="22"/>
        <v>5.0000000000000001E-4</v>
      </c>
      <c r="U105" s="276">
        <f t="shared" si="23"/>
        <v>5.0000000000000001E-3</v>
      </c>
      <c r="V105" s="271">
        <f t="shared" si="24"/>
        <v>1</v>
      </c>
      <c r="W105" s="277">
        <f t="shared" si="25"/>
        <v>4</v>
      </c>
    </row>
    <row r="106" spans="1:23" x14ac:dyDescent="0.25">
      <c r="A106" s="269" t="s">
        <v>20</v>
      </c>
      <c r="B106" s="252" t="str">
        <f>VLOOKUP(A106, [1]!TOX,2,FALSE)</f>
        <v>129-00-0</v>
      </c>
      <c r="C106" s="270">
        <f t="shared" si="14"/>
        <v>70</v>
      </c>
      <c r="D106" s="271" t="str">
        <f t="shared" si="15"/>
        <v>NA</v>
      </c>
      <c r="E106" s="272">
        <f t="shared" si="16"/>
        <v>20</v>
      </c>
      <c r="F106" s="273">
        <f>VLOOKUP(A106,'S-1'!_xlnm.Print_Area,3,FALSE)</f>
        <v>1000</v>
      </c>
      <c r="G106" s="272">
        <f>VLOOKUP(A106,'S-1'!_xlnm.Print_Area,5,FALSE)</f>
        <v>1000</v>
      </c>
      <c r="H106" s="271">
        <f>VLOOKUP(A106,'S-1'!_xlnm.Print_Area,7,FALSE)</f>
        <v>1000</v>
      </c>
      <c r="I106" s="270">
        <f>VLOOKUP(A106,'S-2'!_xlnm.Print_Area,3,FALSE)</f>
        <v>3000</v>
      </c>
      <c r="J106" s="271">
        <f>VLOOKUP(A106,'S-2'!_xlnm.Print_Area,5,FALSE)</f>
        <v>3000</v>
      </c>
      <c r="K106" s="272">
        <f>VLOOKUP(A106,'S-2'!_xlnm.Print_Area,7,FALSE)</f>
        <v>3000</v>
      </c>
      <c r="L106" s="273">
        <f>VLOOKUP(A106,'S-3'!_xlnm.Print_Area,3,FALSE)</f>
        <v>5000</v>
      </c>
      <c r="M106" s="272">
        <f>VLOOKUP(A106,'S-3'!_xlnm.Print_Area,5,FALSE)</f>
        <v>5000</v>
      </c>
      <c r="N106" s="274">
        <f>VLOOKUP(A106,'S-3'!_xlnm.Print_Area,7,FALSE)</f>
        <v>5000</v>
      </c>
      <c r="O106" s="270">
        <f t="shared" si="17"/>
        <v>1000</v>
      </c>
      <c r="P106" s="261">
        <f t="shared" si="26"/>
        <v>3000</v>
      </c>
      <c r="Q106" s="262">
        <f t="shared" si="27"/>
        <v>5000</v>
      </c>
      <c r="R106" s="273">
        <f t="shared" si="20"/>
        <v>700</v>
      </c>
      <c r="S106" s="275">
        <f t="shared" si="21"/>
        <v>10000</v>
      </c>
      <c r="T106" s="271">
        <f t="shared" si="22"/>
        <v>0.02</v>
      </c>
      <c r="U106" s="276">
        <f t="shared" si="23"/>
        <v>0.02</v>
      </c>
      <c r="V106" s="271">
        <f t="shared" si="24"/>
        <v>1000</v>
      </c>
      <c r="W106" s="277">
        <f t="shared" si="25"/>
        <v>3000</v>
      </c>
    </row>
    <row r="107" spans="1:23" x14ac:dyDescent="0.25">
      <c r="A107" s="269" t="s">
        <v>19</v>
      </c>
      <c r="B107" s="252" t="str">
        <f>VLOOKUP(A107, [1]!TOX,2,FALSE)</f>
        <v>121-82-4</v>
      </c>
      <c r="C107" s="270">
        <f t="shared" si="14"/>
        <v>1</v>
      </c>
      <c r="D107" s="271">
        <f t="shared" si="15"/>
        <v>50000</v>
      </c>
      <c r="E107" s="272">
        <f t="shared" si="16"/>
        <v>50000</v>
      </c>
      <c r="F107" s="273">
        <f>VLOOKUP(A107,'S-1'!_xlnm.Print_Area,3,FALSE)</f>
        <v>1</v>
      </c>
      <c r="G107" s="272">
        <f>VLOOKUP(A107,'S-1'!_xlnm.Print_Area,5,FALSE)</f>
        <v>20</v>
      </c>
      <c r="H107" s="271">
        <f>VLOOKUP(A107,'S-1'!_xlnm.Print_Area,7,FALSE)</f>
        <v>20</v>
      </c>
      <c r="I107" s="270">
        <f>VLOOKUP(A107,'S-2'!_xlnm.Print_Area,3,FALSE)</f>
        <v>1</v>
      </c>
      <c r="J107" s="271">
        <f>VLOOKUP(A107,'S-2'!_xlnm.Print_Area,5,FALSE)</f>
        <v>90</v>
      </c>
      <c r="K107" s="272">
        <f>VLOOKUP(A107,'S-2'!_xlnm.Print_Area,7,FALSE)</f>
        <v>90</v>
      </c>
      <c r="L107" s="273">
        <f>VLOOKUP(A107,'S-3'!_xlnm.Print_Area,3,FALSE)</f>
        <v>1</v>
      </c>
      <c r="M107" s="272">
        <f>VLOOKUP(A107,'S-3'!_xlnm.Print_Area,5,FALSE)</f>
        <v>100</v>
      </c>
      <c r="N107" s="274">
        <f>VLOOKUP(A107,'S-3'!_xlnm.Print_Area,7,FALSE)</f>
        <v>400</v>
      </c>
      <c r="O107" s="270">
        <f t="shared" si="17"/>
        <v>20</v>
      </c>
      <c r="P107" s="261">
        <f t="shared" si="26"/>
        <v>90</v>
      </c>
      <c r="Q107" s="262">
        <f t="shared" si="27"/>
        <v>400</v>
      </c>
      <c r="R107" s="273">
        <f t="shared" si="20"/>
        <v>100000</v>
      </c>
      <c r="S107" s="275">
        <f t="shared" si="21"/>
        <v>4000</v>
      </c>
      <c r="T107" s="271">
        <f t="shared" si="22"/>
        <v>1E-3</v>
      </c>
      <c r="U107" s="276">
        <f t="shared" si="23"/>
        <v>50</v>
      </c>
      <c r="V107" s="271">
        <f t="shared" si="24"/>
        <v>1</v>
      </c>
      <c r="W107" s="277">
        <f t="shared" si="25"/>
        <v>90</v>
      </c>
    </row>
    <row r="108" spans="1:23" x14ac:dyDescent="0.25">
      <c r="A108" s="269" t="s">
        <v>18</v>
      </c>
      <c r="B108" s="252" t="str">
        <f>VLOOKUP(A108, [1]!TOX,2,FALSE)</f>
        <v>7782-49-2</v>
      </c>
      <c r="C108" s="270">
        <f t="shared" si="14"/>
        <v>50</v>
      </c>
      <c r="D108" s="271" t="str">
        <f t="shared" si="15"/>
        <v>NA</v>
      </c>
      <c r="E108" s="272">
        <f t="shared" si="16"/>
        <v>50</v>
      </c>
      <c r="F108" s="273">
        <f>VLOOKUP(A108,'S-1'!_xlnm.Print_Area,3,FALSE)</f>
        <v>400</v>
      </c>
      <c r="G108" s="272">
        <f>VLOOKUP(A108,'S-1'!_xlnm.Print_Area,5,FALSE)</f>
        <v>400</v>
      </c>
      <c r="H108" s="271">
        <f>VLOOKUP(A108,'S-1'!_xlnm.Print_Area,7,FALSE)</f>
        <v>400</v>
      </c>
      <c r="I108" s="270">
        <f>VLOOKUP(A108,'S-2'!_xlnm.Print_Area,3,FALSE)</f>
        <v>800</v>
      </c>
      <c r="J108" s="271">
        <f>VLOOKUP(A108,'S-2'!_xlnm.Print_Area,5,FALSE)</f>
        <v>800</v>
      </c>
      <c r="K108" s="272">
        <f>VLOOKUP(A108,'S-2'!_xlnm.Print_Area,7,FALSE)</f>
        <v>800</v>
      </c>
      <c r="L108" s="273">
        <f>VLOOKUP(A108,'S-3'!_xlnm.Print_Area,3,FALSE)</f>
        <v>800</v>
      </c>
      <c r="M108" s="272">
        <f>VLOOKUP(A108,'S-3'!_xlnm.Print_Area,5,FALSE)</f>
        <v>800</v>
      </c>
      <c r="N108" s="274">
        <f>VLOOKUP(A108,'S-3'!_xlnm.Print_Area,7,FALSE)</f>
        <v>800</v>
      </c>
      <c r="O108" s="270">
        <f t="shared" si="17"/>
        <v>400</v>
      </c>
      <c r="P108" s="261">
        <f t="shared" si="26"/>
        <v>800</v>
      </c>
      <c r="Q108" s="262">
        <f t="shared" si="27"/>
        <v>800</v>
      </c>
      <c r="R108" s="273">
        <f t="shared" si="20"/>
        <v>500</v>
      </c>
      <c r="S108" s="275">
        <f t="shared" si="21"/>
        <v>8000</v>
      </c>
      <c r="T108" s="271">
        <f t="shared" si="22"/>
        <v>0.05</v>
      </c>
      <c r="U108" s="276">
        <f t="shared" si="23"/>
        <v>0.05</v>
      </c>
      <c r="V108" s="271">
        <f t="shared" si="24"/>
        <v>400</v>
      </c>
      <c r="W108" s="277">
        <f t="shared" si="25"/>
        <v>800</v>
      </c>
    </row>
    <row r="109" spans="1:23" x14ac:dyDescent="0.25">
      <c r="A109" s="269" t="s">
        <v>17</v>
      </c>
      <c r="B109" s="252" t="str">
        <f>VLOOKUP(A109, [1]!TOX,2,FALSE)</f>
        <v>7440-22-4</v>
      </c>
      <c r="C109" s="270">
        <f t="shared" si="14"/>
        <v>100</v>
      </c>
      <c r="D109" s="271" t="str">
        <f t="shared" si="15"/>
        <v>NA</v>
      </c>
      <c r="E109" s="272">
        <f t="shared" si="16"/>
        <v>7</v>
      </c>
      <c r="F109" s="273">
        <f>VLOOKUP(A109,'S-1'!_xlnm.Print_Area,3,FALSE)</f>
        <v>100</v>
      </c>
      <c r="G109" s="272">
        <f>VLOOKUP(A109,'S-1'!_xlnm.Print_Area,5,FALSE)</f>
        <v>100</v>
      </c>
      <c r="H109" s="271">
        <f>VLOOKUP(A109,'S-1'!_xlnm.Print_Area,7,FALSE)</f>
        <v>100</v>
      </c>
      <c r="I109" s="270">
        <f>VLOOKUP(A109,'S-2'!_xlnm.Print_Area,3,FALSE)</f>
        <v>200</v>
      </c>
      <c r="J109" s="271">
        <f>VLOOKUP(A109,'S-2'!_xlnm.Print_Area,5,FALSE)</f>
        <v>200</v>
      </c>
      <c r="K109" s="272">
        <f>VLOOKUP(A109,'S-2'!_xlnm.Print_Area,7,FALSE)</f>
        <v>200</v>
      </c>
      <c r="L109" s="273">
        <f>VLOOKUP(A109,'S-3'!_xlnm.Print_Area,3,FALSE)</f>
        <v>200</v>
      </c>
      <c r="M109" s="272">
        <f>VLOOKUP(A109,'S-3'!_xlnm.Print_Area,5,FALSE)</f>
        <v>200</v>
      </c>
      <c r="N109" s="274">
        <f>VLOOKUP(A109,'S-3'!_xlnm.Print_Area,7,FALSE)</f>
        <v>200</v>
      </c>
      <c r="O109" s="270">
        <f t="shared" si="17"/>
        <v>100</v>
      </c>
      <c r="P109" s="261">
        <f t="shared" si="26"/>
        <v>200</v>
      </c>
      <c r="Q109" s="262">
        <f t="shared" si="27"/>
        <v>200</v>
      </c>
      <c r="R109" s="273">
        <f t="shared" si="20"/>
        <v>1000</v>
      </c>
      <c r="S109" s="275">
        <f t="shared" si="21"/>
        <v>2000</v>
      </c>
      <c r="T109" s="271">
        <f t="shared" si="22"/>
        <v>7.0000000000000001E-3</v>
      </c>
      <c r="U109" s="276">
        <f t="shared" si="23"/>
        <v>7.0000000000000001E-3</v>
      </c>
      <c r="V109" s="271">
        <f t="shared" si="24"/>
        <v>100</v>
      </c>
      <c r="W109" s="277">
        <f t="shared" si="25"/>
        <v>200</v>
      </c>
    </row>
    <row r="110" spans="1:23" x14ac:dyDescent="0.25">
      <c r="A110" s="269" t="s">
        <v>16</v>
      </c>
      <c r="B110" s="252" t="str">
        <f>VLOOKUP(A110, [1]!TOX,2,FALSE)</f>
        <v>100-42-5</v>
      </c>
      <c r="C110" s="270">
        <f t="shared" si="14"/>
        <v>100</v>
      </c>
      <c r="D110" s="271">
        <f t="shared" si="15"/>
        <v>100</v>
      </c>
      <c r="E110" s="272">
        <f t="shared" si="16"/>
        <v>6000</v>
      </c>
      <c r="F110" s="273">
        <f>VLOOKUP(A110,'S-1'!_xlnm.Print_Area,3,FALSE)</f>
        <v>3</v>
      </c>
      <c r="G110" s="272">
        <f>VLOOKUP(A110,'S-1'!_xlnm.Print_Area,5,FALSE)</f>
        <v>4</v>
      </c>
      <c r="H110" s="271">
        <f>VLOOKUP(A110,'S-1'!_xlnm.Print_Area,7,FALSE)</f>
        <v>80</v>
      </c>
      <c r="I110" s="270">
        <f>VLOOKUP(A110,'S-2'!_xlnm.Print_Area,3,FALSE)</f>
        <v>3</v>
      </c>
      <c r="J110" s="271">
        <f>VLOOKUP(A110,'S-2'!_xlnm.Print_Area,5,FALSE)</f>
        <v>4</v>
      </c>
      <c r="K110" s="272">
        <f>VLOOKUP(A110,'S-2'!_xlnm.Print_Area,7,FALSE)</f>
        <v>300</v>
      </c>
      <c r="L110" s="273">
        <f>VLOOKUP(A110,'S-3'!_xlnm.Print_Area,3,FALSE)</f>
        <v>3</v>
      </c>
      <c r="M110" s="272">
        <f>VLOOKUP(A110,'S-3'!_xlnm.Print_Area,5,FALSE)</f>
        <v>4</v>
      </c>
      <c r="N110" s="274">
        <f>VLOOKUP(A110,'S-3'!_xlnm.Print_Area,7,FALSE)</f>
        <v>2000</v>
      </c>
      <c r="O110" s="270">
        <f t="shared" si="17"/>
        <v>80</v>
      </c>
      <c r="P110" s="261">
        <f t="shared" si="26"/>
        <v>300</v>
      </c>
      <c r="Q110" s="262">
        <f t="shared" si="27"/>
        <v>3000</v>
      </c>
      <c r="R110" s="273">
        <f t="shared" si="20"/>
        <v>60000</v>
      </c>
      <c r="S110" s="275">
        <f t="shared" si="21"/>
        <v>10000</v>
      </c>
      <c r="T110" s="271">
        <f t="shared" si="22"/>
        <v>0.1</v>
      </c>
      <c r="U110" s="276">
        <f t="shared" si="23"/>
        <v>0.1</v>
      </c>
      <c r="V110" s="271">
        <f t="shared" si="24"/>
        <v>3</v>
      </c>
      <c r="W110" s="277">
        <f t="shared" si="25"/>
        <v>4</v>
      </c>
    </row>
    <row r="111" spans="1:23" x14ac:dyDescent="0.25">
      <c r="A111" s="269" t="s">
        <v>15</v>
      </c>
      <c r="B111" s="252" t="str">
        <f>VLOOKUP(A111, [1]!TOX,2,FALSE)</f>
        <v>1746-01-6</v>
      </c>
      <c r="C111" s="270">
        <f t="shared" si="14"/>
        <v>3.0000000000000001E-5</v>
      </c>
      <c r="D111" s="271" t="str">
        <f t="shared" si="15"/>
        <v>NA</v>
      </c>
      <c r="E111" s="272">
        <f t="shared" si="16"/>
        <v>0.04</v>
      </c>
      <c r="F111" s="273">
        <f>VLOOKUP(A111,'S-1'!_xlnm.Print_Area,3,FALSE)</f>
        <v>2.0000000000000002E-5</v>
      </c>
      <c r="G111" s="272">
        <f>VLOOKUP(A111,'S-1'!_xlnm.Print_Area,5,FALSE)</f>
        <v>2.0000000000000002E-5</v>
      </c>
      <c r="H111" s="271">
        <f>VLOOKUP(A111,'S-1'!_xlnm.Print_Area,7,FALSE)</f>
        <v>2.0000000000000002E-5</v>
      </c>
      <c r="I111" s="270">
        <f>VLOOKUP(A111,'S-2'!_xlnm.Print_Area,3,FALSE)</f>
        <v>6.0000000000000002E-5</v>
      </c>
      <c r="J111" s="271">
        <f>VLOOKUP(A111,'S-2'!_xlnm.Print_Area,5,FALSE)</f>
        <v>6.0000000000000002E-5</v>
      </c>
      <c r="K111" s="272">
        <f>VLOOKUP(A111,'S-2'!_xlnm.Print_Area,7,FALSE)</f>
        <v>6.0000000000000002E-5</v>
      </c>
      <c r="L111" s="273">
        <f>VLOOKUP(A111,'S-3'!_xlnm.Print_Area,3,FALSE)</f>
        <v>6.0000000000000002E-5</v>
      </c>
      <c r="M111" s="272">
        <f>VLOOKUP(A111,'S-3'!_xlnm.Print_Area,5,FALSE)</f>
        <v>6.0000000000000002E-5</v>
      </c>
      <c r="N111" s="274">
        <f>VLOOKUP(A111,'S-3'!_xlnm.Print_Area,7,FALSE)</f>
        <v>6.0000000000000002E-5</v>
      </c>
      <c r="O111" s="270">
        <f t="shared" si="17"/>
        <v>2.0000000000000002E-5</v>
      </c>
      <c r="P111" s="261">
        <f t="shared" si="26"/>
        <v>6.0000000000000002E-5</v>
      </c>
      <c r="Q111" s="262">
        <f t="shared" si="27"/>
        <v>6.0000000000000002E-5</v>
      </c>
      <c r="R111" s="273">
        <f t="shared" si="20"/>
        <v>0.4</v>
      </c>
      <c r="S111" s="275">
        <f t="shared" si="21"/>
        <v>6.0000000000000006E-4</v>
      </c>
      <c r="T111" s="271">
        <f t="shared" si="22"/>
        <v>3.0000000000000004E-8</v>
      </c>
      <c r="U111" s="276" t="str">
        <f t="shared" si="23"/>
        <v>NA</v>
      </c>
      <c r="V111" s="271">
        <f t="shared" si="24"/>
        <v>2.0000000000000002E-5</v>
      </c>
      <c r="W111" s="277">
        <f t="shared" si="25"/>
        <v>6.0000000000000002E-5</v>
      </c>
    </row>
    <row r="112" spans="1:23" x14ac:dyDescent="0.25">
      <c r="A112" s="269" t="s">
        <v>14</v>
      </c>
      <c r="B112" s="252" t="str">
        <f>VLOOKUP(A112, [1]!TOX,2,FALSE)</f>
        <v>630-20-6</v>
      </c>
      <c r="C112" s="270">
        <f t="shared" si="14"/>
        <v>5</v>
      </c>
      <c r="D112" s="271">
        <f t="shared" si="15"/>
        <v>10</v>
      </c>
      <c r="E112" s="272">
        <f t="shared" si="16"/>
        <v>50000</v>
      </c>
      <c r="F112" s="273">
        <f>VLOOKUP(A112,'S-1'!_xlnm.Print_Area,3,FALSE)</f>
        <v>0.1</v>
      </c>
      <c r="G112" s="272">
        <f>VLOOKUP(A112,'S-1'!_xlnm.Print_Area,5,FALSE)</f>
        <v>0.1</v>
      </c>
      <c r="H112" s="271">
        <f>VLOOKUP(A112,'S-1'!_xlnm.Print_Area,7,FALSE)</f>
        <v>90</v>
      </c>
      <c r="I112" s="270">
        <f>VLOOKUP(A112,'S-2'!_xlnm.Print_Area,3,FALSE)</f>
        <v>0.1</v>
      </c>
      <c r="J112" s="271">
        <f>VLOOKUP(A112,'S-2'!_xlnm.Print_Area,5,FALSE)</f>
        <v>0.1</v>
      </c>
      <c r="K112" s="272">
        <f>VLOOKUP(A112,'S-2'!_xlnm.Print_Area,7,FALSE)</f>
        <v>400</v>
      </c>
      <c r="L112" s="273">
        <f>VLOOKUP(A112,'S-3'!_xlnm.Print_Area,3,FALSE)</f>
        <v>0.1</v>
      </c>
      <c r="M112" s="272">
        <f>VLOOKUP(A112,'S-3'!_xlnm.Print_Area,5,FALSE)</f>
        <v>0.1</v>
      </c>
      <c r="N112" s="274">
        <f>VLOOKUP(A112,'S-3'!_xlnm.Print_Area,7,FALSE)</f>
        <v>500</v>
      </c>
      <c r="O112" s="270">
        <f t="shared" si="17"/>
        <v>90</v>
      </c>
      <c r="P112" s="261">
        <f t="shared" si="26"/>
        <v>400</v>
      </c>
      <c r="Q112" s="262">
        <f t="shared" si="27"/>
        <v>500</v>
      </c>
      <c r="R112" s="273">
        <f t="shared" si="20"/>
        <v>100000</v>
      </c>
      <c r="S112" s="275">
        <f t="shared" si="21"/>
        <v>5000</v>
      </c>
      <c r="T112" s="271">
        <f t="shared" si="22"/>
        <v>5.0000000000000001E-3</v>
      </c>
      <c r="U112" s="276">
        <f t="shared" si="23"/>
        <v>0.01</v>
      </c>
      <c r="V112" s="271">
        <f t="shared" si="24"/>
        <v>0.1</v>
      </c>
      <c r="W112" s="277">
        <f t="shared" si="25"/>
        <v>0.1</v>
      </c>
    </row>
    <row r="113" spans="1:23" x14ac:dyDescent="0.25">
      <c r="A113" s="269" t="s">
        <v>13</v>
      </c>
      <c r="B113" s="252" t="str">
        <f>VLOOKUP(A113, [1]!TOX,2,FALSE)</f>
        <v>79-34-5</v>
      </c>
      <c r="C113" s="270">
        <f t="shared" si="14"/>
        <v>2</v>
      </c>
      <c r="D113" s="271">
        <f t="shared" si="15"/>
        <v>9</v>
      </c>
      <c r="E113" s="272">
        <f t="shared" si="16"/>
        <v>50000</v>
      </c>
      <c r="F113" s="273">
        <f>VLOOKUP(A113,'S-1'!_xlnm.Print_Area,3,FALSE)</f>
        <v>5.0000000000000001E-3</v>
      </c>
      <c r="G113" s="272">
        <f>VLOOKUP(A113,'S-1'!_xlnm.Print_Area,5,FALSE)</f>
        <v>0.02</v>
      </c>
      <c r="H113" s="271">
        <f>VLOOKUP(A113,'S-1'!_xlnm.Print_Area,7,FALSE)</f>
        <v>10</v>
      </c>
      <c r="I113" s="270">
        <f>VLOOKUP(A113,'S-2'!_xlnm.Print_Area,3,FALSE)</f>
        <v>5.0000000000000001E-3</v>
      </c>
      <c r="J113" s="271">
        <f>VLOOKUP(A113,'S-2'!_xlnm.Print_Area,5,FALSE)</f>
        <v>0.02</v>
      </c>
      <c r="K113" s="272">
        <f>VLOOKUP(A113,'S-2'!_xlnm.Print_Area,7,FALSE)</f>
        <v>50</v>
      </c>
      <c r="L113" s="273">
        <f>VLOOKUP(A113,'S-3'!_xlnm.Print_Area,3,FALSE)</f>
        <v>5.0000000000000001E-3</v>
      </c>
      <c r="M113" s="272">
        <f>VLOOKUP(A113,'S-3'!_xlnm.Print_Area,5,FALSE)</f>
        <v>0.02</v>
      </c>
      <c r="N113" s="274">
        <f>VLOOKUP(A113,'S-3'!_xlnm.Print_Area,7,FALSE)</f>
        <v>500</v>
      </c>
      <c r="O113" s="270">
        <f t="shared" si="17"/>
        <v>10</v>
      </c>
      <c r="P113" s="261">
        <f t="shared" si="26"/>
        <v>50</v>
      </c>
      <c r="Q113" s="262">
        <f t="shared" si="27"/>
        <v>500</v>
      </c>
      <c r="R113" s="273">
        <f t="shared" si="20"/>
        <v>100000</v>
      </c>
      <c r="S113" s="275">
        <f t="shared" si="21"/>
        <v>5000</v>
      </c>
      <c r="T113" s="271">
        <f t="shared" si="22"/>
        <v>2E-3</v>
      </c>
      <c r="U113" s="276">
        <f t="shared" si="23"/>
        <v>8.9999999999999993E-3</v>
      </c>
      <c r="V113" s="271">
        <f t="shared" si="24"/>
        <v>5.0000000000000001E-3</v>
      </c>
      <c r="W113" s="277">
        <f t="shared" si="25"/>
        <v>0.02</v>
      </c>
    </row>
    <row r="114" spans="1:23" x14ac:dyDescent="0.25">
      <c r="A114" s="269" t="s">
        <v>12</v>
      </c>
      <c r="B114" s="252" t="str">
        <f>VLOOKUP(A114, [1]!TOX,2,FALSE)</f>
        <v>127-18-4</v>
      </c>
      <c r="C114" s="270">
        <f t="shared" si="14"/>
        <v>5</v>
      </c>
      <c r="D114" s="271">
        <f t="shared" si="15"/>
        <v>20</v>
      </c>
      <c r="E114" s="272">
        <f t="shared" si="16"/>
        <v>30000</v>
      </c>
      <c r="F114" s="273">
        <f>VLOOKUP(A114,'S-1'!_xlnm.Print_Area,3,FALSE)</f>
        <v>1</v>
      </c>
      <c r="G114" s="272">
        <f>VLOOKUP(A114,'S-1'!_xlnm.Print_Area,5,FALSE)</f>
        <v>4</v>
      </c>
      <c r="H114" s="271">
        <f>VLOOKUP(A114,'S-1'!_xlnm.Print_Area,7,FALSE)</f>
        <v>100</v>
      </c>
      <c r="I114" s="270">
        <f>VLOOKUP(A114,'S-2'!_xlnm.Print_Area,3,FALSE)</f>
        <v>1</v>
      </c>
      <c r="J114" s="271">
        <f>VLOOKUP(A114,'S-2'!_xlnm.Print_Area,5,FALSE)</f>
        <v>4</v>
      </c>
      <c r="K114" s="272">
        <f>VLOOKUP(A114,'S-2'!_xlnm.Print_Area,7,FALSE)</f>
        <v>500</v>
      </c>
      <c r="L114" s="273">
        <f>VLOOKUP(A114,'S-3'!_xlnm.Print_Area,3,FALSE)</f>
        <v>1</v>
      </c>
      <c r="M114" s="272">
        <f>VLOOKUP(A114,'S-3'!_xlnm.Print_Area,5,FALSE)</f>
        <v>4</v>
      </c>
      <c r="N114" s="274">
        <f>VLOOKUP(A114,'S-3'!_xlnm.Print_Area,7,FALSE)</f>
        <v>800</v>
      </c>
      <c r="O114" s="270">
        <f t="shared" si="17"/>
        <v>100</v>
      </c>
      <c r="P114" s="261">
        <f t="shared" si="26"/>
        <v>500</v>
      </c>
      <c r="Q114" s="262">
        <f t="shared" si="27"/>
        <v>800</v>
      </c>
      <c r="R114" s="273">
        <f t="shared" si="20"/>
        <v>100000</v>
      </c>
      <c r="S114" s="275">
        <f t="shared" si="21"/>
        <v>8000</v>
      </c>
      <c r="T114" s="271">
        <f t="shared" si="22"/>
        <v>5.0000000000000001E-3</v>
      </c>
      <c r="U114" s="276">
        <f t="shared" si="23"/>
        <v>0.02</v>
      </c>
      <c r="V114" s="271">
        <f t="shared" si="24"/>
        <v>1</v>
      </c>
      <c r="W114" s="277">
        <f t="shared" si="25"/>
        <v>4</v>
      </c>
    </row>
    <row r="115" spans="1:23" x14ac:dyDescent="0.25">
      <c r="A115" s="269" t="s">
        <v>11</v>
      </c>
      <c r="B115" s="252" t="str">
        <f>VLOOKUP(A115, [1]!TOX,2,FALSE)</f>
        <v>7440-28-0</v>
      </c>
      <c r="C115" s="270">
        <f t="shared" si="14"/>
        <v>2</v>
      </c>
      <c r="D115" s="271" t="str">
        <f t="shared" si="15"/>
        <v>NA</v>
      </c>
      <c r="E115" s="272">
        <f t="shared" si="16"/>
        <v>3000</v>
      </c>
      <c r="F115" s="273">
        <f>VLOOKUP(A115,'S-1'!_xlnm.Print_Area,3,FALSE)</f>
        <v>8</v>
      </c>
      <c r="G115" s="272">
        <f>VLOOKUP(A115,'S-1'!_xlnm.Print_Area,5,FALSE)</f>
        <v>8</v>
      </c>
      <c r="H115" s="271">
        <f>VLOOKUP(A115,'S-1'!_xlnm.Print_Area,7,FALSE)</f>
        <v>8</v>
      </c>
      <c r="I115" s="270">
        <f>VLOOKUP(A115,'S-2'!_xlnm.Print_Area,3,FALSE)</f>
        <v>70</v>
      </c>
      <c r="J115" s="271">
        <f>VLOOKUP(A115,'S-2'!_xlnm.Print_Area,5,FALSE)</f>
        <v>70</v>
      </c>
      <c r="K115" s="272">
        <f>VLOOKUP(A115,'S-2'!_xlnm.Print_Area,7,FALSE)</f>
        <v>70</v>
      </c>
      <c r="L115" s="273">
        <f>VLOOKUP(A115,'S-3'!_xlnm.Print_Area,3,FALSE)</f>
        <v>90</v>
      </c>
      <c r="M115" s="272">
        <f>VLOOKUP(A115,'S-3'!_xlnm.Print_Area,5,FALSE)</f>
        <v>90</v>
      </c>
      <c r="N115" s="274">
        <f>VLOOKUP(A115,'S-3'!_xlnm.Print_Area,7,FALSE)</f>
        <v>90</v>
      </c>
      <c r="O115" s="270">
        <f t="shared" si="17"/>
        <v>8</v>
      </c>
      <c r="P115" s="261">
        <f t="shared" si="26"/>
        <v>70</v>
      </c>
      <c r="Q115" s="262">
        <f t="shared" si="27"/>
        <v>90</v>
      </c>
      <c r="R115" s="273">
        <f t="shared" si="20"/>
        <v>30000</v>
      </c>
      <c r="S115" s="275">
        <f t="shared" si="21"/>
        <v>900</v>
      </c>
      <c r="T115" s="271">
        <f t="shared" si="22"/>
        <v>2E-3</v>
      </c>
      <c r="U115" s="276">
        <f t="shared" si="23"/>
        <v>3</v>
      </c>
      <c r="V115" s="271">
        <f t="shared" si="24"/>
        <v>8</v>
      </c>
      <c r="W115" s="277">
        <f t="shared" si="25"/>
        <v>70</v>
      </c>
    </row>
    <row r="116" spans="1:23" x14ac:dyDescent="0.25">
      <c r="A116" s="269" t="s">
        <v>10</v>
      </c>
      <c r="B116" s="252" t="str">
        <f>VLOOKUP(A116, [1]!TOX,2,FALSE)</f>
        <v>108-88-3</v>
      </c>
      <c r="C116" s="270">
        <f t="shared" si="14"/>
        <v>1000</v>
      </c>
      <c r="D116" s="271">
        <f t="shared" si="15"/>
        <v>50000</v>
      </c>
      <c r="E116" s="272">
        <f t="shared" si="16"/>
        <v>40000</v>
      </c>
      <c r="F116" s="273">
        <f>VLOOKUP(A116,'S-1'!_xlnm.Print_Area,3,FALSE)</f>
        <v>30</v>
      </c>
      <c r="G116" s="272">
        <f>VLOOKUP(A116,'S-1'!_xlnm.Print_Area,5,FALSE)</f>
        <v>500</v>
      </c>
      <c r="H116" s="271">
        <f>VLOOKUP(A116,'S-1'!_xlnm.Print_Area,7,FALSE)</f>
        <v>500</v>
      </c>
      <c r="I116" s="270">
        <f>VLOOKUP(A116,'S-2'!_xlnm.Print_Area,3,FALSE)</f>
        <v>30</v>
      </c>
      <c r="J116" s="271">
        <f>VLOOKUP(A116,'S-2'!_xlnm.Print_Area,5,FALSE)</f>
        <v>1000</v>
      </c>
      <c r="K116" s="272">
        <f>VLOOKUP(A116,'S-2'!_xlnm.Print_Area,7,FALSE)</f>
        <v>1000</v>
      </c>
      <c r="L116" s="273">
        <f>VLOOKUP(A116,'S-3'!_xlnm.Print_Area,3,FALSE)</f>
        <v>30</v>
      </c>
      <c r="M116" s="272">
        <f>VLOOKUP(A116,'S-3'!_xlnm.Print_Area,5,FALSE)</f>
        <v>2000</v>
      </c>
      <c r="N116" s="274">
        <f>VLOOKUP(A116,'S-3'!_xlnm.Print_Area,7,FALSE)</f>
        <v>3000</v>
      </c>
      <c r="O116" s="270">
        <f t="shared" si="17"/>
        <v>500</v>
      </c>
      <c r="P116" s="261">
        <f t="shared" si="26"/>
        <v>1000</v>
      </c>
      <c r="Q116" s="262">
        <f t="shared" si="27"/>
        <v>3000</v>
      </c>
      <c r="R116" s="273">
        <f t="shared" si="20"/>
        <v>100000</v>
      </c>
      <c r="S116" s="275">
        <f t="shared" si="21"/>
        <v>10000</v>
      </c>
      <c r="T116" s="271">
        <f t="shared" si="22"/>
        <v>1</v>
      </c>
      <c r="U116" s="276">
        <f t="shared" si="23"/>
        <v>40</v>
      </c>
      <c r="V116" s="271">
        <f t="shared" si="24"/>
        <v>30</v>
      </c>
      <c r="W116" s="277">
        <f t="shared" si="25"/>
        <v>1000</v>
      </c>
    </row>
    <row r="117" spans="1:23" x14ac:dyDescent="0.25">
      <c r="A117" s="269" t="s">
        <v>9</v>
      </c>
      <c r="B117" s="252" t="str">
        <f>VLOOKUP(A117, [1]!TOX,2,FALSE)</f>
        <v>120-82-1</v>
      </c>
      <c r="C117" s="270">
        <f t="shared" si="14"/>
        <v>70</v>
      </c>
      <c r="D117" s="271">
        <f t="shared" si="15"/>
        <v>200</v>
      </c>
      <c r="E117" s="272">
        <f t="shared" si="16"/>
        <v>50000</v>
      </c>
      <c r="F117" s="273">
        <f>VLOOKUP(A117,'S-1'!_xlnm.Print_Area,3,FALSE)</f>
        <v>2</v>
      </c>
      <c r="G117" s="272">
        <f>VLOOKUP(A117,'S-1'!_xlnm.Print_Area,5,FALSE)</f>
        <v>6</v>
      </c>
      <c r="H117" s="271">
        <f>VLOOKUP(A117,'S-1'!_xlnm.Print_Area,7,FALSE)</f>
        <v>700</v>
      </c>
      <c r="I117" s="270">
        <f>VLOOKUP(A117,'S-2'!_xlnm.Print_Area,3,FALSE)</f>
        <v>2</v>
      </c>
      <c r="J117" s="271">
        <f>VLOOKUP(A117,'S-2'!_xlnm.Print_Area,5,FALSE)</f>
        <v>6</v>
      </c>
      <c r="K117" s="272">
        <f>VLOOKUP(A117,'S-2'!_xlnm.Print_Area,7,FALSE)</f>
        <v>3000</v>
      </c>
      <c r="L117" s="273">
        <f>VLOOKUP(A117,'S-3'!_xlnm.Print_Area,3,FALSE)</f>
        <v>2</v>
      </c>
      <c r="M117" s="272">
        <f>VLOOKUP(A117,'S-3'!_xlnm.Print_Area,5,FALSE)</f>
        <v>6</v>
      </c>
      <c r="N117" s="274">
        <f>VLOOKUP(A117,'S-3'!_xlnm.Print_Area,7,FALSE)</f>
        <v>5000</v>
      </c>
      <c r="O117" s="270">
        <f t="shared" si="17"/>
        <v>700</v>
      </c>
      <c r="P117" s="261">
        <f t="shared" si="26"/>
        <v>3000</v>
      </c>
      <c r="Q117" s="262">
        <f t="shared" si="27"/>
        <v>5000</v>
      </c>
      <c r="R117" s="273">
        <f t="shared" si="20"/>
        <v>100000</v>
      </c>
      <c r="S117" s="275">
        <f t="shared" si="21"/>
        <v>10000</v>
      </c>
      <c r="T117" s="271">
        <f t="shared" si="22"/>
        <v>7.0000000000000007E-2</v>
      </c>
      <c r="U117" s="276">
        <f t="shared" si="23"/>
        <v>0.2</v>
      </c>
      <c r="V117" s="271">
        <f t="shared" si="24"/>
        <v>2</v>
      </c>
      <c r="W117" s="277">
        <f t="shared" si="25"/>
        <v>6</v>
      </c>
    </row>
    <row r="118" spans="1:23" x14ac:dyDescent="0.25">
      <c r="A118" s="269" t="s">
        <v>8</v>
      </c>
      <c r="B118" s="252" t="str">
        <f>VLOOKUP(A118, [1]!TOX,2,FALSE)</f>
        <v>71-55-6</v>
      </c>
      <c r="C118" s="270">
        <f t="shared" si="14"/>
        <v>200</v>
      </c>
      <c r="D118" s="271">
        <f t="shared" si="15"/>
        <v>4000</v>
      </c>
      <c r="E118" s="272">
        <f t="shared" si="16"/>
        <v>20000</v>
      </c>
      <c r="F118" s="273">
        <f>VLOOKUP(A118,'S-1'!_xlnm.Print_Area,3,FALSE)</f>
        <v>30</v>
      </c>
      <c r="G118" s="272">
        <f>VLOOKUP(A118,'S-1'!_xlnm.Print_Area,5,FALSE)</f>
        <v>500</v>
      </c>
      <c r="H118" s="271">
        <f>VLOOKUP(A118,'S-1'!_xlnm.Print_Area,7,FALSE)</f>
        <v>500</v>
      </c>
      <c r="I118" s="270">
        <f>VLOOKUP(A118,'S-2'!_xlnm.Print_Area,3,FALSE)</f>
        <v>30</v>
      </c>
      <c r="J118" s="271">
        <f>VLOOKUP(A118,'S-2'!_xlnm.Print_Area,5,FALSE)</f>
        <v>600</v>
      </c>
      <c r="K118" s="272">
        <f>VLOOKUP(A118,'S-2'!_xlnm.Print_Area,7,FALSE)</f>
        <v>1000</v>
      </c>
      <c r="L118" s="273">
        <f>VLOOKUP(A118,'S-3'!_xlnm.Print_Area,3,FALSE)</f>
        <v>30</v>
      </c>
      <c r="M118" s="272">
        <f>VLOOKUP(A118,'S-3'!_xlnm.Print_Area,5,FALSE)</f>
        <v>600</v>
      </c>
      <c r="N118" s="274">
        <f>VLOOKUP(A118,'S-3'!_xlnm.Print_Area,7,FALSE)</f>
        <v>3000</v>
      </c>
      <c r="O118" s="270">
        <f t="shared" si="17"/>
        <v>500</v>
      </c>
      <c r="P118" s="261">
        <f t="shared" si="26"/>
        <v>1000</v>
      </c>
      <c r="Q118" s="262">
        <f t="shared" si="27"/>
        <v>3000</v>
      </c>
      <c r="R118" s="273">
        <f t="shared" si="20"/>
        <v>100000</v>
      </c>
      <c r="S118" s="275">
        <f t="shared" si="21"/>
        <v>10000</v>
      </c>
      <c r="T118" s="271">
        <f t="shared" si="22"/>
        <v>0.2</v>
      </c>
      <c r="U118" s="276">
        <f t="shared" si="23"/>
        <v>4</v>
      </c>
      <c r="V118" s="271">
        <f t="shared" si="24"/>
        <v>30</v>
      </c>
      <c r="W118" s="277">
        <f t="shared" si="25"/>
        <v>600</v>
      </c>
    </row>
    <row r="119" spans="1:23" x14ac:dyDescent="0.25">
      <c r="A119" s="269" t="s">
        <v>7</v>
      </c>
      <c r="B119" s="252" t="str">
        <f>VLOOKUP(A119, [1]!TOX,2,FALSE)</f>
        <v xml:space="preserve">79-00-5 </v>
      </c>
      <c r="C119" s="270">
        <f t="shared" si="14"/>
        <v>5</v>
      </c>
      <c r="D119" s="271">
        <f t="shared" si="15"/>
        <v>900</v>
      </c>
      <c r="E119" s="272">
        <f t="shared" si="16"/>
        <v>50000</v>
      </c>
      <c r="F119" s="273">
        <f>VLOOKUP(A119,'S-1'!_xlnm.Print_Area,3,FALSE)</f>
        <v>0.1</v>
      </c>
      <c r="G119" s="272">
        <f>VLOOKUP(A119,'S-1'!_xlnm.Print_Area,5,FALSE)</f>
        <v>2</v>
      </c>
      <c r="H119" s="271">
        <f>VLOOKUP(A119,'S-1'!_xlnm.Print_Area,7,FALSE)</f>
        <v>40</v>
      </c>
      <c r="I119" s="270">
        <f>VLOOKUP(A119,'S-2'!_xlnm.Print_Area,3,FALSE)</f>
        <v>0.1</v>
      </c>
      <c r="J119" s="271">
        <f>VLOOKUP(A119,'S-2'!_xlnm.Print_Area,5,FALSE)</f>
        <v>2</v>
      </c>
      <c r="K119" s="272">
        <f>VLOOKUP(A119,'S-2'!_xlnm.Print_Area,7,FALSE)</f>
        <v>200</v>
      </c>
      <c r="L119" s="273">
        <f>VLOOKUP(A119,'S-3'!_xlnm.Print_Area,3,FALSE)</f>
        <v>0.1</v>
      </c>
      <c r="M119" s="272">
        <f>VLOOKUP(A119,'S-3'!_xlnm.Print_Area,5,FALSE)</f>
        <v>2</v>
      </c>
      <c r="N119" s="274">
        <f>VLOOKUP(A119,'S-3'!_xlnm.Print_Area,7,FALSE)</f>
        <v>500</v>
      </c>
      <c r="O119" s="270">
        <f t="shared" si="17"/>
        <v>40</v>
      </c>
      <c r="P119" s="261">
        <f t="shared" si="26"/>
        <v>200</v>
      </c>
      <c r="Q119" s="262">
        <f t="shared" si="27"/>
        <v>500</v>
      </c>
      <c r="R119" s="273">
        <f t="shared" si="20"/>
        <v>100000</v>
      </c>
      <c r="S119" s="275">
        <f t="shared" si="21"/>
        <v>5000</v>
      </c>
      <c r="T119" s="271">
        <f t="shared" si="22"/>
        <v>5.0000000000000001E-3</v>
      </c>
      <c r="U119" s="276">
        <f t="shared" si="23"/>
        <v>0.9</v>
      </c>
      <c r="V119" s="271">
        <f t="shared" si="24"/>
        <v>0.1</v>
      </c>
      <c r="W119" s="277">
        <f t="shared" si="25"/>
        <v>2</v>
      </c>
    </row>
    <row r="120" spans="1:23" x14ac:dyDescent="0.25">
      <c r="A120" s="269" t="s">
        <v>6</v>
      </c>
      <c r="B120" s="252" t="str">
        <f>VLOOKUP(A120, [1]!TOX,2,FALSE)</f>
        <v>79-01-6</v>
      </c>
      <c r="C120" s="270">
        <f t="shared" si="14"/>
        <v>5</v>
      </c>
      <c r="D120" s="271">
        <f t="shared" si="15"/>
        <v>5</v>
      </c>
      <c r="E120" s="272">
        <f t="shared" si="16"/>
        <v>5000</v>
      </c>
      <c r="F120" s="273">
        <f>VLOOKUP(A120,'S-1'!_xlnm.Print_Area,3,FALSE)</f>
        <v>0.3</v>
      </c>
      <c r="G120" s="272">
        <f>VLOOKUP(A120,'S-1'!_xlnm.Print_Area,5,FALSE)</f>
        <v>0.3</v>
      </c>
      <c r="H120" s="271">
        <f>VLOOKUP(A120,'S-1'!_xlnm.Print_Area,7,FALSE)</f>
        <v>30</v>
      </c>
      <c r="I120" s="270">
        <f>VLOOKUP(A120,'S-2'!_xlnm.Print_Area,3,FALSE)</f>
        <v>0.3</v>
      </c>
      <c r="J120" s="271">
        <f>VLOOKUP(A120,'S-2'!_xlnm.Print_Area,5,FALSE)</f>
        <v>0.3</v>
      </c>
      <c r="K120" s="272">
        <f>VLOOKUP(A120,'S-2'!_xlnm.Print_Area,7,FALSE)</f>
        <v>70</v>
      </c>
      <c r="L120" s="273">
        <f>VLOOKUP(A120,'S-3'!_xlnm.Print_Area,3,FALSE)</f>
        <v>0.3</v>
      </c>
      <c r="M120" s="272">
        <f>VLOOKUP(A120,'S-3'!_xlnm.Print_Area,5,FALSE)</f>
        <v>0.3</v>
      </c>
      <c r="N120" s="274">
        <f>VLOOKUP(A120,'S-3'!_xlnm.Print_Area,7,FALSE)</f>
        <v>70</v>
      </c>
      <c r="O120" s="270">
        <f t="shared" si="17"/>
        <v>30</v>
      </c>
      <c r="P120" s="261">
        <f t="shared" si="26"/>
        <v>70</v>
      </c>
      <c r="Q120" s="262">
        <f t="shared" si="27"/>
        <v>70</v>
      </c>
      <c r="R120" s="273">
        <f t="shared" si="20"/>
        <v>50000</v>
      </c>
      <c r="S120" s="275">
        <f t="shared" si="21"/>
        <v>700</v>
      </c>
      <c r="T120" s="271">
        <f t="shared" si="22"/>
        <v>5.0000000000000001E-3</v>
      </c>
      <c r="U120" s="276">
        <f t="shared" si="23"/>
        <v>5.0000000000000001E-3</v>
      </c>
      <c r="V120" s="271">
        <f t="shared" si="24"/>
        <v>0.3</v>
      </c>
      <c r="W120" s="277">
        <f t="shared" si="25"/>
        <v>0.3</v>
      </c>
    </row>
    <row r="121" spans="1:23" x14ac:dyDescent="0.25">
      <c r="A121" s="269" t="s">
        <v>5</v>
      </c>
      <c r="B121" s="252" t="str">
        <f>VLOOKUP(A121, [1]!TOX,2,FALSE)</f>
        <v>95-95-4</v>
      </c>
      <c r="C121" s="270">
        <f t="shared" si="14"/>
        <v>200</v>
      </c>
      <c r="D121" s="271">
        <f t="shared" si="15"/>
        <v>50000</v>
      </c>
      <c r="E121" s="272">
        <f t="shared" si="16"/>
        <v>3000</v>
      </c>
      <c r="F121" s="273">
        <f>VLOOKUP(A121,'S-1'!_xlnm.Print_Area,3,FALSE)</f>
        <v>4</v>
      </c>
      <c r="G121" s="272">
        <f>VLOOKUP(A121,'S-1'!_xlnm.Print_Area,5,FALSE)</f>
        <v>1000</v>
      </c>
      <c r="H121" s="271">
        <f>VLOOKUP(A121,'S-1'!_xlnm.Print_Area,7,FALSE)</f>
        <v>600</v>
      </c>
      <c r="I121" s="270">
        <f>VLOOKUP(A121,'S-2'!_xlnm.Print_Area,3,FALSE)</f>
        <v>4</v>
      </c>
      <c r="J121" s="271">
        <f>VLOOKUP(A121,'S-2'!_xlnm.Print_Area,5,FALSE)</f>
        <v>1000</v>
      </c>
      <c r="K121" s="272">
        <f>VLOOKUP(A121,'S-2'!_xlnm.Print_Area,7,FALSE)</f>
        <v>600</v>
      </c>
      <c r="L121" s="273">
        <f>VLOOKUP(A121,'S-3'!_xlnm.Print_Area,3,FALSE)</f>
        <v>4</v>
      </c>
      <c r="M121" s="272">
        <f>VLOOKUP(A121,'S-3'!_xlnm.Print_Area,5,FALSE)</f>
        <v>1000</v>
      </c>
      <c r="N121" s="274">
        <f>VLOOKUP(A121,'S-3'!_xlnm.Print_Area,7,FALSE)</f>
        <v>600</v>
      </c>
      <c r="O121" s="270">
        <f t="shared" si="17"/>
        <v>1000</v>
      </c>
      <c r="P121" s="261">
        <f t="shared" si="26"/>
        <v>3000</v>
      </c>
      <c r="Q121" s="262">
        <f t="shared" si="27"/>
        <v>5000</v>
      </c>
      <c r="R121" s="273">
        <f t="shared" si="20"/>
        <v>100000</v>
      </c>
      <c r="S121" s="275">
        <f t="shared" si="21"/>
        <v>10000</v>
      </c>
      <c r="T121" s="271">
        <f t="shared" si="22"/>
        <v>0.2</v>
      </c>
      <c r="U121" s="276">
        <f t="shared" si="23"/>
        <v>3</v>
      </c>
      <c r="V121" s="271">
        <f t="shared" si="24"/>
        <v>4</v>
      </c>
      <c r="W121" s="277">
        <f t="shared" si="25"/>
        <v>600</v>
      </c>
    </row>
    <row r="122" spans="1:23" x14ac:dyDescent="0.25">
      <c r="A122" s="269" t="s">
        <v>4</v>
      </c>
      <c r="B122" s="252" t="str">
        <f>VLOOKUP(A122, [1]!TOX,2,FALSE)</f>
        <v>88-06-2</v>
      </c>
      <c r="C122" s="270">
        <f t="shared" si="14"/>
        <v>10</v>
      </c>
      <c r="D122" s="271">
        <f t="shared" si="15"/>
        <v>5000</v>
      </c>
      <c r="E122" s="272">
        <f t="shared" si="16"/>
        <v>500</v>
      </c>
      <c r="F122" s="273">
        <f>VLOOKUP(A122,'S-1'!_xlnm.Print_Area,3,FALSE)</f>
        <v>0.7</v>
      </c>
      <c r="G122" s="272">
        <f>VLOOKUP(A122,'S-1'!_xlnm.Print_Area,5,FALSE)</f>
        <v>20</v>
      </c>
      <c r="H122" s="271">
        <f>VLOOKUP(A122,'S-1'!_xlnm.Print_Area,7,FALSE)</f>
        <v>20</v>
      </c>
      <c r="I122" s="270">
        <f>VLOOKUP(A122,'S-2'!_xlnm.Print_Area,3,FALSE)</f>
        <v>0.7</v>
      </c>
      <c r="J122" s="271">
        <f>VLOOKUP(A122,'S-2'!_xlnm.Print_Area,5,FALSE)</f>
        <v>20</v>
      </c>
      <c r="K122" s="272">
        <f>VLOOKUP(A122,'S-2'!_xlnm.Print_Area,7,FALSE)</f>
        <v>20</v>
      </c>
      <c r="L122" s="273">
        <f>VLOOKUP(A122,'S-3'!_xlnm.Print_Area,3,FALSE)</f>
        <v>0.7</v>
      </c>
      <c r="M122" s="272">
        <f>VLOOKUP(A122,'S-3'!_xlnm.Print_Area,5,FALSE)</f>
        <v>20</v>
      </c>
      <c r="N122" s="274">
        <f>VLOOKUP(A122,'S-3'!_xlnm.Print_Area,7,FALSE)</f>
        <v>20</v>
      </c>
      <c r="O122" s="270">
        <f t="shared" si="17"/>
        <v>30</v>
      </c>
      <c r="P122" s="261">
        <f t="shared" si="26"/>
        <v>400</v>
      </c>
      <c r="Q122" s="262">
        <f t="shared" si="27"/>
        <v>400</v>
      </c>
      <c r="R122" s="273">
        <f t="shared" si="20"/>
        <v>50000</v>
      </c>
      <c r="S122" s="275">
        <f t="shared" si="21"/>
        <v>4000</v>
      </c>
      <c r="T122" s="271">
        <f t="shared" si="22"/>
        <v>0.01</v>
      </c>
      <c r="U122" s="276">
        <f t="shared" si="23"/>
        <v>0.5</v>
      </c>
      <c r="V122" s="271">
        <f t="shared" si="24"/>
        <v>0.7</v>
      </c>
      <c r="W122" s="277">
        <f t="shared" si="25"/>
        <v>20</v>
      </c>
    </row>
    <row r="123" spans="1:23" x14ac:dyDescent="0.25">
      <c r="A123" s="269" t="s">
        <v>3</v>
      </c>
      <c r="B123" s="252" t="str">
        <f>VLOOKUP(A123, [1]!TOX,2,FALSE)</f>
        <v>7440-62-2</v>
      </c>
      <c r="C123" s="270">
        <f t="shared" si="14"/>
        <v>30</v>
      </c>
      <c r="D123" s="271" t="str">
        <f t="shared" si="15"/>
        <v>NA</v>
      </c>
      <c r="E123" s="272">
        <f t="shared" si="16"/>
        <v>4000</v>
      </c>
      <c r="F123" s="273">
        <f>VLOOKUP(A123,'S-1'!_xlnm.Print_Area,3,FALSE)</f>
        <v>500</v>
      </c>
      <c r="G123" s="272">
        <f>VLOOKUP(A123,'S-1'!_xlnm.Print_Area,5,FALSE)</f>
        <v>500</v>
      </c>
      <c r="H123" s="271">
        <f>VLOOKUP(A123,'S-1'!_xlnm.Print_Area,7,FALSE)</f>
        <v>500</v>
      </c>
      <c r="I123" s="270">
        <f>VLOOKUP(A123,'S-2'!_xlnm.Print_Area,3,FALSE)</f>
        <v>800</v>
      </c>
      <c r="J123" s="271">
        <f>VLOOKUP(A123,'S-2'!_xlnm.Print_Area,5,FALSE)</f>
        <v>800</v>
      </c>
      <c r="K123" s="272">
        <f>VLOOKUP(A123,'S-2'!_xlnm.Print_Area,7,FALSE)</f>
        <v>800</v>
      </c>
      <c r="L123" s="273">
        <f>VLOOKUP(A123,'S-3'!_xlnm.Print_Area,3,FALSE)</f>
        <v>800</v>
      </c>
      <c r="M123" s="272">
        <f>VLOOKUP(A123,'S-3'!_xlnm.Print_Area,5,FALSE)</f>
        <v>800</v>
      </c>
      <c r="N123" s="274">
        <f>VLOOKUP(A123,'S-3'!_xlnm.Print_Area,7,FALSE)</f>
        <v>800</v>
      </c>
      <c r="O123" s="270">
        <f t="shared" si="17"/>
        <v>500</v>
      </c>
      <c r="P123" s="261">
        <f t="shared" si="26"/>
        <v>800</v>
      </c>
      <c r="Q123" s="262">
        <f t="shared" si="27"/>
        <v>800</v>
      </c>
      <c r="R123" s="273">
        <f t="shared" si="20"/>
        <v>40000</v>
      </c>
      <c r="S123" s="275">
        <f t="shared" si="21"/>
        <v>8000</v>
      </c>
      <c r="T123" s="271">
        <f t="shared" si="22"/>
        <v>0.03</v>
      </c>
      <c r="U123" s="276">
        <f t="shared" si="23"/>
        <v>4</v>
      </c>
      <c r="V123" s="271">
        <f t="shared" si="24"/>
        <v>500</v>
      </c>
      <c r="W123" s="277">
        <f t="shared" si="25"/>
        <v>800</v>
      </c>
    </row>
    <row r="124" spans="1:23" x14ac:dyDescent="0.25">
      <c r="A124" s="269" t="s">
        <v>2</v>
      </c>
      <c r="B124" s="252" t="str">
        <f>VLOOKUP(A124, [1]!TOX,2,FALSE)</f>
        <v>75-01-4</v>
      </c>
      <c r="C124" s="270">
        <f t="shared" si="14"/>
        <v>2</v>
      </c>
      <c r="D124" s="271">
        <f t="shared" si="15"/>
        <v>2</v>
      </c>
      <c r="E124" s="272">
        <f t="shared" si="16"/>
        <v>50000</v>
      </c>
      <c r="F124" s="273">
        <f>VLOOKUP(A124,'S-1'!_xlnm.Print_Area,3,FALSE)</f>
        <v>0.3</v>
      </c>
      <c r="G124" s="272">
        <f>VLOOKUP(A124,'S-1'!_xlnm.Print_Area,5,FALSE)</f>
        <v>0.3</v>
      </c>
      <c r="H124" s="271">
        <f>VLOOKUP(A124,'S-1'!_xlnm.Print_Area,7,FALSE)</f>
        <v>0.3</v>
      </c>
      <c r="I124" s="270">
        <f>VLOOKUP(A124,'S-2'!_xlnm.Print_Area,3,FALSE)</f>
        <v>0.9</v>
      </c>
      <c r="J124" s="271">
        <f>VLOOKUP(A124,'S-2'!_xlnm.Print_Area,5,FALSE)</f>
        <v>0.7</v>
      </c>
      <c r="K124" s="272">
        <f>VLOOKUP(A124,'S-2'!_xlnm.Print_Area,7,FALSE)</f>
        <v>10</v>
      </c>
      <c r="L124" s="273">
        <f>VLOOKUP(A124,'S-3'!_xlnm.Print_Area,3,FALSE)</f>
        <v>0.9</v>
      </c>
      <c r="M124" s="272">
        <f>VLOOKUP(A124,'S-3'!_xlnm.Print_Area,5,FALSE)</f>
        <v>0.7</v>
      </c>
      <c r="N124" s="274">
        <f>VLOOKUP(A124,'S-3'!_xlnm.Print_Area,7,FALSE)</f>
        <v>100</v>
      </c>
      <c r="O124" s="270">
        <f t="shared" si="17"/>
        <v>0.3</v>
      </c>
      <c r="P124" s="261">
        <f t="shared" si="26"/>
        <v>10</v>
      </c>
      <c r="Q124" s="262">
        <f t="shared" si="27"/>
        <v>100</v>
      </c>
      <c r="R124" s="273">
        <f t="shared" si="20"/>
        <v>100000</v>
      </c>
      <c r="S124" s="275">
        <f t="shared" si="21"/>
        <v>1000</v>
      </c>
      <c r="T124" s="271">
        <f t="shared" si="22"/>
        <v>2E-3</v>
      </c>
      <c r="U124" s="276">
        <f t="shared" si="23"/>
        <v>2E-3</v>
      </c>
      <c r="V124" s="271">
        <f t="shared" si="24"/>
        <v>0.3</v>
      </c>
      <c r="W124" s="277">
        <f t="shared" si="25"/>
        <v>0.7</v>
      </c>
    </row>
    <row r="125" spans="1:23" x14ac:dyDescent="0.25">
      <c r="A125" s="269" t="s">
        <v>120</v>
      </c>
      <c r="B125" s="252" t="str">
        <f>VLOOKUP(A125, [1]!TOX,2,FALSE)</f>
        <v>1330-20-7</v>
      </c>
      <c r="C125" s="270">
        <f t="shared" si="14"/>
        <v>10000</v>
      </c>
      <c r="D125" s="271">
        <f t="shared" si="15"/>
        <v>3000</v>
      </c>
      <c r="E125" s="272">
        <f t="shared" si="16"/>
        <v>5000</v>
      </c>
      <c r="F125" s="273">
        <f>VLOOKUP(A125,'S-1'!_xlnm.Print_Area,3,FALSE)</f>
        <v>400</v>
      </c>
      <c r="G125" s="272">
        <f>VLOOKUP(A125,'S-1'!_xlnm.Print_Area,5,FALSE)</f>
        <v>100</v>
      </c>
      <c r="H125" s="271">
        <f>VLOOKUP(A125,'S-1'!_xlnm.Print_Area,7,FALSE)</f>
        <v>500</v>
      </c>
      <c r="I125" s="270">
        <f>VLOOKUP(A125,'S-2'!_xlnm.Print_Area,3,FALSE)</f>
        <v>400</v>
      </c>
      <c r="J125" s="271">
        <f>VLOOKUP(A125,'S-2'!_xlnm.Print_Area,5,FALSE)</f>
        <v>100</v>
      </c>
      <c r="K125" s="272">
        <f>VLOOKUP(A125,'S-2'!_xlnm.Print_Area,7,FALSE)</f>
        <v>1000</v>
      </c>
      <c r="L125" s="273">
        <f>VLOOKUP(A125,'S-3'!_xlnm.Print_Area,3,FALSE)</f>
        <v>400</v>
      </c>
      <c r="M125" s="272">
        <f>VLOOKUP(A125,'S-3'!_xlnm.Print_Area,5,FALSE)</f>
        <v>100</v>
      </c>
      <c r="N125" s="274">
        <f>VLOOKUP(A125,'S-3'!_xlnm.Print_Area,7,FALSE)</f>
        <v>3000</v>
      </c>
      <c r="O125" s="270">
        <f t="shared" si="17"/>
        <v>500</v>
      </c>
      <c r="P125" s="261">
        <f t="shared" si="26"/>
        <v>1000</v>
      </c>
      <c r="Q125" s="262">
        <f t="shared" si="27"/>
        <v>3000</v>
      </c>
      <c r="R125" s="273">
        <f t="shared" si="20"/>
        <v>100000</v>
      </c>
      <c r="S125" s="275">
        <f t="shared" si="21"/>
        <v>10000</v>
      </c>
      <c r="T125" s="271">
        <f t="shared" si="22"/>
        <v>3</v>
      </c>
      <c r="U125" s="276">
        <f t="shared" si="23"/>
        <v>3</v>
      </c>
      <c r="V125" s="271">
        <f t="shared" si="24"/>
        <v>100</v>
      </c>
      <c r="W125" s="277">
        <f t="shared" si="25"/>
        <v>100</v>
      </c>
    </row>
    <row r="126" spans="1:23" ht="13" thickBot="1" x14ac:dyDescent="0.3">
      <c r="A126" s="278" t="s">
        <v>1</v>
      </c>
      <c r="B126" s="254" t="str">
        <f>VLOOKUP(A126, [1]!TOX,2,FALSE)</f>
        <v>7440-66-6</v>
      </c>
      <c r="C126" s="279">
        <f t="shared" si="14"/>
        <v>5000</v>
      </c>
      <c r="D126" s="280" t="str">
        <f t="shared" si="15"/>
        <v>NA</v>
      </c>
      <c r="E126" s="281">
        <f t="shared" si="16"/>
        <v>900</v>
      </c>
      <c r="F126" s="282">
        <f>VLOOKUP(A126,'S-1'!_xlnm.Print_Area,3,FALSE)</f>
        <v>1000</v>
      </c>
      <c r="G126" s="281">
        <f>VLOOKUP(A126,'S-1'!_xlnm.Print_Area,5,FALSE)</f>
        <v>1000</v>
      </c>
      <c r="H126" s="280">
        <f>VLOOKUP(A126,'S-1'!_xlnm.Print_Area,7,FALSE)</f>
        <v>1000</v>
      </c>
      <c r="I126" s="279">
        <f>VLOOKUP(A126,'S-2'!_xlnm.Print_Area,3,FALSE)</f>
        <v>3000</v>
      </c>
      <c r="J126" s="280">
        <f>VLOOKUP(A126,'S-2'!_xlnm.Print_Area,5,FALSE)</f>
        <v>3000</v>
      </c>
      <c r="K126" s="281">
        <f>VLOOKUP(A126,'S-2'!_xlnm.Print_Area,7,FALSE)</f>
        <v>3000</v>
      </c>
      <c r="L126" s="282">
        <f>VLOOKUP(A126,'S-3'!_xlnm.Print_Area,3,FALSE)</f>
        <v>5000</v>
      </c>
      <c r="M126" s="281">
        <f>VLOOKUP(A126,'S-3'!_xlnm.Print_Area,5,FALSE)</f>
        <v>5000</v>
      </c>
      <c r="N126" s="283">
        <f>VLOOKUP(A126,'S-3'!_xlnm.Print_Area,7,FALSE)</f>
        <v>5000</v>
      </c>
      <c r="O126" s="279">
        <f t="shared" si="17"/>
        <v>1000</v>
      </c>
      <c r="P126" s="280">
        <f t="shared" si="26"/>
        <v>3000</v>
      </c>
      <c r="Q126" s="284">
        <f t="shared" si="27"/>
        <v>5000</v>
      </c>
      <c r="R126" s="282">
        <f t="shared" si="20"/>
        <v>50000</v>
      </c>
      <c r="S126" s="284">
        <f t="shared" si="21"/>
        <v>10000</v>
      </c>
      <c r="T126" s="280">
        <f t="shared" si="22"/>
        <v>0.9</v>
      </c>
      <c r="U126" s="285">
        <f t="shared" si="23"/>
        <v>0.9</v>
      </c>
      <c r="V126" s="280">
        <f t="shared" si="24"/>
        <v>1000</v>
      </c>
      <c r="W126" s="286">
        <f t="shared" si="25"/>
        <v>3000</v>
      </c>
    </row>
    <row r="127" spans="1:23" ht="13" thickTop="1" x14ac:dyDescent="0.25">
      <c r="O127" s="288"/>
      <c r="P127" s="288"/>
      <c r="Q127" s="288"/>
    </row>
  </sheetData>
  <sheetProtection sheet="1" objects="1" scenarios="1"/>
  <mergeCells count="15">
    <mergeCell ref="A1:A2"/>
    <mergeCell ref="O1:Q1"/>
    <mergeCell ref="O3:Q3"/>
    <mergeCell ref="T1:W1"/>
    <mergeCell ref="C1:E1"/>
    <mergeCell ref="F1:H1"/>
    <mergeCell ref="I1:K1"/>
    <mergeCell ref="L1:N1"/>
    <mergeCell ref="R1:S1"/>
    <mergeCell ref="C3:E3"/>
    <mergeCell ref="F3:H3"/>
    <mergeCell ref="I3:K3"/>
    <mergeCell ref="L3:N3"/>
    <mergeCell ref="T3:U3"/>
    <mergeCell ref="V3:W3"/>
  </mergeCells>
  <printOptions horizontalCentered="1" gridLines="1"/>
  <pageMargins left="0.45" right="0.45" top="0.75" bottom="0.75" header="0.3" footer="0.3"/>
  <pageSetup scale="65" fitToHeight="3" pageOrder="overThenDown" orientation="landscape" r:id="rId1"/>
  <headerFooter>
    <oddHeader>&amp;LINTERNAL USE ONLY&amp;CMETHOD 1 STANDARDS</oddHeader>
    <oddFooter>&amp;L&amp;8MassDEP&amp;C&amp;8 2024&amp;R&amp;8Workbook: &amp;F
Sheet: &amp;A
&amp;P of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6"/>
  <sheetViews>
    <sheetView showGridLines="0" showZeros="0" zoomScaleNormal="100" workbookViewId="0">
      <pane xSplit="2" ySplit="2" topLeftCell="C3" activePane="bottomRight" state="frozen"/>
      <selection activeCell="B3" sqref="B3"/>
      <selection pane="topRight" activeCell="B3" sqref="B3"/>
      <selection pane="bottomLeft" activeCell="B3" sqref="B3"/>
      <selection pane="bottomRight" activeCell="A3" sqref="A3"/>
    </sheetView>
  </sheetViews>
  <sheetFormatPr defaultColWidth="8.81640625" defaultRowHeight="12.5" x14ac:dyDescent="0.25"/>
  <cols>
    <col min="1" max="1" width="41.81640625" style="33" customWidth="1"/>
    <col min="2" max="2" width="12.81640625" style="29" bestFit="1" customWidth="1"/>
    <col min="3" max="5" width="13.453125" style="29" bestFit="1" customWidth="1"/>
    <col min="6" max="8" width="20.26953125" style="33" customWidth="1"/>
    <col min="9" max="16384" width="8.81640625" style="33"/>
  </cols>
  <sheetData>
    <row r="1" spans="1:8" ht="36.65" customHeight="1" thickTop="1" thickBot="1" x14ac:dyDescent="0.3">
      <c r="A1" s="96" t="s">
        <v>180</v>
      </c>
      <c r="B1" s="317"/>
      <c r="C1" s="30" t="s">
        <v>109</v>
      </c>
      <c r="D1" s="31" t="s">
        <v>108</v>
      </c>
      <c r="E1" s="32" t="s">
        <v>107</v>
      </c>
      <c r="F1" s="331"/>
      <c r="G1" s="330" t="s">
        <v>201</v>
      </c>
      <c r="H1" s="332"/>
    </row>
    <row r="2" spans="1:8" ht="26.5" thickBot="1" x14ac:dyDescent="0.3">
      <c r="A2" s="34" t="s">
        <v>215</v>
      </c>
      <c r="B2" s="311" t="s">
        <v>179</v>
      </c>
      <c r="C2" s="35" t="s">
        <v>187</v>
      </c>
      <c r="D2" s="36" t="s">
        <v>187</v>
      </c>
      <c r="E2" s="37" t="s">
        <v>187</v>
      </c>
      <c r="F2" s="35" t="s">
        <v>109</v>
      </c>
      <c r="G2" s="36" t="s">
        <v>108</v>
      </c>
      <c r="H2" s="37" t="s">
        <v>107</v>
      </c>
    </row>
    <row r="3" spans="1:8" x14ac:dyDescent="0.25">
      <c r="A3" s="58" t="s">
        <v>105</v>
      </c>
      <c r="B3" s="312" t="str">
        <f>VLOOKUP(A3,[1]!TOX, 2, FALSE)</f>
        <v>83-32-9</v>
      </c>
      <c r="C3" s="59">
        <f>VLOOKUP(A3,[2]!GWOne,18,FALSE)</f>
        <v>20</v>
      </c>
      <c r="D3" s="60" t="str">
        <f>IF(VLOOKUP(A3,[2]!GWTwo,22,FALSE)=0,"NA",VLOOKUP(A3,[2]!GWTwo,22,FALSE))</f>
        <v>NA</v>
      </c>
      <c r="E3" s="61">
        <f>(VLOOKUP(A3,[2]!GWThree,9,FALSE))</f>
        <v>10000</v>
      </c>
      <c r="F3" s="63" t="str">
        <f>'[2]GW-1'!S7</f>
        <v>Odor</v>
      </c>
      <c r="G3" s="60" t="str">
        <f>'[2]GW-2'!W7</f>
        <v>NA, &gt; Solubility</v>
      </c>
      <c r="H3" s="61" t="str">
        <f>'[2]GW-3'!J7</f>
        <v>chronic EC50</v>
      </c>
    </row>
    <row r="4" spans="1:8" x14ac:dyDescent="0.25">
      <c r="A4" s="62" t="s">
        <v>104</v>
      </c>
      <c r="B4" s="313" t="str">
        <f>VLOOKUP(A4,[1]!TOX, 2, FALSE)</f>
        <v>208-96-8</v>
      </c>
      <c r="C4" s="63">
        <f>VLOOKUP(A4,[2]!GWOne,18,FALSE)</f>
        <v>40</v>
      </c>
      <c r="D4" s="64">
        <f>IF(VLOOKUP(A4,[2]!GWTwo,22,FALSE)=0,"NA",VLOOKUP(A4,[2]!GWTwo,22,FALSE))</f>
        <v>10000</v>
      </c>
      <c r="E4" s="65">
        <f>(VLOOKUP(A4,[2]!GWThree,9,FALSE))</f>
        <v>40</v>
      </c>
      <c r="F4" s="63" t="str">
        <f>'[2]GW-1'!S8</f>
        <v>Noncancer</v>
      </c>
      <c r="G4" s="64" t="str">
        <f>'[2]GW-2'!W8</f>
        <v>Noncancer</v>
      </c>
      <c r="H4" s="65" t="str">
        <f>'[2]GW-3'!J8</f>
        <v>Median PAH phototox</v>
      </c>
    </row>
    <row r="5" spans="1:8" x14ac:dyDescent="0.25">
      <c r="A5" s="62" t="s">
        <v>103</v>
      </c>
      <c r="B5" s="313" t="str">
        <f>VLOOKUP(A5,[1]!TOX, 2, FALSE)</f>
        <v>67-64-1</v>
      </c>
      <c r="C5" s="63">
        <f>VLOOKUP(A5,[2]!GWOne,18,FALSE)</f>
        <v>6300</v>
      </c>
      <c r="D5" s="64">
        <f>IF(VLOOKUP(A5,[2]!GWTwo,22,FALSE)=0,"NA",VLOOKUP(A5,[2]!GWTwo,22,FALSE))</f>
        <v>50000</v>
      </c>
      <c r="E5" s="65">
        <f>(VLOOKUP(A5,[2]!GWThree,9,FALSE))</f>
        <v>50000</v>
      </c>
      <c r="F5" s="63" t="str">
        <f>'[2]GW-1'!S9</f>
        <v>ORSGL</v>
      </c>
      <c r="G5" s="64" t="str">
        <f>'[2]GW-2'!W9</f>
        <v>Ceiling Value</v>
      </c>
      <c r="H5" s="65" t="str">
        <f>'[2]GW-3'!J9</f>
        <v>Ceiling</v>
      </c>
    </row>
    <row r="6" spans="1:8" x14ac:dyDescent="0.25">
      <c r="A6" s="62" t="s">
        <v>102</v>
      </c>
      <c r="B6" s="313" t="str">
        <f>VLOOKUP(A6,[1]!TOX, 2, FALSE)</f>
        <v>309-00-2</v>
      </c>
      <c r="C6" s="63">
        <f>VLOOKUP(A6,[2]!GWOne,18,FALSE)</f>
        <v>0.5</v>
      </c>
      <c r="D6" s="64">
        <f>IF(VLOOKUP(A6,[2]!GWTwo,22,FALSE)=0,"NA",VLOOKUP(A6,[2]!GWTwo,22,FALSE))</f>
        <v>2</v>
      </c>
      <c r="E6" s="65">
        <f>(VLOOKUP(A6,[2]!GWThree,9,FALSE))</f>
        <v>30</v>
      </c>
      <c r="F6" s="63" t="str">
        <f>'[2]GW-1'!S10</f>
        <v>PQL</v>
      </c>
      <c r="G6" s="64" t="str">
        <f>'[2]GW-2'!W10</f>
        <v>Cancer</v>
      </c>
      <c r="H6" s="65" t="str">
        <f>'[2]GW-3'!J10</f>
        <v>CMC(SW)/10</v>
      </c>
    </row>
    <row r="7" spans="1:8" x14ac:dyDescent="0.25">
      <c r="A7" s="62" t="s">
        <v>101</v>
      </c>
      <c r="B7" s="313" t="str">
        <f>VLOOKUP(A7,[1]!TOX, 2, FALSE)</f>
        <v>120-12-7</v>
      </c>
      <c r="C7" s="63">
        <f>VLOOKUP(A7,[2]!GWOne,18,FALSE)</f>
        <v>100</v>
      </c>
      <c r="D7" s="64" t="str">
        <f>IF(VLOOKUP(A7,[2]!GWTwo,22,FALSE)=0,"NA",VLOOKUP(A7,[2]!GWTwo,22,FALSE))</f>
        <v>NA</v>
      </c>
      <c r="E7" s="65">
        <f>(VLOOKUP(A7,[2]!GWThree,9,FALSE))</f>
        <v>30</v>
      </c>
      <c r="F7" s="63" t="str">
        <f>'[2]GW-1'!S11</f>
        <v>Noncancer</v>
      </c>
      <c r="G7" s="64" t="str">
        <f>'[2]GW-2'!W11</f>
        <v>NA, &gt; Solubility</v>
      </c>
      <c r="H7" s="65" t="str">
        <f>'[2]GW-3'!J11</f>
        <v>acute LC50/10</v>
      </c>
    </row>
    <row r="8" spans="1:8" x14ac:dyDescent="0.25">
      <c r="A8" s="62" t="s">
        <v>100</v>
      </c>
      <c r="B8" s="313" t="str">
        <f>VLOOKUP(A8,[1]!TOX, 2, FALSE)</f>
        <v>7440-36-0</v>
      </c>
      <c r="C8" s="63">
        <f>VLOOKUP(A8,[2]!GWOne,18,FALSE)</f>
        <v>6</v>
      </c>
      <c r="D8" s="64" t="str">
        <f>IF(VLOOKUP(A8,[2]!GWTwo,22,FALSE)=0,"NA",VLOOKUP(A8,[2]!GWTwo,22,FALSE))</f>
        <v>NA</v>
      </c>
      <c r="E8" s="65">
        <f>(VLOOKUP(A8,[2]!GWThree,9,FALSE))</f>
        <v>8000</v>
      </c>
      <c r="F8" s="63" t="str">
        <f>'[2]GW-1'!S12</f>
        <v>MMCL</v>
      </c>
      <c r="G8" s="64" t="str">
        <f>'[2]GW-2'!W12</f>
        <v>NA</v>
      </c>
      <c r="H8" s="65" t="str">
        <f>'[2]GW-3'!J12</f>
        <v>chronic LC50</v>
      </c>
    </row>
    <row r="9" spans="1:8" x14ac:dyDescent="0.25">
      <c r="A9" s="62" t="s">
        <v>99</v>
      </c>
      <c r="B9" s="313" t="str">
        <f>VLOOKUP(A9,[1]!TOX, 2, FALSE)</f>
        <v>7440-38-2</v>
      </c>
      <c r="C9" s="63">
        <f>VLOOKUP(A9,[2]!GWOne,18,FALSE)</f>
        <v>10</v>
      </c>
      <c r="D9" s="64" t="str">
        <f>IF(VLOOKUP(A9,[2]!GWTwo,22,FALSE)=0,"NA",VLOOKUP(A9,[2]!GWTwo,22,FALSE))</f>
        <v>NA</v>
      </c>
      <c r="E9" s="65">
        <f>(VLOOKUP(A9,[2]!GWThree,9,FALSE))</f>
        <v>900</v>
      </c>
      <c r="F9" s="63" t="str">
        <f>'[2]GW-1'!S13</f>
        <v>MMCL</v>
      </c>
      <c r="G9" s="64" t="str">
        <f>'[2]GW-2'!W13</f>
        <v>NA</v>
      </c>
      <c r="H9" s="65" t="str">
        <f>'[2]GW-3'!J13</f>
        <v>CCC(SW)</v>
      </c>
    </row>
    <row r="10" spans="1:8" x14ac:dyDescent="0.25">
      <c r="A10" s="62" t="s">
        <v>98</v>
      </c>
      <c r="B10" s="313" t="str">
        <f>VLOOKUP(A10,[1]!TOX, 2, FALSE)</f>
        <v>7440-39-3</v>
      </c>
      <c r="C10" s="63">
        <f>VLOOKUP(A10,[2]!GWOne,18,FALSE)</f>
        <v>2000</v>
      </c>
      <c r="D10" s="64" t="str">
        <f>IF(VLOOKUP(A10,[2]!GWTwo,22,FALSE)=0,"NA",VLOOKUP(A10,[2]!GWTwo,22,FALSE))</f>
        <v>NA</v>
      </c>
      <c r="E10" s="65">
        <f>(VLOOKUP(A10,[2]!GWThree,9,FALSE))</f>
        <v>50000</v>
      </c>
      <c r="F10" s="63" t="str">
        <f>'[2]GW-1'!S14</f>
        <v>MMCL</v>
      </c>
      <c r="G10" s="64" t="str">
        <f>'[2]GW-2'!W14</f>
        <v>NA</v>
      </c>
      <c r="H10" s="65" t="str">
        <f>'[2]GW-3'!J14</f>
        <v>Ceiling</v>
      </c>
    </row>
    <row r="11" spans="1:8" x14ac:dyDescent="0.25">
      <c r="A11" s="62" t="s">
        <v>97</v>
      </c>
      <c r="B11" s="313" t="str">
        <f>VLOOKUP(A11,[1]!TOX, 2, FALSE)</f>
        <v>71-43-2</v>
      </c>
      <c r="C11" s="63">
        <f>VLOOKUP(A11,[2]!GWOne,18,FALSE)</f>
        <v>5</v>
      </c>
      <c r="D11" s="64">
        <f>IF(VLOOKUP(A11,[2]!GWTwo,22,FALSE)=0,"NA",VLOOKUP(A11,[2]!GWTwo,22,FALSE))</f>
        <v>1000</v>
      </c>
      <c r="E11" s="65">
        <f>(VLOOKUP(A11,[2]!GWThree,9,FALSE))</f>
        <v>10000</v>
      </c>
      <c r="F11" s="63" t="str">
        <f>'[2]GW-1'!S15</f>
        <v>MMCL</v>
      </c>
      <c r="G11" s="64" t="str">
        <f>'[2]GW-2'!W15</f>
        <v>Background Indoor Air</v>
      </c>
      <c r="H11" s="65" t="str">
        <f>'[2]GW-3'!J15</f>
        <v>acute LC50/10</v>
      </c>
    </row>
    <row r="12" spans="1:8" x14ac:dyDescent="0.25">
      <c r="A12" s="62" t="s">
        <v>96</v>
      </c>
      <c r="B12" s="313" t="str">
        <f>VLOOKUP(A12,[1]!TOX, 2, FALSE)</f>
        <v>56-55-3</v>
      </c>
      <c r="C12" s="63">
        <f>VLOOKUP(A12,[2]!GWOne,18,FALSE)</f>
        <v>1</v>
      </c>
      <c r="D12" s="64" t="str">
        <f>IF(VLOOKUP(A12,[2]!GWTwo,22,FALSE)=0,"NA",VLOOKUP(A12,[2]!GWTwo,22,FALSE))</f>
        <v>NA</v>
      </c>
      <c r="E12" s="65">
        <f>(VLOOKUP(A12,[2]!GWThree,9,FALSE))</f>
        <v>1000</v>
      </c>
      <c r="F12" s="63" t="str">
        <f>'[2]GW-1'!S16</f>
        <v>PQL</v>
      </c>
      <c r="G12" s="64" t="str">
        <f>'[2]GW-2'!W16</f>
        <v>NA, &gt; Solubility</v>
      </c>
      <c r="H12" s="65" t="str">
        <f>'[2]GW-3'!J16</f>
        <v>acute LC50/10</v>
      </c>
    </row>
    <row r="13" spans="1:8" x14ac:dyDescent="0.25">
      <c r="A13" s="62" t="s">
        <v>95</v>
      </c>
      <c r="B13" s="313" t="str">
        <f>VLOOKUP(A13,[1]!TOX, 2, FALSE)</f>
        <v>50-32-8</v>
      </c>
      <c r="C13" s="63">
        <f>VLOOKUP(A13,[2]!GWOne,18,FALSE)</f>
        <v>0.2</v>
      </c>
      <c r="D13" s="64" t="str">
        <f>IF(VLOOKUP(A13,[2]!GWTwo,22,FALSE)=0,"NA",VLOOKUP(A13,[2]!GWTwo,22,FALSE))</f>
        <v>NA</v>
      </c>
      <c r="E13" s="65">
        <f>(VLOOKUP(A13,[2]!GWThree,9,FALSE))</f>
        <v>500</v>
      </c>
      <c r="F13" s="63" t="str">
        <f>'[2]GW-1'!S17</f>
        <v>MMCL</v>
      </c>
      <c r="G13" s="64" t="str">
        <f>'[2]GW-2'!W17</f>
        <v>NA, &gt; Solubility</v>
      </c>
      <c r="H13" s="65" t="str">
        <f>'[2]GW-3'!J17</f>
        <v>acute LC50/10</v>
      </c>
    </row>
    <row r="14" spans="1:8" x14ac:dyDescent="0.25">
      <c r="A14" s="62" t="s">
        <v>94</v>
      </c>
      <c r="B14" s="313" t="str">
        <f>VLOOKUP(A14,[1]!TOX, 2, FALSE)</f>
        <v>205-99-2</v>
      </c>
      <c r="C14" s="63">
        <f>VLOOKUP(A14,[2]!GWOne,18,FALSE)</f>
        <v>1</v>
      </c>
      <c r="D14" s="64" t="str">
        <f>IF(VLOOKUP(A14,[2]!GWTwo,22,FALSE)=0,"NA",VLOOKUP(A14,[2]!GWTwo,22,FALSE))</f>
        <v>NA</v>
      </c>
      <c r="E14" s="65">
        <f>(VLOOKUP(A14,[2]!GWThree,9,FALSE))</f>
        <v>400</v>
      </c>
      <c r="F14" s="63" t="str">
        <f>'[2]GW-1'!S18</f>
        <v>PQL</v>
      </c>
      <c r="G14" s="64" t="str">
        <f>'[2]GW-2'!W18</f>
        <v>NA, &gt; Solubility</v>
      </c>
      <c r="H14" s="65" t="str">
        <f>'[2]GW-3'!J18</f>
        <v>acute EC50/10</v>
      </c>
    </row>
    <row r="15" spans="1:8" x14ac:dyDescent="0.25">
      <c r="A15" s="62" t="s">
        <v>93</v>
      </c>
      <c r="B15" s="313" t="str">
        <f>VLOOKUP(A15,[1]!TOX, 2, FALSE)</f>
        <v>191-24-2</v>
      </c>
      <c r="C15" s="63">
        <f>VLOOKUP(A15,[2]!GWOne,18,FALSE)</f>
        <v>50</v>
      </c>
      <c r="D15" s="64" t="str">
        <f>IF(VLOOKUP(A15,[2]!GWTwo,22,FALSE)=0,"NA",VLOOKUP(A15,[2]!GWTwo,22,FALSE))</f>
        <v>NA</v>
      </c>
      <c r="E15" s="65">
        <f>(VLOOKUP(A15,[2]!GWThree,9,FALSE))</f>
        <v>20</v>
      </c>
      <c r="F15" s="63" t="str">
        <f>'[2]GW-1'!S19</f>
        <v>Noncancer</v>
      </c>
      <c r="G15" s="64" t="str">
        <f>'[2]GW-2'!W19</f>
        <v>NA, &gt; Solubility</v>
      </c>
      <c r="H15" s="65" t="str">
        <f>'[2]GW-3'!J19</f>
        <v>acute LC50/10</v>
      </c>
    </row>
    <row r="16" spans="1:8" x14ac:dyDescent="0.25">
      <c r="A16" s="62" t="s">
        <v>92</v>
      </c>
      <c r="B16" s="313" t="str">
        <f>VLOOKUP(A16,[1]!TOX, 2, FALSE)</f>
        <v>207-08-9</v>
      </c>
      <c r="C16" s="63">
        <f>VLOOKUP(A16,[2]!GWOne,18,FALSE)</f>
        <v>1</v>
      </c>
      <c r="D16" s="64" t="str">
        <f>IF(VLOOKUP(A16,[2]!GWTwo,22,FALSE)=0,"NA",VLOOKUP(A16,[2]!GWTwo,22,FALSE))</f>
        <v>NA</v>
      </c>
      <c r="E16" s="65">
        <f>(VLOOKUP(A16,[2]!GWThree,9,FALSE))</f>
        <v>100</v>
      </c>
      <c r="F16" s="63" t="str">
        <f>'[2]GW-1'!S20</f>
        <v>PQL</v>
      </c>
      <c r="G16" s="64" t="str">
        <f>'[2]GW-2'!W20</f>
        <v>NA, &gt; Solubility</v>
      </c>
      <c r="H16" s="65" t="str">
        <f>'[2]GW-3'!J20</f>
        <v>acute LC50/10</v>
      </c>
    </row>
    <row r="17" spans="1:8" x14ac:dyDescent="0.25">
      <c r="A17" s="62" t="s">
        <v>91</v>
      </c>
      <c r="B17" s="313" t="str">
        <f>VLOOKUP(A17,[1]!TOX, 2, FALSE)</f>
        <v>7440-41-7</v>
      </c>
      <c r="C17" s="63">
        <f>VLOOKUP(A17,[2]!GWOne,18,FALSE)</f>
        <v>4</v>
      </c>
      <c r="D17" s="64" t="str">
        <f>IF(VLOOKUP(A17,[2]!GWTwo,22,FALSE)=0,"NA",VLOOKUP(A17,[2]!GWTwo,22,FALSE))</f>
        <v>NA</v>
      </c>
      <c r="E17" s="65">
        <f>(VLOOKUP(A17,[2]!GWThree,9,FALSE))</f>
        <v>200</v>
      </c>
      <c r="F17" s="63" t="str">
        <f>'[2]GW-1'!S21</f>
        <v>MMCL</v>
      </c>
      <c r="G17" s="64" t="str">
        <f>'[2]GW-2'!W21</f>
        <v>NA</v>
      </c>
      <c r="H17" s="65" t="str">
        <f>'[2]GW-3'!J21</f>
        <v>chronic LOEC</v>
      </c>
    </row>
    <row r="18" spans="1:8" x14ac:dyDescent="0.25">
      <c r="A18" s="62" t="s">
        <v>90</v>
      </c>
      <c r="B18" s="313" t="str">
        <f>VLOOKUP(A18,[1]!TOX, 2, FALSE)</f>
        <v xml:space="preserve">92-52-4 </v>
      </c>
      <c r="C18" s="63">
        <f>VLOOKUP(A18,[2]!GWOne,18,FALSE)</f>
        <v>2</v>
      </c>
      <c r="D18" s="64">
        <f>IF(VLOOKUP(A18,[2]!GWTwo,22,FALSE)=0,"NA",VLOOKUP(A18,[2]!GWTwo,22,FALSE))</f>
        <v>200</v>
      </c>
      <c r="E18" s="65">
        <f>(VLOOKUP(A18,[2]!GWThree,9,FALSE))</f>
        <v>50000</v>
      </c>
      <c r="F18" s="63" t="str">
        <f>'[2]GW-1'!S22</f>
        <v>Noncancer</v>
      </c>
      <c r="G18" s="64" t="str">
        <f>'[2]GW-2'!W22</f>
        <v>Noncancer</v>
      </c>
      <c r="H18" s="65" t="str">
        <f>'[2]GW-3'!J22</f>
        <v>Ceiling</v>
      </c>
    </row>
    <row r="19" spans="1:8" x14ac:dyDescent="0.25">
      <c r="A19" s="62" t="s">
        <v>89</v>
      </c>
      <c r="B19" s="313" t="str">
        <f>VLOOKUP(A19,[1]!TOX, 2, FALSE)</f>
        <v>111-44-4</v>
      </c>
      <c r="C19" s="63">
        <f>VLOOKUP(A19,[2]!GWOne,18,FALSE)</f>
        <v>30</v>
      </c>
      <c r="D19" s="64">
        <f>IF(VLOOKUP(A19,[2]!GWTwo,22,FALSE)=0,"NA",VLOOKUP(A19,[2]!GWTwo,22,FALSE))</f>
        <v>30</v>
      </c>
      <c r="E19" s="65">
        <f>(VLOOKUP(A19,[2]!GWThree,9,FALSE))</f>
        <v>50000</v>
      </c>
      <c r="F19" s="63" t="str">
        <f>'[2]GW-1'!S23</f>
        <v>PQL</v>
      </c>
      <c r="G19" s="64" t="str">
        <f>'[2]GW-2'!W23</f>
        <v>Cancer</v>
      </c>
      <c r="H19" s="65" t="str">
        <f>'[2]GW-3'!J23</f>
        <v>Ceiling</v>
      </c>
    </row>
    <row r="20" spans="1:8" x14ac:dyDescent="0.25">
      <c r="A20" s="62" t="s">
        <v>88</v>
      </c>
      <c r="B20" s="313" t="str">
        <f>VLOOKUP(A20,[1]!TOX, 2, FALSE)</f>
        <v>108-60-1</v>
      </c>
      <c r="C20" s="63">
        <f>VLOOKUP(A20,[2]!GWOne,18,FALSE)</f>
        <v>30</v>
      </c>
      <c r="D20" s="64">
        <f>IF(VLOOKUP(A20,[2]!GWTwo,22,FALSE)=0,"NA",VLOOKUP(A20,[2]!GWTwo,22,FALSE))</f>
        <v>100</v>
      </c>
      <c r="E20" s="65">
        <f>(VLOOKUP(A20,[2]!GWThree,9,FALSE))</f>
        <v>50000</v>
      </c>
      <c r="F20" s="63" t="str">
        <f>'[2]GW-1'!S24</f>
        <v>PQL</v>
      </c>
      <c r="G20" s="64" t="str">
        <f>'[2]GW-2'!W24</f>
        <v>Cancer</v>
      </c>
      <c r="H20" s="65" t="str">
        <f>'[2]GW-3'!J24</f>
        <v>Ceiling</v>
      </c>
    </row>
    <row r="21" spans="1:8" x14ac:dyDescent="0.25">
      <c r="A21" s="62" t="s">
        <v>168</v>
      </c>
      <c r="B21" s="313" t="str">
        <f>VLOOKUP(A21,[1]!TOX, 2, FALSE)</f>
        <v>117-81-7</v>
      </c>
      <c r="C21" s="63">
        <f>VLOOKUP(A21,[2]!GWOne,18,FALSE)</f>
        <v>6</v>
      </c>
      <c r="D21" s="64" t="str">
        <f>IF(VLOOKUP(A21,[2]!GWTwo,22,FALSE)=0,"NA",VLOOKUP(A21,[2]!GWTwo,22,FALSE))</f>
        <v>NA</v>
      </c>
      <c r="E21" s="65">
        <f>(VLOOKUP(A21,[2]!GWThree,9,FALSE))</f>
        <v>50000</v>
      </c>
      <c r="F21" s="63" t="str">
        <f>'[2]GW-1'!S25</f>
        <v>MMCL</v>
      </c>
      <c r="G21" s="64" t="str">
        <f>'[2]GW-2'!W25</f>
        <v>NA, &gt; Solubility</v>
      </c>
      <c r="H21" s="65" t="str">
        <f>'[2]GW-3'!J25</f>
        <v>Ceiling</v>
      </c>
    </row>
    <row r="22" spans="1:8" x14ac:dyDescent="0.25">
      <c r="A22" s="62" t="s">
        <v>87</v>
      </c>
      <c r="B22" s="313" t="str">
        <f>VLOOKUP(A22,[1]!TOX, 2, FALSE)</f>
        <v>75-27-4</v>
      </c>
      <c r="C22" s="63">
        <f>VLOOKUP(A22,[2]!GWOne,18,FALSE)</f>
        <v>3</v>
      </c>
      <c r="D22" s="64">
        <f>IF(VLOOKUP(A22,[2]!GWTwo,22,FALSE)=0,"NA",VLOOKUP(A22,[2]!GWTwo,22,FALSE))</f>
        <v>6</v>
      </c>
      <c r="E22" s="65">
        <f>(VLOOKUP(A22,[2]!GWThree,9,FALSE))</f>
        <v>50000</v>
      </c>
      <c r="F22" s="63" t="str">
        <f>'[2]GW-1'!S26</f>
        <v>PQL</v>
      </c>
      <c r="G22" s="64" t="str">
        <f>'[2]GW-2'!W26</f>
        <v>Cancer</v>
      </c>
      <c r="H22" s="65" t="str">
        <f>'[2]GW-3'!J26</f>
        <v>Ceiling</v>
      </c>
    </row>
    <row r="23" spans="1:8" x14ac:dyDescent="0.25">
      <c r="A23" s="62" t="s">
        <v>86</v>
      </c>
      <c r="B23" s="313" t="str">
        <f>VLOOKUP(A23,[1]!TOX, 2, FALSE)</f>
        <v>75-25-2</v>
      </c>
      <c r="C23" s="63">
        <f>VLOOKUP(A23,[2]!GWOne,18,FALSE)</f>
        <v>4</v>
      </c>
      <c r="D23" s="64">
        <f>IF(VLOOKUP(A23,[2]!GWTwo,22,FALSE)=0,"NA",VLOOKUP(A23,[2]!GWTwo,22,FALSE))</f>
        <v>700</v>
      </c>
      <c r="E23" s="65">
        <f>(VLOOKUP(A23,[2]!GWThree,9,FALSE))</f>
        <v>50000</v>
      </c>
      <c r="F23" s="63" t="str">
        <f>'[2]GW-1'!S27</f>
        <v>PQL</v>
      </c>
      <c r="G23" s="64" t="str">
        <f>'[2]GW-2'!W27</f>
        <v>Cancer</v>
      </c>
      <c r="H23" s="65" t="str">
        <f>'[2]GW-3'!J27</f>
        <v>Ceiling</v>
      </c>
    </row>
    <row r="24" spans="1:8" x14ac:dyDescent="0.25">
      <c r="A24" s="62" t="s">
        <v>85</v>
      </c>
      <c r="B24" s="313" t="str">
        <f>VLOOKUP(A24,[1]!TOX, 2, FALSE)</f>
        <v>74-83-9</v>
      </c>
      <c r="C24" s="63">
        <f>VLOOKUP(A24,[2]!GWOne,18,FALSE)</f>
        <v>10</v>
      </c>
      <c r="D24" s="64">
        <f>IF(VLOOKUP(A24,[2]!GWTwo,22,FALSE)=0,"NA",VLOOKUP(A24,[2]!GWTwo,22,FALSE))</f>
        <v>7</v>
      </c>
      <c r="E24" s="65">
        <f>(VLOOKUP(A24,[2]!GWThree,9,FALSE))</f>
        <v>800</v>
      </c>
      <c r="F24" s="63" t="str">
        <f>'[2]GW-1'!S28</f>
        <v>ORSGL</v>
      </c>
      <c r="G24" s="64" t="str">
        <f>'[2]GW-2'!W28</f>
        <v>Noncancer</v>
      </c>
      <c r="H24" s="65" t="str">
        <f>'[2]GW-3'!J28</f>
        <v>acute LC50/10</v>
      </c>
    </row>
    <row r="25" spans="1:8" x14ac:dyDescent="0.25">
      <c r="A25" s="62" t="s">
        <v>84</v>
      </c>
      <c r="B25" s="313" t="str">
        <f>VLOOKUP(A25,[1]!TOX, 2, FALSE)</f>
        <v>7440-43-9</v>
      </c>
      <c r="C25" s="63">
        <f>VLOOKUP(A25,[2]!GWOne,18,FALSE)</f>
        <v>5</v>
      </c>
      <c r="D25" s="64" t="str">
        <f>IF(VLOOKUP(A25,[2]!GWTwo,22,FALSE)=0,"NA",VLOOKUP(A25,[2]!GWTwo,22,FALSE))</f>
        <v>NA</v>
      </c>
      <c r="E25" s="65">
        <f>(VLOOKUP(A25,[2]!GWThree,9,FALSE))</f>
        <v>8</v>
      </c>
      <c r="F25" s="63" t="str">
        <f>'[2]GW-1'!S29</f>
        <v>MMCL</v>
      </c>
      <c r="G25" s="64" t="str">
        <f>'[2]GW-2'!W29</f>
        <v>NA</v>
      </c>
      <c r="H25" s="65" t="str">
        <f>'[2]GW-3'!J29</f>
        <v>CCC(FW)</v>
      </c>
    </row>
    <row r="26" spans="1:8" x14ac:dyDescent="0.25">
      <c r="A26" s="62" t="s">
        <v>83</v>
      </c>
      <c r="B26" s="313" t="str">
        <f>VLOOKUP(A26,[1]!TOX, 2, FALSE)</f>
        <v>56-23-5</v>
      </c>
      <c r="C26" s="63">
        <f>VLOOKUP(A26,[2]!GWOne,18,FALSE)</f>
        <v>5</v>
      </c>
      <c r="D26" s="64">
        <f>IF(VLOOKUP(A26,[2]!GWTwo,22,FALSE)=0,"NA",VLOOKUP(A26,[2]!GWTwo,22,FALSE))</f>
        <v>2</v>
      </c>
      <c r="E26" s="65">
        <f>(VLOOKUP(A26,[2]!GWThree,9,FALSE))</f>
        <v>5000</v>
      </c>
      <c r="F26" s="63" t="str">
        <f>'[2]GW-1'!S30</f>
        <v>MMCL</v>
      </c>
      <c r="G26" s="64" t="str">
        <f>'[2]GW-2'!W30</f>
        <v>Background Indoor Air</v>
      </c>
      <c r="H26" s="65" t="str">
        <f>'[2]GW-3'!J30</f>
        <v>acute LC50/10</v>
      </c>
    </row>
    <row r="27" spans="1:8" x14ac:dyDescent="0.25">
      <c r="A27" s="62" t="s">
        <v>82</v>
      </c>
      <c r="B27" s="313" t="str">
        <f>VLOOKUP(A27,[1]!TOX, 2, FALSE)</f>
        <v>12789-03-6</v>
      </c>
      <c r="C27" s="63">
        <f>VLOOKUP(A27,[2]!GWOne,18,FALSE)</f>
        <v>2</v>
      </c>
      <c r="D27" s="64" t="str">
        <f>IF(VLOOKUP(A27,[2]!GWTwo,22,FALSE)=0,"NA",VLOOKUP(A27,[2]!GWTwo,22,FALSE))</f>
        <v>NA</v>
      </c>
      <c r="E27" s="65">
        <f>(VLOOKUP(A27,[2]!GWThree,9,FALSE))</f>
        <v>2</v>
      </c>
      <c r="F27" s="63" t="str">
        <f>'[2]GW-1'!S31</f>
        <v>MMCL</v>
      </c>
      <c r="G27" s="64" t="str">
        <f>'[2]GW-2'!W31</f>
        <v>NA, &gt; Solubility</v>
      </c>
      <c r="H27" s="65" t="str">
        <f>'[2]GW-3'!J31</f>
        <v>PQL</v>
      </c>
    </row>
    <row r="28" spans="1:8" x14ac:dyDescent="0.25">
      <c r="A28" s="62" t="s">
        <v>81</v>
      </c>
      <c r="B28" s="313" t="str">
        <f>VLOOKUP(A28,[1]!TOX, 2, FALSE)</f>
        <v>106-47-8</v>
      </c>
      <c r="C28" s="63">
        <f>VLOOKUP(A28,[2]!GWOne,18,FALSE)</f>
        <v>20</v>
      </c>
      <c r="D28" s="64">
        <f>IF(VLOOKUP(A28,[2]!GWTwo,22,FALSE)=0,"NA",VLOOKUP(A28,[2]!GWTwo,22,FALSE))</f>
        <v>30000</v>
      </c>
      <c r="E28" s="65">
        <f>(VLOOKUP(A28,[2]!GWThree,9,FALSE))</f>
        <v>300</v>
      </c>
      <c r="F28" s="63" t="str">
        <f>'[2]GW-1'!S32</f>
        <v>PQL</v>
      </c>
      <c r="G28" s="64" t="str">
        <f>'[2]GW-2'!W32</f>
        <v>Noncancer</v>
      </c>
      <c r="H28" s="65" t="str">
        <f>'[2]GW-3'!J32</f>
        <v>acute EC50/10</v>
      </c>
    </row>
    <row r="29" spans="1:8" x14ac:dyDescent="0.25">
      <c r="A29" s="62" t="s">
        <v>80</v>
      </c>
      <c r="B29" s="313" t="str">
        <f>VLOOKUP(A29,[1]!TOX, 2, FALSE)</f>
        <v>108-90-7</v>
      </c>
      <c r="C29" s="63">
        <f>VLOOKUP(A29,[2]!GWOne,18,FALSE)</f>
        <v>100</v>
      </c>
      <c r="D29" s="64">
        <f>IF(VLOOKUP(A29,[2]!GWTwo,22,FALSE)=0,"NA",VLOOKUP(A29,[2]!GWTwo,22,FALSE))</f>
        <v>200</v>
      </c>
      <c r="E29" s="65">
        <f>(VLOOKUP(A29,[2]!GWThree,9,FALSE))</f>
        <v>1000</v>
      </c>
      <c r="F29" s="63" t="str">
        <f>'[2]GW-1'!S33</f>
        <v>MMCL</v>
      </c>
      <c r="G29" s="64" t="str">
        <f>'[2]GW-2'!W33</f>
        <v>Background Indoor Air</v>
      </c>
      <c r="H29" s="65" t="str">
        <f>'[2]GW-3'!J33</f>
        <v>chronic LOEC</v>
      </c>
    </row>
    <row r="30" spans="1:8" x14ac:dyDescent="0.25">
      <c r="A30" s="62" t="s">
        <v>79</v>
      </c>
      <c r="B30" s="313" t="str">
        <f>VLOOKUP(A30,[1]!TOX, 2, FALSE)</f>
        <v>67-66-3</v>
      </c>
      <c r="C30" s="63">
        <f>VLOOKUP(A30,[2]!GWOne,18,FALSE)</f>
        <v>70</v>
      </c>
      <c r="D30" s="64">
        <f>IF(VLOOKUP(A30,[2]!GWTwo,22,FALSE)=0,"NA",VLOOKUP(A30,[2]!GWTwo,22,FALSE))</f>
        <v>50</v>
      </c>
      <c r="E30" s="65">
        <f>(VLOOKUP(A30,[2]!GWThree,9,FALSE))</f>
        <v>20000</v>
      </c>
      <c r="F30" s="63" t="str">
        <f>'[2]GW-1'!S34</f>
        <v>ORSGL</v>
      </c>
      <c r="G30" s="64" t="str">
        <f>'[2]GW-2'!W34</f>
        <v>Background Indoor Air</v>
      </c>
      <c r="H30" s="65" t="str">
        <f>'[2]GW-3'!J34</f>
        <v>chronic LOEC</v>
      </c>
    </row>
    <row r="31" spans="1:8" x14ac:dyDescent="0.25">
      <c r="A31" s="62" t="s">
        <v>78</v>
      </c>
      <c r="B31" s="313" t="str">
        <f>VLOOKUP(A31,[1]!TOX, 2, FALSE)</f>
        <v>95-57-8</v>
      </c>
      <c r="C31" s="63">
        <f>VLOOKUP(A31,[2]!GWOne,18,FALSE)</f>
        <v>10</v>
      </c>
      <c r="D31" s="64">
        <f>IF(VLOOKUP(A31,[2]!GWTwo,22,FALSE)=0,"NA",VLOOKUP(A31,[2]!GWTwo,22,FALSE))</f>
        <v>20000</v>
      </c>
      <c r="E31" s="65">
        <f>(VLOOKUP(A31,[2]!GWThree,9,FALSE))</f>
        <v>7000</v>
      </c>
      <c r="F31" s="63" t="str">
        <f>'[2]GW-1'!S35</f>
        <v>PQL</v>
      </c>
      <c r="G31" s="64" t="str">
        <f>'[2]GW-2'!W35</f>
        <v>Noncancer</v>
      </c>
      <c r="H31" s="65" t="str">
        <f>'[2]GW-3'!J35</f>
        <v>acute LC50/10</v>
      </c>
    </row>
    <row r="32" spans="1:8" x14ac:dyDescent="0.25">
      <c r="A32" s="62" t="s">
        <v>77</v>
      </c>
      <c r="B32" s="313" t="str">
        <f>VLOOKUP(A32,[1]!TOX, 2, FALSE)</f>
        <v>7440-47-3</v>
      </c>
      <c r="C32" s="63">
        <f>VLOOKUP(A32,[2]!GWOne,18,FALSE)</f>
        <v>100</v>
      </c>
      <c r="D32" s="64" t="str">
        <f>IF(VLOOKUP(A32,[2]!GWTwo,22,FALSE)=0,"NA",VLOOKUP(A32,[2]!GWTwo,22,FALSE))</f>
        <v>NA</v>
      </c>
      <c r="E32" s="65">
        <f>(VLOOKUP(A32,[2]!GWThree,9,FALSE))</f>
        <v>300</v>
      </c>
      <c r="F32" s="63" t="str">
        <f>'[2]GW-1'!S36</f>
        <v>MMCL</v>
      </c>
      <c r="G32" s="64" t="str">
        <f>'[2]GW-2'!W36</f>
        <v>NA</v>
      </c>
      <c r="H32" s="65" t="str">
        <f>'[2]GW-3'!J36</f>
        <v>Lowest Cr value</v>
      </c>
    </row>
    <row r="33" spans="1:8" x14ac:dyDescent="0.25">
      <c r="A33" s="62" t="s">
        <v>76</v>
      </c>
      <c r="B33" s="313" t="str">
        <f>VLOOKUP(A33,[1]!TOX, 2, FALSE)</f>
        <v>16065-83-1</v>
      </c>
      <c r="C33" s="63">
        <f>VLOOKUP(A33,[2]!GWOne,18,FALSE)</f>
        <v>100</v>
      </c>
      <c r="D33" s="64" t="str">
        <f>IF(VLOOKUP(A33,[2]!GWTwo,22,FALSE)=0,"NA",VLOOKUP(A33,[2]!GWTwo,22,FALSE))</f>
        <v>NA</v>
      </c>
      <c r="E33" s="65">
        <f>(VLOOKUP(A33,[2]!GWThree,9,FALSE))</f>
        <v>600</v>
      </c>
      <c r="F33" s="63" t="str">
        <f>'[2]GW-1'!S37</f>
        <v>Noncancer</v>
      </c>
      <c r="G33" s="64" t="str">
        <f>'[2]GW-2'!W37</f>
        <v>NA</v>
      </c>
      <c r="H33" s="65" t="str">
        <f>'[2]GW-3'!J37</f>
        <v>CCC(FW)</v>
      </c>
    </row>
    <row r="34" spans="1:8" x14ac:dyDescent="0.25">
      <c r="A34" s="62" t="s">
        <v>75</v>
      </c>
      <c r="B34" s="313" t="str">
        <f>VLOOKUP(A34,[1]!TOX, 2, FALSE)</f>
        <v>18540-29-9</v>
      </c>
      <c r="C34" s="63">
        <f>VLOOKUP(A34,[2]!GWOne,18,FALSE)</f>
        <v>100</v>
      </c>
      <c r="D34" s="64" t="str">
        <f>IF(VLOOKUP(A34,[2]!GWTwo,22,FALSE)=0,"NA",VLOOKUP(A34,[2]!GWTwo,22,FALSE))</f>
        <v>NA</v>
      </c>
      <c r="E34" s="65">
        <f>(VLOOKUP(A34,[2]!GWThree,9,FALSE))</f>
        <v>300</v>
      </c>
      <c r="F34" s="63" t="str">
        <f>'[2]GW-1'!S38</f>
        <v>Noncancer</v>
      </c>
      <c r="G34" s="64" t="str">
        <f>'[2]GW-2'!W38</f>
        <v>NA</v>
      </c>
      <c r="H34" s="65" t="str">
        <f>'[2]GW-3'!J38</f>
        <v>CCC(FW)</v>
      </c>
    </row>
    <row r="35" spans="1:8" x14ac:dyDescent="0.25">
      <c r="A35" s="62" t="s">
        <v>74</v>
      </c>
      <c r="B35" s="313" t="str">
        <f>VLOOKUP(A35,[1]!TOX, 2, FALSE)</f>
        <v>218-01-9</v>
      </c>
      <c r="C35" s="63">
        <f>VLOOKUP(A35,[2]!GWOne,18,FALSE)</f>
        <v>2</v>
      </c>
      <c r="D35" s="64" t="str">
        <f>IF(VLOOKUP(A35,[2]!GWTwo,22,FALSE)=0,"NA",VLOOKUP(A35,[2]!GWTwo,22,FALSE))</f>
        <v>NA</v>
      </c>
      <c r="E35" s="65">
        <f>(VLOOKUP(A35,[2]!GWThree,9,FALSE))</f>
        <v>70</v>
      </c>
      <c r="F35" s="63" t="str">
        <f>'[2]GW-1'!S39</f>
        <v>PQL</v>
      </c>
      <c r="G35" s="64" t="str">
        <f>'[2]GW-2'!W39</f>
        <v>NA, &gt; Solubility</v>
      </c>
      <c r="H35" s="65" t="str">
        <f>'[2]GW-3'!J39</f>
        <v>acute LC50/10</v>
      </c>
    </row>
    <row r="36" spans="1:8" x14ac:dyDescent="0.25">
      <c r="A36" s="62" t="s">
        <v>73</v>
      </c>
      <c r="B36" s="313" t="str">
        <f>VLOOKUP(A36,[1]!TOX, 2, FALSE)</f>
        <v>57-12-5</v>
      </c>
      <c r="C36" s="63">
        <f>VLOOKUP(A36,[2]!GWOne,18,FALSE)</f>
        <v>200</v>
      </c>
      <c r="D36" s="64" t="str">
        <f>IF(VLOOKUP(A36,[2]!GWTwo,22,FALSE)=0,"NA",VLOOKUP(A36,[2]!GWTwo,22,FALSE))</f>
        <v>NA</v>
      </c>
      <c r="E36" s="65">
        <f>(VLOOKUP(A36,[2]!GWThree,9,FALSE))</f>
        <v>30</v>
      </c>
      <c r="F36" s="63" t="str">
        <f>'[2]GW-1'!S40</f>
        <v>MMCL</v>
      </c>
      <c r="G36" s="64" t="str">
        <f>'[2]GW-2'!W40</f>
        <v>NA</v>
      </c>
      <c r="H36" s="65" t="str">
        <f>'[2]GW-3'!J40</f>
        <v>CCC(SW)</v>
      </c>
    </row>
    <row r="37" spans="1:8" x14ac:dyDescent="0.25">
      <c r="A37" s="62" t="s">
        <v>72</v>
      </c>
      <c r="B37" s="313" t="str">
        <f>VLOOKUP(A37,[1]!TOX, 2, FALSE)</f>
        <v xml:space="preserve">53-70-3 </v>
      </c>
      <c r="C37" s="63">
        <f>VLOOKUP(A37,[2]!GWOne,18,FALSE)</f>
        <v>0.5</v>
      </c>
      <c r="D37" s="64" t="str">
        <f>IF(VLOOKUP(A37,[2]!GWTwo,22,FALSE)=0,"NA",VLOOKUP(A37,[2]!GWTwo,22,FALSE))</f>
        <v>NA</v>
      </c>
      <c r="E37" s="65">
        <f>(VLOOKUP(A37,[2]!GWThree,9,FALSE))</f>
        <v>40</v>
      </c>
      <c r="F37" s="63" t="str">
        <f>'[2]GW-1'!S41</f>
        <v>PQL</v>
      </c>
      <c r="G37" s="64" t="str">
        <f>'[2]GW-2'!W41</f>
        <v>NA, &gt; Solubility</v>
      </c>
      <c r="H37" s="65" t="str">
        <f>'[2]GW-3'!J41</f>
        <v>acute LC50/10</v>
      </c>
    </row>
    <row r="38" spans="1:8" x14ac:dyDescent="0.25">
      <c r="A38" s="62" t="s">
        <v>71</v>
      </c>
      <c r="B38" s="313" t="str">
        <f>VLOOKUP(A38,[1]!TOX, 2, FALSE)</f>
        <v>124-48-1</v>
      </c>
      <c r="C38" s="63">
        <f>VLOOKUP(A38,[2]!GWOne,18,FALSE)</f>
        <v>2</v>
      </c>
      <c r="D38" s="64">
        <f>IF(VLOOKUP(A38,[2]!GWTwo,22,FALSE)=0,"NA",VLOOKUP(A38,[2]!GWTwo,22,FALSE))</f>
        <v>20</v>
      </c>
      <c r="E38" s="65">
        <f>(VLOOKUP(A38,[2]!GWThree,9,FALSE))</f>
        <v>50000</v>
      </c>
      <c r="F38" s="63" t="str">
        <f>'[2]GW-1'!S42</f>
        <v>PQL</v>
      </c>
      <c r="G38" s="64" t="str">
        <f>'[2]GW-2'!W42</f>
        <v>Cancer</v>
      </c>
      <c r="H38" s="65" t="str">
        <f>'[2]GW-3'!J42</f>
        <v>Ceiling</v>
      </c>
    </row>
    <row r="39" spans="1:8" x14ac:dyDescent="0.25">
      <c r="A39" s="62" t="s">
        <v>70</v>
      </c>
      <c r="B39" s="313" t="str">
        <f>VLOOKUP(A39,[1]!TOX, 2, FALSE)</f>
        <v>95-50-1</v>
      </c>
      <c r="C39" s="63">
        <f>VLOOKUP(A39,[2]!GWOne,18,FALSE)</f>
        <v>600</v>
      </c>
      <c r="D39" s="64">
        <f>IF(VLOOKUP(A39,[2]!GWTwo,22,FALSE)=0,"NA",VLOOKUP(A39,[2]!GWTwo,22,FALSE))</f>
        <v>8000</v>
      </c>
      <c r="E39" s="65">
        <f>(VLOOKUP(A39,[2]!GWThree,9,FALSE))</f>
        <v>2000</v>
      </c>
      <c r="F39" s="63" t="str">
        <f>'[2]GW-1'!S43</f>
        <v>MMCL</v>
      </c>
      <c r="G39" s="64" t="str">
        <f>'[2]GW-2'!W43</f>
        <v>Noncancer</v>
      </c>
      <c r="H39" s="65" t="str">
        <f>'[2]GW-3'!J43</f>
        <v>acute IC50/10</v>
      </c>
    </row>
    <row r="40" spans="1:8" x14ac:dyDescent="0.25">
      <c r="A40" s="62" t="s">
        <v>69</v>
      </c>
      <c r="B40" s="313" t="str">
        <f>VLOOKUP(A40,[1]!TOX, 2, FALSE)</f>
        <v>541-73-1</v>
      </c>
      <c r="C40" s="63">
        <f>VLOOKUP(A40,[2]!GWOne,18,FALSE)</f>
        <v>100</v>
      </c>
      <c r="D40" s="64">
        <f>IF(VLOOKUP(A40,[2]!GWTwo,22,FALSE)=0,"NA",VLOOKUP(A40,[2]!GWTwo,22,FALSE))</f>
        <v>6000</v>
      </c>
      <c r="E40" s="65">
        <f>(VLOOKUP(A40,[2]!GWThree,9,FALSE))</f>
        <v>50000</v>
      </c>
      <c r="F40" s="63" t="str">
        <f>'[2]GW-1'!S44</f>
        <v>Noncancer</v>
      </c>
      <c r="G40" s="64" t="str">
        <f>'[2]GW-2'!W44</f>
        <v>Noncancer</v>
      </c>
      <c r="H40" s="65" t="str">
        <f>'[2]GW-3'!J44</f>
        <v>Ceiling</v>
      </c>
    </row>
    <row r="41" spans="1:8" x14ac:dyDescent="0.25">
      <c r="A41" s="62" t="s">
        <v>68</v>
      </c>
      <c r="B41" s="313" t="str">
        <f>VLOOKUP(A41,[1]!TOX, 2, FALSE)</f>
        <v>106-46-7</v>
      </c>
      <c r="C41" s="63">
        <f>VLOOKUP(A41,[2]!GWOne,18,FALSE)</f>
        <v>5</v>
      </c>
      <c r="D41" s="64">
        <f>IF(VLOOKUP(A41,[2]!GWTwo,22,FALSE)=0,"NA",VLOOKUP(A41,[2]!GWTwo,22,FALSE))</f>
        <v>60</v>
      </c>
      <c r="E41" s="65">
        <f>(VLOOKUP(A41,[2]!GWThree,9,FALSE))</f>
        <v>8000</v>
      </c>
      <c r="F41" s="63" t="str">
        <f>'[2]GW-1'!S45</f>
        <v>MMCL</v>
      </c>
      <c r="G41" s="64" t="str">
        <f>'[2]GW-2'!W45</f>
        <v>Background Indoor Air</v>
      </c>
      <c r="H41" s="65" t="str">
        <f>'[2]GW-3'!J45</f>
        <v>chronic LOEC</v>
      </c>
    </row>
    <row r="42" spans="1:8" x14ac:dyDescent="0.25">
      <c r="A42" s="62" t="s">
        <v>67</v>
      </c>
      <c r="B42" s="313" t="str">
        <f>VLOOKUP(A42,[1]!TOX, 2, FALSE)</f>
        <v>91-94-1</v>
      </c>
      <c r="C42" s="63">
        <f>VLOOKUP(A42,[2]!GWOne,18,FALSE)</f>
        <v>80</v>
      </c>
      <c r="D42" s="64" t="str">
        <f>IF(VLOOKUP(A42,[2]!GWTwo,22,FALSE)=0,"NA",VLOOKUP(A42,[2]!GWTwo,22,FALSE))</f>
        <v>NA</v>
      </c>
      <c r="E42" s="65">
        <f>(VLOOKUP(A42,[2]!GWThree,9,FALSE))</f>
        <v>2000</v>
      </c>
      <c r="F42" s="63" t="str">
        <f>'[2]GW-1'!S46</f>
        <v>PQL</v>
      </c>
      <c r="G42" s="64" t="str">
        <f>'[2]GW-2'!W46</f>
        <v>NA, &gt; Solubility</v>
      </c>
      <c r="H42" s="65" t="str">
        <f>'[2]GW-3'!J46</f>
        <v>acute LC50/10</v>
      </c>
    </row>
    <row r="43" spans="1:8" x14ac:dyDescent="0.25">
      <c r="A43" s="66" t="s">
        <v>66</v>
      </c>
      <c r="B43" s="314" t="str">
        <f>VLOOKUP(A43,[1]!TOX, 2, FALSE)</f>
        <v>72-54-8</v>
      </c>
      <c r="C43" s="63">
        <f>VLOOKUP(A43,[2]!GWOne,18,FALSE)</f>
        <v>0.2</v>
      </c>
      <c r="D43" s="64" t="str">
        <f>IF(VLOOKUP(A43,[2]!GWTwo,22,FALSE)=0,"NA",VLOOKUP(A43,[2]!GWTwo,22,FALSE))</f>
        <v>NA</v>
      </c>
      <c r="E43" s="65">
        <f>(VLOOKUP(A43,[2]!GWThree,9,FALSE))</f>
        <v>50</v>
      </c>
      <c r="F43" s="63" t="str">
        <f>'[2]GW-1'!S47</f>
        <v>Cancer</v>
      </c>
      <c r="G43" s="64" t="str">
        <f>'[2]GW-2'!W47</f>
        <v>NA, &gt; Solubility</v>
      </c>
      <c r="H43" s="65" t="str">
        <f>'[2]GW-3'!J47</f>
        <v>chronic LC50</v>
      </c>
    </row>
    <row r="44" spans="1:8" x14ac:dyDescent="0.25">
      <c r="A44" s="66" t="s">
        <v>65</v>
      </c>
      <c r="B44" s="314" t="str">
        <f>VLOOKUP(A44,[1]!TOX, 2, FALSE)</f>
        <v>72-55-9</v>
      </c>
      <c r="C44" s="63">
        <f>VLOOKUP(A44,[2]!GWOne,18,FALSE)</f>
        <v>0.05</v>
      </c>
      <c r="D44" s="64" t="str">
        <f>IF(VLOOKUP(A44,[2]!GWTwo,22,FALSE)=0,"NA",VLOOKUP(A44,[2]!GWTwo,22,FALSE))</f>
        <v>NA</v>
      </c>
      <c r="E44" s="65">
        <f>(VLOOKUP(A44,[2]!GWThree,9,FALSE))</f>
        <v>400</v>
      </c>
      <c r="F44" s="63" t="str">
        <f>'[2]GW-1'!S48</f>
        <v>PQL</v>
      </c>
      <c r="G44" s="64" t="str">
        <f>'[2]GW-2'!W48</f>
        <v>NA, &gt; Solubility</v>
      </c>
      <c r="H44" s="65" t="str">
        <f>'[2]GW-3'!J48</f>
        <v>chronic LC50</v>
      </c>
    </row>
    <row r="45" spans="1:8" x14ac:dyDescent="0.25">
      <c r="A45" s="66" t="s">
        <v>64</v>
      </c>
      <c r="B45" s="314" t="str">
        <f>VLOOKUP(A45,[1]!TOX, 2, FALSE)</f>
        <v>50-29-3</v>
      </c>
      <c r="C45" s="63">
        <f>VLOOKUP(A45,[2]!GWOne,18,FALSE)</f>
        <v>0.3</v>
      </c>
      <c r="D45" s="64" t="str">
        <f>IF(VLOOKUP(A45,[2]!GWTwo,22,FALSE)=0,"NA",VLOOKUP(A45,[2]!GWTwo,22,FALSE))</f>
        <v>NA</v>
      </c>
      <c r="E45" s="65">
        <f>(VLOOKUP(A45,[2]!GWThree,9,FALSE))</f>
        <v>1</v>
      </c>
      <c r="F45" s="63" t="str">
        <f>'[2]GW-1'!S49</f>
        <v>PQL</v>
      </c>
      <c r="G45" s="64" t="str">
        <f>'[2]GW-2'!W49</f>
        <v>NA, &gt; Solubility</v>
      </c>
      <c r="H45" s="65" t="str">
        <f>'[2]GW-3'!J49</f>
        <v>CCC(SW)</v>
      </c>
    </row>
    <row r="46" spans="1:8" x14ac:dyDescent="0.25">
      <c r="A46" s="62" t="s">
        <v>63</v>
      </c>
      <c r="B46" s="313" t="str">
        <f>VLOOKUP(A46,[1]!TOX, 2, FALSE)</f>
        <v xml:space="preserve">75-34-3 </v>
      </c>
      <c r="C46" s="63">
        <f>VLOOKUP(A46,[2]!GWOne,18,FALSE)</f>
        <v>70</v>
      </c>
      <c r="D46" s="64">
        <f>IF(VLOOKUP(A46,[2]!GWTwo,22,FALSE)=0,"NA",VLOOKUP(A46,[2]!GWTwo,22,FALSE))</f>
        <v>2000</v>
      </c>
      <c r="E46" s="65">
        <f>(VLOOKUP(A46,[2]!GWThree,9,FALSE))</f>
        <v>20000</v>
      </c>
      <c r="F46" s="63" t="str">
        <f>'[2]GW-1'!S50</f>
        <v>ORSGL</v>
      </c>
      <c r="G46" s="64" t="str">
        <f>'[2]GW-2'!W50</f>
        <v>Noncancer</v>
      </c>
      <c r="H46" s="65" t="str">
        <f>'[2]GW-3'!J50</f>
        <v>chronic LOEC</v>
      </c>
    </row>
    <row r="47" spans="1:8" x14ac:dyDescent="0.25">
      <c r="A47" s="62" t="s">
        <v>62</v>
      </c>
      <c r="B47" s="313" t="str">
        <f>VLOOKUP(A47,[1]!TOX, 2, FALSE)</f>
        <v>107-06-2</v>
      </c>
      <c r="C47" s="63">
        <f>VLOOKUP(A47,[2]!GWOne,18,FALSE)</f>
        <v>5</v>
      </c>
      <c r="D47" s="64">
        <f>IF(VLOOKUP(A47,[2]!GWTwo,22,FALSE)=0,"NA",VLOOKUP(A47,[2]!GWTwo,22,FALSE))</f>
        <v>5</v>
      </c>
      <c r="E47" s="65">
        <f>(VLOOKUP(A47,[2]!GWThree,9,FALSE))</f>
        <v>20000</v>
      </c>
      <c r="F47" s="63" t="str">
        <f>'[2]GW-1'!S51</f>
        <v>MMCL</v>
      </c>
      <c r="G47" s="64" t="str">
        <f>'[2]GW-2'!W51</f>
        <v>Cancer</v>
      </c>
      <c r="H47" s="65" t="str">
        <f>'[2]GW-3'!J51</f>
        <v>chronic LOEC</v>
      </c>
    </row>
    <row r="48" spans="1:8" x14ac:dyDescent="0.25">
      <c r="A48" s="62" t="s">
        <v>61</v>
      </c>
      <c r="B48" s="313" t="str">
        <f>VLOOKUP(A48,[1]!TOX, 2, FALSE)</f>
        <v>75-35-4</v>
      </c>
      <c r="C48" s="63">
        <f>VLOOKUP(A48,[2]!GWOne,18,FALSE)</f>
        <v>7</v>
      </c>
      <c r="D48" s="64">
        <f>IF(VLOOKUP(A48,[2]!GWTwo,22,FALSE)=0,"NA",VLOOKUP(A48,[2]!GWTwo,22,FALSE))</f>
        <v>80</v>
      </c>
      <c r="E48" s="65">
        <f>(VLOOKUP(A48,[2]!GWThree,9,FALSE))</f>
        <v>30000</v>
      </c>
      <c r="F48" s="63" t="str">
        <f>'[2]GW-1'!S52</f>
        <v>MMCL</v>
      </c>
      <c r="G48" s="64" t="str">
        <f>'[2]GW-2'!W52</f>
        <v>Noncancer</v>
      </c>
      <c r="H48" s="65" t="str">
        <f>'[2]GW-3'!J52</f>
        <v>acute LC50/10</v>
      </c>
    </row>
    <row r="49" spans="1:8" x14ac:dyDescent="0.25">
      <c r="A49" s="62" t="s">
        <v>60</v>
      </c>
      <c r="B49" s="313" t="str">
        <f>VLOOKUP(A49,[1]!TOX, 2, FALSE)</f>
        <v>156-59-2</v>
      </c>
      <c r="C49" s="63">
        <f>VLOOKUP(A49,[2]!GWOne,18,FALSE)</f>
        <v>70</v>
      </c>
      <c r="D49" s="64">
        <f>IF(VLOOKUP(A49,[2]!GWTwo,22,FALSE)=0,"NA",VLOOKUP(A49,[2]!GWTwo,22,FALSE))</f>
        <v>20</v>
      </c>
      <c r="E49" s="65">
        <f>(VLOOKUP(A49,[2]!GWThree,9,FALSE))</f>
        <v>50000</v>
      </c>
      <c r="F49" s="63" t="str">
        <f>'[2]GW-1'!S53</f>
        <v>MMCL</v>
      </c>
      <c r="G49" s="64" t="str">
        <f>'[2]GW-2'!W53</f>
        <v>Noncancer</v>
      </c>
      <c r="H49" s="65" t="str">
        <f>'[2]GW-3'!J53</f>
        <v>Ceiling</v>
      </c>
    </row>
    <row r="50" spans="1:8" x14ac:dyDescent="0.25">
      <c r="A50" s="62" t="s">
        <v>59</v>
      </c>
      <c r="B50" s="313" t="str">
        <f>VLOOKUP(A50,[1]!TOX, 2, FALSE)</f>
        <v>156-60-5</v>
      </c>
      <c r="C50" s="63">
        <f>VLOOKUP(A50,[2]!GWOne,18,FALSE)</f>
        <v>100</v>
      </c>
      <c r="D50" s="64">
        <f>IF(VLOOKUP(A50,[2]!GWTwo,22,FALSE)=0,"NA",VLOOKUP(A50,[2]!GWTwo,22,FALSE))</f>
        <v>90</v>
      </c>
      <c r="E50" s="65">
        <f>(VLOOKUP(A50,[2]!GWThree,9,FALSE))</f>
        <v>50000</v>
      </c>
      <c r="F50" s="63" t="str">
        <f>'[2]GW-1'!S54</f>
        <v>MMCL</v>
      </c>
      <c r="G50" s="64" t="str">
        <f>'[2]GW-2'!W54</f>
        <v>Noncancer</v>
      </c>
      <c r="H50" s="65" t="str">
        <f>'[2]GW-3'!J54</f>
        <v>Ceiling</v>
      </c>
    </row>
    <row r="51" spans="1:8" x14ac:dyDescent="0.25">
      <c r="A51" s="62" t="s">
        <v>58</v>
      </c>
      <c r="B51" s="313" t="str">
        <f>VLOOKUP(A51,[1]!TOX, 2, FALSE)</f>
        <v>75-09-2</v>
      </c>
      <c r="C51" s="63">
        <f>VLOOKUP(A51,[2]!GWOne,18,FALSE)</f>
        <v>5</v>
      </c>
      <c r="D51" s="64">
        <f>IF(VLOOKUP(A51,[2]!GWTwo,22,FALSE)=0,"NA",VLOOKUP(A51,[2]!GWTwo,22,FALSE))</f>
        <v>2000</v>
      </c>
      <c r="E51" s="65">
        <f>(VLOOKUP(A51,[2]!GWThree,9,FALSE))</f>
        <v>50000</v>
      </c>
      <c r="F51" s="63" t="str">
        <f>'[2]GW-1'!S55</f>
        <v>MMCL</v>
      </c>
      <c r="G51" s="64" t="str">
        <f>'[2]GW-2'!W55</f>
        <v>Cancer</v>
      </c>
      <c r="H51" s="65" t="str">
        <f>'[2]GW-3'!J55</f>
        <v>Ceiling</v>
      </c>
    </row>
    <row r="52" spans="1:8" x14ac:dyDescent="0.25">
      <c r="A52" s="62" t="s">
        <v>57</v>
      </c>
      <c r="B52" s="313" t="str">
        <f>VLOOKUP(A52,[1]!TOX, 2, FALSE)</f>
        <v>120-83-2</v>
      </c>
      <c r="C52" s="63">
        <f>VLOOKUP(A52,[2]!GWOne,18,FALSE)</f>
        <v>10</v>
      </c>
      <c r="D52" s="64">
        <f>IF(VLOOKUP(A52,[2]!GWTwo,22,FALSE)=0,"NA",VLOOKUP(A52,[2]!GWTwo,22,FALSE))</f>
        <v>30000</v>
      </c>
      <c r="E52" s="65">
        <f>(VLOOKUP(A52,[2]!GWThree,9,FALSE))</f>
        <v>2000</v>
      </c>
      <c r="F52" s="63" t="str">
        <f>'[2]GW-1'!S56</f>
        <v>PQL</v>
      </c>
      <c r="G52" s="64" t="str">
        <f>'[2]GW-2'!W56</f>
        <v>Noncancer</v>
      </c>
      <c r="H52" s="65" t="str">
        <f>'[2]GW-3'!J56</f>
        <v>chronic LC50</v>
      </c>
    </row>
    <row r="53" spans="1:8" x14ac:dyDescent="0.25">
      <c r="A53" s="62" t="s">
        <v>56</v>
      </c>
      <c r="B53" s="313" t="str">
        <f>VLOOKUP(A53,[1]!TOX, 2, FALSE)</f>
        <v>78-87-5</v>
      </c>
      <c r="C53" s="63">
        <f>VLOOKUP(A53,[2]!GWOne,18,FALSE)</f>
        <v>5</v>
      </c>
      <c r="D53" s="64">
        <f>IF(VLOOKUP(A53,[2]!GWTwo,22,FALSE)=0,"NA",VLOOKUP(A53,[2]!GWTwo,22,FALSE))</f>
        <v>3</v>
      </c>
      <c r="E53" s="65">
        <f>(VLOOKUP(A53,[2]!GWThree,9,FALSE))</f>
        <v>50000</v>
      </c>
      <c r="F53" s="63" t="str">
        <f>'[2]GW-1'!S57</f>
        <v>MMCL</v>
      </c>
      <c r="G53" s="64" t="str">
        <f>'[2]GW-2'!W57</f>
        <v>Cancer</v>
      </c>
      <c r="H53" s="65" t="str">
        <f>'[2]GW-3'!J57</f>
        <v>Ceiling</v>
      </c>
    </row>
    <row r="54" spans="1:8" x14ac:dyDescent="0.25">
      <c r="A54" s="62" t="s">
        <v>55</v>
      </c>
      <c r="B54" s="313" t="str">
        <f>VLOOKUP(A54,[1]!TOX, 2, FALSE)</f>
        <v>542-75-6</v>
      </c>
      <c r="C54" s="63">
        <f>VLOOKUP(A54,[2]!GWOne,18,FALSE)</f>
        <v>0.4</v>
      </c>
      <c r="D54" s="64">
        <f>IF(VLOOKUP(A54,[2]!GWTwo,22,FALSE)=0,"NA",VLOOKUP(A54,[2]!GWTwo,22,FALSE))</f>
        <v>10</v>
      </c>
      <c r="E54" s="65">
        <f>(VLOOKUP(A54,[2]!GWThree,9,FALSE))</f>
        <v>200</v>
      </c>
      <c r="F54" s="63" t="str">
        <f>'[2]GW-1'!S58</f>
        <v>ORSGL</v>
      </c>
      <c r="G54" s="64" t="str">
        <f>'[2]GW-2'!W58</f>
        <v>Cancer</v>
      </c>
      <c r="H54" s="65" t="str">
        <f>'[2]GW-3'!J58</f>
        <v>acute EC50/10</v>
      </c>
    </row>
    <row r="55" spans="1:8" x14ac:dyDescent="0.25">
      <c r="A55" s="62" t="s">
        <v>54</v>
      </c>
      <c r="B55" s="313" t="str">
        <f>VLOOKUP(A55,[1]!TOX, 2, FALSE)</f>
        <v>60-57-1</v>
      </c>
      <c r="C55" s="63">
        <f>VLOOKUP(A55,[2]!GWOne,18,FALSE)</f>
        <v>0.1</v>
      </c>
      <c r="D55" s="64">
        <f>IF(VLOOKUP(A55,[2]!GWTwo,22,FALSE)=0,"NA",VLOOKUP(A55,[2]!GWTwo,22,FALSE))</f>
        <v>8</v>
      </c>
      <c r="E55" s="65">
        <f>(VLOOKUP(A55,[2]!GWThree,9,FALSE))</f>
        <v>0.5</v>
      </c>
      <c r="F55" s="63" t="str">
        <f>'[2]GW-1'!S59</f>
        <v>PQL</v>
      </c>
      <c r="G55" s="64" t="str">
        <f>'[2]GW-2'!W59</f>
        <v>Cancer</v>
      </c>
      <c r="H55" s="65" t="str">
        <f>'[2]GW-3'!J59</f>
        <v>CCC(SW)</v>
      </c>
    </row>
    <row r="56" spans="1:8" x14ac:dyDescent="0.25">
      <c r="A56" s="62" t="s">
        <v>53</v>
      </c>
      <c r="B56" s="313" t="str">
        <f>VLOOKUP(A56,[1]!TOX, 2, FALSE)</f>
        <v>84-66-2</v>
      </c>
      <c r="C56" s="63">
        <f>VLOOKUP(A56,[2]!GWOne,18,FALSE)</f>
        <v>2000</v>
      </c>
      <c r="D56" s="64">
        <f>IF(VLOOKUP(A56,[2]!GWTwo,22,FALSE)=0,"NA",VLOOKUP(A56,[2]!GWTwo,22,FALSE))</f>
        <v>50000</v>
      </c>
      <c r="E56" s="65">
        <f>(VLOOKUP(A56,[2]!GWThree,9,FALSE))</f>
        <v>9000</v>
      </c>
      <c r="F56" s="63" t="str">
        <f>'[2]GW-1'!S60</f>
        <v>Noncancer</v>
      </c>
      <c r="G56" s="64" t="str">
        <f>'[2]GW-2'!W60</f>
        <v>Ceiling Value</v>
      </c>
      <c r="H56" s="65" t="str">
        <f>'[2]GW-3'!J60</f>
        <v>acute EC50/10</v>
      </c>
    </row>
    <row r="57" spans="1:8" x14ac:dyDescent="0.25">
      <c r="A57" s="62" t="s">
        <v>52</v>
      </c>
      <c r="B57" s="313" t="str">
        <f>VLOOKUP(A57,[1]!TOX, 2, FALSE)</f>
        <v>131-11-3</v>
      </c>
      <c r="C57" s="63">
        <f>VLOOKUP(A57,[2]!GWOne,18,FALSE)</f>
        <v>300</v>
      </c>
      <c r="D57" s="64">
        <f>IF(VLOOKUP(A57,[2]!GWTwo,22,FALSE)=0,"NA",VLOOKUP(A57,[2]!GWTwo,22,FALSE))</f>
        <v>50000</v>
      </c>
      <c r="E57" s="65">
        <f>(VLOOKUP(A57,[2]!GWThree,9,FALSE))</f>
        <v>50000</v>
      </c>
      <c r="F57" s="63" t="str">
        <f>'[2]GW-1'!S61</f>
        <v>Noncancer</v>
      </c>
      <c r="G57" s="64" t="str">
        <f>'[2]GW-2'!W61</f>
        <v>Ceiling Value</v>
      </c>
      <c r="H57" s="65" t="str">
        <f>'[2]GW-3'!J61</f>
        <v>Ceiling</v>
      </c>
    </row>
    <row r="58" spans="1:8" x14ac:dyDescent="0.25">
      <c r="A58" s="62" t="s">
        <v>51</v>
      </c>
      <c r="B58" s="313" t="str">
        <f>VLOOKUP(A58,[1]!TOX, 2, FALSE)</f>
        <v>105-67-9</v>
      </c>
      <c r="C58" s="63">
        <f>VLOOKUP(A58,[2]!GWOne,18,FALSE)</f>
        <v>60</v>
      </c>
      <c r="D58" s="64">
        <f>IF(VLOOKUP(A58,[2]!GWTwo,22,FALSE)=0,"NA",VLOOKUP(A58,[2]!GWTwo,22,FALSE))</f>
        <v>40000</v>
      </c>
      <c r="E58" s="65">
        <f>(VLOOKUP(A58,[2]!GWThree,9,FALSE))</f>
        <v>50000</v>
      </c>
      <c r="F58" s="63" t="str">
        <f>'[2]GW-1'!S62</f>
        <v>Noncancer</v>
      </c>
      <c r="G58" s="64" t="str">
        <f>'[2]GW-2'!W62</f>
        <v>50% Odor Threshold</v>
      </c>
      <c r="H58" s="65" t="str">
        <f>'[2]GW-3'!J62</f>
        <v>Ceiling</v>
      </c>
    </row>
    <row r="59" spans="1:8" x14ac:dyDescent="0.25">
      <c r="A59" s="62" t="s">
        <v>50</v>
      </c>
      <c r="B59" s="313" t="str">
        <f>VLOOKUP(A59,[1]!TOX, 2, FALSE)</f>
        <v>51-28-5</v>
      </c>
      <c r="C59" s="63">
        <f>VLOOKUP(A59,[2]!GWOne,18,FALSE)</f>
        <v>200</v>
      </c>
      <c r="D59" s="64">
        <f>IF(VLOOKUP(A59,[2]!GWTwo,22,FALSE)=0,"NA",VLOOKUP(A59,[2]!GWTwo,22,FALSE))</f>
        <v>50000</v>
      </c>
      <c r="E59" s="65">
        <f>(VLOOKUP(A59,[2]!GWThree,9,FALSE))</f>
        <v>20000</v>
      </c>
      <c r="F59" s="63" t="str">
        <f>'[2]GW-1'!S63</f>
        <v>PQL</v>
      </c>
      <c r="G59" s="64" t="str">
        <f>'[2]GW-2'!W63</f>
        <v>Ceiling Value</v>
      </c>
      <c r="H59" s="65" t="str">
        <f>'[2]GW-3'!J63</f>
        <v>chronic LOEC</v>
      </c>
    </row>
    <row r="60" spans="1:8" x14ac:dyDescent="0.25">
      <c r="A60" s="62" t="s">
        <v>49</v>
      </c>
      <c r="B60" s="313" t="str">
        <f>VLOOKUP(A60,[1]!TOX, 2, FALSE)</f>
        <v>121-14-2</v>
      </c>
      <c r="C60" s="63">
        <f>VLOOKUP(A60,[2]!GWOne,18,FALSE)</f>
        <v>30</v>
      </c>
      <c r="D60" s="64">
        <f>IF(VLOOKUP(A60,[2]!GWTwo,22,FALSE)=0,"NA",VLOOKUP(A60,[2]!GWTwo,22,FALSE))</f>
        <v>20000</v>
      </c>
      <c r="E60" s="65">
        <f>(VLOOKUP(A60,[2]!GWThree,9,FALSE))</f>
        <v>50000</v>
      </c>
      <c r="F60" s="63" t="str">
        <f>'[2]GW-1'!S64</f>
        <v>PQL</v>
      </c>
      <c r="G60" s="64" t="str">
        <f>'[2]GW-2'!W64</f>
        <v>Cancer</v>
      </c>
      <c r="H60" s="65" t="str">
        <f>'[2]GW-3'!J64</f>
        <v>Ceiling</v>
      </c>
    </row>
    <row r="61" spans="1:8" x14ac:dyDescent="0.25">
      <c r="A61" s="62" t="s">
        <v>48</v>
      </c>
      <c r="B61" s="313" t="str">
        <f>VLOOKUP(A61,[1]!TOX, 2, FALSE)</f>
        <v>123-91-1</v>
      </c>
      <c r="C61" s="63">
        <f>VLOOKUP(A61,[2]!GWOne,18,FALSE)</f>
        <v>0.3</v>
      </c>
      <c r="D61" s="64">
        <f>IF(VLOOKUP(A61,[2]!GWTwo,22,FALSE)=0,"NA",VLOOKUP(A61,[2]!GWTwo,22,FALSE))</f>
        <v>5000</v>
      </c>
      <c r="E61" s="65">
        <f>(VLOOKUP(A61,[2]!GWThree,9,FALSE))</f>
        <v>50000</v>
      </c>
      <c r="F61" s="63" t="str">
        <f>'[2]GW-1'!S65</f>
        <v>ORSGL</v>
      </c>
      <c r="G61" s="64" t="str">
        <f>'[2]GW-2'!W65</f>
        <v>Cancer</v>
      </c>
      <c r="H61" s="65" t="str">
        <f>'[2]GW-3'!J65</f>
        <v>Ceiling</v>
      </c>
    </row>
    <row r="62" spans="1:8" x14ac:dyDescent="0.25">
      <c r="A62" s="62" t="s">
        <v>47</v>
      </c>
      <c r="B62" s="313" t="str">
        <f>VLOOKUP(A62,[1]!TOX, 2, FALSE)</f>
        <v>115-29-7</v>
      </c>
      <c r="C62" s="63">
        <f>VLOOKUP(A62,[2]!GWOne,18,FALSE)</f>
        <v>10</v>
      </c>
      <c r="D62" s="64" t="str">
        <f>IF(VLOOKUP(A62,[2]!GWTwo,22,FALSE)=0,"NA",VLOOKUP(A62,[2]!GWTwo,22,FALSE))</f>
        <v>NA</v>
      </c>
      <c r="E62" s="65">
        <f>(VLOOKUP(A62,[2]!GWThree,9,FALSE))</f>
        <v>2</v>
      </c>
      <c r="F62" s="63" t="str">
        <f>'[2]GW-1'!S66</f>
        <v>Noncancer</v>
      </c>
      <c r="G62" s="64" t="str">
        <f>'[2]GW-2'!W66</f>
        <v>NA, &gt; Solubility</v>
      </c>
      <c r="H62" s="65" t="str">
        <f>'[2]GW-3'!J66</f>
        <v>CCC(SW)</v>
      </c>
    </row>
    <row r="63" spans="1:8" x14ac:dyDescent="0.25">
      <c r="A63" s="62" t="s">
        <v>46</v>
      </c>
      <c r="B63" s="313" t="str">
        <f>VLOOKUP(A63,[1]!TOX, 2, FALSE)</f>
        <v>72-20-8</v>
      </c>
      <c r="C63" s="63">
        <f>VLOOKUP(A63,[2]!GWOne,18,FALSE)</f>
        <v>2</v>
      </c>
      <c r="D63" s="64" t="str">
        <f>IF(VLOOKUP(A63,[2]!GWTwo,22,FALSE)=0,"NA",VLOOKUP(A63,[2]!GWTwo,22,FALSE))</f>
        <v>NA</v>
      </c>
      <c r="E63" s="65">
        <f>(VLOOKUP(A63,[2]!GWThree,9,FALSE))</f>
        <v>5</v>
      </c>
      <c r="F63" s="63" t="str">
        <f>'[2]GW-1'!S67</f>
        <v>MMCL</v>
      </c>
      <c r="G63" s="64" t="str">
        <f>'[2]GW-2'!W67</f>
        <v>NA, &gt; Solubility</v>
      </c>
      <c r="H63" s="65" t="str">
        <f>'[2]GW-3'!J67</f>
        <v>PQL</v>
      </c>
    </row>
    <row r="64" spans="1:8" x14ac:dyDescent="0.25">
      <c r="A64" s="62" t="s">
        <v>169</v>
      </c>
      <c r="B64" s="313" t="str">
        <f>VLOOKUP(A64,[1]!TOX, 2, FALSE)</f>
        <v>100-41-4</v>
      </c>
      <c r="C64" s="63">
        <f>VLOOKUP(A64,[2]!GWOne,18,FALSE)</f>
        <v>700</v>
      </c>
      <c r="D64" s="64">
        <f>IF(VLOOKUP(A64,[2]!GWTwo,22,FALSE)=0,"NA",VLOOKUP(A64,[2]!GWTwo,22,FALSE))</f>
        <v>20000</v>
      </c>
      <c r="E64" s="65">
        <f>(VLOOKUP(A64,[2]!GWThree,9,FALSE))</f>
        <v>5000</v>
      </c>
      <c r="F64" s="63" t="str">
        <f>'[2]GW-1'!S68</f>
        <v>MMCL</v>
      </c>
      <c r="G64" s="64" t="str">
        <f>'[2]GW-2'!W68</f>
        <v>Noncancer</v>
      </c>
      <c r="H64" s="65" t="str">
        <f>'[2]GW-3'!J68</f>
        <v>acute EC50/10</v>
      </c>
    </row>
    <row r="65" spans="1:8" x14ac:dyDescent="0.25">
      <c r="A65" s="62" t="s">
        <v>110</v>
      </c>
      <c r="B65" s="313" t="str">
        <f>VLOOKUP(A65,[1]!TOX, 2, FALSE)</f>
        <v>106-93-4</v>
      </c>
      <c r="C65" s="63">
        <f>VLOOKUP(A65,[2]!GWOne,18,FALSE)</f>
        <v>0.02</v>
      </c>
      <c r="D65" s="64">
        <f>IF(VLOOKUP(A65,[2]!GWTwo,22,FALSE)=0,"NA",VLOOKUP(A65,[2]!GWTwo,22,FALSE))</f>
        <v>2</v>
      </c>
      <c r="E65" s="65">
        <f>(VLOOKUP(A65,[2]!GWThree,9,FALSE))</f>
        <v>50000</v>
      </c>
      <c r="F65" s="63" t="str">
        <f>'[2]GW-1'!S69</f>
        <v>MMCL</v>
      </c>
      <c r="G65" s="64" t="str">
        <f>'[2]GW-2'!W69</f>
        <v>Cancer</v>
      </c>
      <c r="H65" s="65" t="str">
        <f>'[2]GW-3'!J69</f>
        <v>Ceiling</v>
      </c>
    </row>
    <row r="66" spans="1:8" x14ac:dyDescent="0.25">
      <c r="A66" s="62" t="s">
        <v>45</v>
      </c>
      <c r="B66" s="313" t="str">
        <f>VLOOKUP(A66,[1]!TOX, 2, FALSE)</f>
        <v>206-44-0</v>
      </c>
      <c r="C66" s="63">
        <f>VLOOKUP(A66,[2]!GWOne,18,FALSE)</f>
        <v>90</v>
      </c>
      <c r="D66" s="64" t="str">
        <f>IF(VLOOKUP(A66,[2]!GWTwo,22,FALSE)=0,"NA",VLOOKUP(A66,[2]!GWTwo,22,FALSE))</f>
        <v>NA</v>
      </c>
      <c r="E66" s="65">
        <f>(VLOOKUP(A66,[2]!GWThree,9,FALSE))</f>
        <v>200</v>
      </c>
      <c r="F66" s="63" t="str">
        <f>'[2]GW-1'!S70</f>
        <v>Noncancer</v>
      </c>
      <c r="G66" s="64" t="str">
        <f>'[2]GW-2'!W70</f>
        <v>NA, &gt; Solubility</v>
      </c>
      <c r="H66" s="65" t="str">
        <f>'[2]GW-3'!J70</f>
        <v xml:space="preserve">acute </v>
      </c>
    </row>
    <row r="67" spans="1:8" x14ac:dyDescent="0.25">
      <c r="A67" s="62" t="s">
        <v>44</v>
      </c>
      <c r="B67" s="313" t="str">
        <f>VLOOKUP(A67,[1]!TOX, 2, FALSE)</f>
        <v>86-73-7</v>
      </c>
      <c r="C67" s="63">
        <f>VLOOKUP(A67,[2]!GWOne,18,FALSE)</f>
        <v>40</v>
      </c>
      <c r="D67" s="64" t="str">
        <f>IF(VLOOKUP(A67,[2]!GWTwo,22,FALSE)=0,"NA",VLOOKUP(A67,[2]!GWTwo,22,FALSE))</f>
        <v>NA</v>
      </c>
      <c r="E67" s="65">
        <f>(VLOOKUP(A67,[2]!GWThree,9,FALSE))</f>
        <v>40</v>
      </c>
      <c r="F67" s="63" t="str">
        <f>'[2]GW-1'!S71</f>
        <v>Noncancer</v>
      </c>
      <c r="G67" s="64" t="str">
        <f>'[2]GW-2'!W71</f>
        <v>NA, &gt; Solubility</v>
      </c>
      <c r="H67" s="65" t="str">
        <f>'[2]GW-3'!J71</f>
        <v>Median PAH phototox</v>
      </c>
    </row>
    <row r="68" spans="1:8" x14ac:dyDescent="0.25">
      <c r="A68" s="62" t="s">
        <v>43</v>
      </c>
      <c r="B68" s="313" t="str">
        <f>VLOOKUP(A68,[1]!TOX, 2, FALSE)</f>
        <v>76-44-8</v>
      </c>
      <c r="C68" s="63">
        <f>VLOOKUP(A68,[2]!GWOne,18,FALSE)</f>
        <v>0.4</v>
      </c>
      <c r="D68" s="64">
        <f>IF(VLOOKUP(A68,[2]!GWTwo,22,FALSE)=0,"NA",VLOOKUP(A68,[2]!GWTwo,22,FALSE))</f>
        <v>2</v>
      </c>
      <c r="E68" s="65">
        <f>(VLOOKUP(A68,[2]!GWThree,9,FALSE))</f>
        <v>1</v>
      </c>
      <c r="F68" s="63" t="str">
        <f>'[2]GW-1'!S72</f>
        <v>MMCL</v>
      </c>
      <c r="G68" s="64" t="str">
        <f>'[2]GW-2'!W72</f>
        <v>Cancer</v>
      </c>
      <c r="H68" s="65" t="str">
        <f>'[2]GW-3'!J72</f>
        <v>PQL</v>
      </c>
    </row>
    <row r="69" spans="1:8" x14ac:dyDescent="0.25">
      <c r="A69" s="62" t="s">
        <v>42</v>
      </c>
      <c r="B69" s="313" t="str">
        <f>VLOOKUP(A69,[1]!TOX, 2, FALSE)</f>
        <v>1024-57-3</v>
      </c>
      <c r="C69" s="63">
        <f>VLOOKUP(A69,[2]!GWOne,18,FALSE)</f>
        <v>0.2</v>
      </c>
      <c r="D69" s="64">
        <f>IF(VLOOKUP(A69,[2]!GWTwo,22,FALSE)=0,"NA",VLOOKUP(A69,[2]!GWTwo,22,FALSE))</f>
        <v>7</v>
      </c>
      <c r="E69" s="65">
        <f>(VLOOKUP(A69,[2]!GWThree,9,FALSE))</f>
        <v>2</v>
      </c>
      <c r="F69" s="63" t="str">
        <f>'[2]GW-1'!S73</f>
        <v>MMCL</v>
      </c>
      <c r="G69" s="64" t="str">
        <f>'[2]GW-2'!W73</f>
        <v>Cancer</v>
      </c>
      <c r="H69" s="65" t="str">
        <f>'[2]GW-3'!J73</f>
        <v>PQL</v>
      </c>
    </row>
    <row r="70" spans="1:8" x14ac:dyDescent="0.25">
      <c r="A70" s="62" t="s">
        <v>41</v>
      </c>
      <c r="B70" s="313" t="str">
        <f>VLOOKUP(A70,[1]!TOX, 2, FALSE)</f>
        <v>118-74-1</v>
      </c>
      <c r="C70" s="63">
        <f>VLOOKUP(A70,[2]!GWOne,18,FALSE)</f>
        <v>1</v>
      </c>
      <c r="D70" s="64">
        <f>IF(VLOOKUP(A70,[2]!GWTwo,22,FALSE)=0,"NA",VLOOKUP(A70,[2]!GWTwo,22,FALSE))</f>
        <v>1</v>
      </c>
      <c r="E70" s="65">
        <f>(VLOOKUP(A70,[2]!GWThree,9,FALSE))</f>
        <v>6000</v>
      </c>
      <c r="F70" s="63" t="str">
        <f>'[2]GW-1'!S74</f>
        <v>MMCL</v>
      </c>
      <c r="G70" s="64" t="str">
        <f>'[2]GW-2'!W74</f>
        <v>Water PQL</v>
      </c>
      <c r="H70" s="65" t="str">
        <f>'[2]GW-3'!J74</f>
        <v>chronic LOEC</v>
      </c>
    </row>
    <row r="71" spans="1:8" x14ac:dyDescent="0.25">
      <c r="A71" s="62" t="s">
        <v>40</v>
      </c>
      <c r="B71" s="313" t="str">
        <f>VLOOKUP(A71,[1]!TOX, 2, FALSE)</f>
        <v>87-68-3</v>
      </c>
      <c r="C71" s="63">
        <f>VLOOKUP(A71,[2]!GWOne,18,FALSE)</f>
        <v>0.6</v>
      </c>
      <c r="D71" s="64">
        <f>IF(VLOOKUP(A71,[2]!GWTwo,22,FALSE)=0,"NA",VLOOKUP(A71,[2]!GWTwo,22,FALSE))</f>
        <v>50</v>
      </c>
      <c r="E71" s="65">
        <f>(VLOOKUP(A71,[2]!GWThree,9,FALSE))</f>
        <v>3000</v>
      </c>
      <c r="F71" s="63" t="str">
        <f>'[2]GW-1'!S75</f>
        <v>PQL</v>
      </c>
      <c r="G71" s="64" t="str">
        <f>'[2]GW-2'!W75</f>
        <v>Background Indoor Air</v>
      </c>
      <c r="H71" s="65" t="str">
        <f>'[2]GW-3'!J75</f>
        <v>chronic LOEC</v>
      </c>
    </row>
    <row r="72" spans="1:8" x14ac:dyDescent="0.25">
      <c r="A72" s="66" t="s">
        <v>39</v>
      </c>
      <c r="B72" s="313" t="str">
        <f>VLOOKUP(A72,[1]!TOX, 2, FALSE)</f>
        <v>58-89-9</v>
      </c>
      <c r="C72" s="63">
        <f>VLOOKUP(A72,[2]!GWOne,18,FALSE)</f>
        <v>0.2</v>
      </c>
      <c r="D72" s="64">
        <f>IF(VLOOKUP(A72,[2]!GWTwo,22,FALSE)=0,"NA",VLOOKUP(A72,[2]!GWTwo,22,FALSE))</f>
        <v>200</v>
      </c>
      <c r="E72" s="65">
        <f>(VLOOKUP(A72,[2]!GWThree,9,FALSE))</f>
        <v>4</v>
      </c>
      <c r="F72" s="63" t="str">
        <f>'[2]GW-1'!S76</f>
        <v>MMCL</v>
      </c>
      <c r="G72" s="64" t="str">
        <f>'[2]GW-2'!W76</f>
        <v>Cancer</v>
      </c>
      <c r="H72" s="65" t="str">
        <f>'[2]GW-3'!J76</f>
        <v>CMC(SW)/10</v>
      </c>
    </row>
    <row r="73" spans="1:8" x14ac:dyDescent="0.25">
      <c r="A73" s="62" t="s">
        <v>38</v>
      </c>
      <c r="B73" s="313" t="str">
        <f>VLOOKUP(A73,[1]!TOX, 2, FALSE)</f>
        <v>67-72-1</v>
      </c>
      <c r="C73" s="63">
        <f>VLOOKUP(A73,[2]!GWOne,18,FALSE)</f>
        <v>8</v>
      </c>
      <c r="D73" s="64">
        <f>IF(VLOOKUP(A73,[2]!GWTwo,22,FALSE)=0,"NA",VLOOKUP(A73,[2]!GWTwo,22,FALSE))</f>
        <v>100</v>
      </c>
      <c r="E73" s="65">
        <f>(VLOOKUP(A73,[2]!GWThree,9,FALSE))</f>
        <v>50000</v>
      </c>
      <c r="F73" s="63" t="str">
        <f>'[2]GW-1'!S77</f>
        <v>PQL</v>
      </c>
      <c r="G73" s="64" t="str">
        <f>'[2]GW-2'!W77</f>
        <v>Cancer</v>
      </c>
      <c r="H73" s="65" t="str">
        <f>'[2]GW-3'!J77</f>
        <v>Ceiling</v>
      </c>
    </row>
    <row r="74" spans="1:8" x14ac:dyDescent="0.25">
      <c r="A74" s="62" t="s">
        <v>37</v>
      </c>
      <c r="B74" s="313" t="str">
        <f>VLOOKUP(A74,[1]!TOX, 2, FALSE)</f>
        <v>2691-41-0</v>
      </c>
      <c r="C74" s="63">
        <f>VLOOKUP(A74,[2]!GWOne,18,FALSE)</f>
        <v>200</v>
      </c>
      <c r="D74" s="64">
        <f>IF(VLOOKUP(A74,[2]!GWTwo,22,FALSE)=0,"NA",VLOOKUP(A74,[2]!GWTwo,22,FALSE))</f>
        <v>50000</v>
      </c>
      <c r="E74" s="65">
        <f>(VLOOKUP(A74,[2]!GWThree,9,FALSE))</f>
        <v>50000</v>
      </c>
      <c r="F74" s="63" t="str">
        <f>'[2]GW-1'!S78</f>
        <v>Noncancer</v>
      </c>
      <c r="G74" s="64" t="str">
        <f>'[2]GW-2'!W78</f>
        <v>Ceiling Value</v>
      </c>
      <c r="H74" s="65" t="str">
        <f>'[2]GW-3'!J78</f>
        <v>Ceiling</v>
      </c>
    </row>
    <row r="75" spans="1:8" x14ac:dyDescent="0.25">
      <c r="A75" s="62" t="s">
        <v>36</v>
      </c>
      <c r="B75" s="313" t="str">
        <f>VLOOKUP(A75,[1]!TOX, 2, FALSE)</f>
        <v>193-39-5</v>
      </c>
      <c r="C75" s="63">
        <f>VLOOKUP(A75,[2]!GWOne,18,FALSE)</f>
        <v>0.5</v>
      </c>
      <c r="D75" s="64" t="str">
        <f>IF(VLOOKUP(A75,[2]!GWTwo,22,FALSE)=0,"NA",VLOOKUP(A75,[2]!GWTwo,22,FALSE))</f>
        <v>NA</v>
      </c>
      <c r="E75" s="65">
        <f>(VLOOKUP(A75,[2]!GWThree,9,FALSE))</f>
        <v>100</v>
      </c>
      <c r="F75" s="63" t="str">
        <f>'[2]GW-1'!S79</f>
        <v>PQL</v>
      </c>
      <c r="G75" s="64" t="str">
        <f>'[2]GW-2'!W79</f>
        <v>NA, &gt; Solubility</v>
      </c>
      <c r="H75" s="65" t="str">
        <f>'[2]GW-3'!J79</f>
        <v>Median PAH phototox</v>
      </c>
    </row>
    <row r="76" spans="1:8" x14ac:dyDescent="0.25">
      <c r="A76" s="62" t="s">
        <v>35</v>
      </c>
      <c r="B76" s="313" t="str">
        <f>VLOOKUP(A76,[1]!TOX, 2, FALSE)</f>
        <v>7439-92-1</v>
      </c>
      <c r="C76" s="63">
        <f>VLOOKUP(A76,[2]!GWOne,18,FALSE)</f>
        <v>15</v>
      </c>
      <c r="D76" s="64" t="str">
        <f>IF(VLOOKUP(A76,[2]!GWTwo,22,FALSE)=0,"NA",VLOOKUP(A76,[2]!GWTwo,22,FALSE))</f>
        <v>NA</v>
      </c>
      <c r="E76" s="65">
        <f>(VLOOKUP(A76,[2]!GWThree,9,FALSE))</f>
        <v>10</v>
      </c>
      <c r="F76" s="63" t="str">
        <f>'[2]GW-1'!S80</f>
        <v>AL</v>
      </c>
      <c r="G76" s="64" t="str">
        <f>'[2]GW-2'!W80</f>
        <v>NA</v>
      </c>
      <c r="H76" s="65" t="str">
        <f>'[2]GW-3'!J80</f>
        <v>CCC(FW)</v>
      </c>
    </row>
    <row r="77" spans="1:8" x14ac:dyDescent="0.25">
      <c r="A77" s="62" t="s">
        <v>34</v>
      </c>
      <c r="B77" s="313" t="str">
        <f>VLOOKUP(A77,[1]!TOX, 2, FALSE)</f>
        <v>7439-97-6</v>
      </c>
      <c r="C77" s="63">
        <f>VLOOKUP(A77,[2]!GWOne,18,FALSE)</f>
        <v>2</v>
      </c>
      <c r="D77" s="64" t="str">
        <f>IF(VLOOKUP(A77,[2]!GWTwo,22,FALSE)=0,"NA",VLOOKUP(A77,[2]!GWTwo,22,FALSE))</f>
        <v>NA</v>
      </c>
      <c r="E77" s="65">
        <f>(VLOOKUP(A77,[2]!GWThree,9,FALSE))</f>
        <v>20</v>
      </c>
      <c r="F77" s="63" t="str">
        <f>'[2]GW-1'!S81</f>
        <v>MMCL</v>
      </c>
      <c r="G77" s="64" t="str">
        <f>'[2]GW-2'!W81</f>
        <v>NA</v>
      </c>
      <c r="H77" s="65" t="str">
        <f>'[2]GW-3'!J81</f>
        <v>CCC(FW)</v>
      </c>
    </row>
    <row r="78" spans="1:8" x14ac:dyDescent="0.25">
      <c r="A78" s="62" t="s">
        <v>33</v>
      </c>
      <c r="B78" s="313" t="str">
        <f>VLOOKUP(A78,[1]!TOX, 2, FALSE)</f>
        <v>72-43-5</v>
      </c>
      <c r="C78" s="63">
        <f>VLOOKUP(A78,[2]!GWOne,18,FALSE)</f>
        <v>40</v>
      </c>
      <c r="D78" s="64" t="str">
        <f>IF(VLOOKUP(A78,[2]!GWTwo,22,FALSE)=0,"NA",VLOOKUP(A78,[2]!GWTwo,22,FALSE))</f>
        <v>NA</v>
      </c>
      <c r="E78" s="65">
        <f>(VLOOKUP(A78,[2]!GWThree,9,FALSE))</f>
        <v>10</v>
      </c>
      <c r="F78" s="63" t="str">
        <f>'[2]GW-1'!S82</f>
        <v>MMCL</v>
      </c>
      <c r="G78" s="64" t="str">
        <f>'[2]GW-2'!W82</f>
        <v>NA, &gt; Solubility</v>
      </c>
      <c r="H78" s="65" t="str">
        <f>'[2]GW-3'!J82</f>
        <v>chronic LOEC</v>
      </c>
    </row>
    <row r="79" spans="1:8" x14ac:dyDescent="0.25">
      <c r="A79" s="62" t="s">
        <v>32</v>
      </c>
      <c r="B79" s="313" t="str">
        <f>VLOOKUP(A79,[1]!TOX, 2, FALSE)</f>
        <v>78-93-3</v>
      </c>
      <c r="C79" s="63">
        <f>VLOOKUP(A79,[2]!GWOne,18,FALSE)</f>
        <v>4000</v>
      </c>
      <c r="D79" s="64">
        <f>IF(VLOOKUP(A79,[2]!GWTwo,22,FALSE)=0,"NA",VLOOKUP(A79,[2]!GWTwo,22,FALSE))</f>
        <v>50000</v>
      </c>
      <c r="E79" s="65">
        <f>(VLOOKUP(A79,[2]!GWThree,9,FALSE))</f>
        <v>50000</v>
      </c>
      <c r="F79" s="63" t="str">
        <f>'[2]GW-1'!S83</f>
        <v>ORSGL</v>
      </c>
      <c r="G79" s="64" t="str">
        <f>'[2]GW-2'!W83</f>
        <v>Ceiling Value</v>
      </c>
      <c r="H79" s="65" t="str">
        <f>'[2]GW-3'!J83</f>
        <v>Ceiling</v>
      </c>
    </row>
    <row r="80" spans="1:8" x14ac:dyDescent="0.25">
      <c r="A80" s="62" t="s">
        <v>31</v>
      </c>
      <c r="B80" s="313" t="str">
        <f>VLOOKUP(A80,[1]!TOX, 2, FALSE)</f>
        <v>108-10-1</v>
      </c>
      <c r="C80" s="63">
        <f>VLOOKUP(A80,[2]!GWOne,18,FALSE)</f>
        <v>350</v>
      </c>
      <c r="D80" s="64">
        <f>IF(VLOOKUP(A80,[2]!GWTwo,22,FALSE)=0,"NA",VLOOKUP(A80,[2]!GWTwo,22,FALSE))</f>
        <v>50000</v>
      </c>
      <c r="E80" s="65">
        <f>(VLOOKUP(A80,[2]!GWThree,9,FALSE))</f>
        <v>50000</v>
      </c>
      <c r="F80" s="63" t="str">
        <f>'[2]GW-1'!S84</f>
        <v>ORSGL</v>
      </c>
      <c r="G80" s="64" t="str">
        <f>'[2]GW-2'!W84</f>
        <v>Ceiling Value</v>
      </c>
      <c r="H80" s="65" t="str">
        <f>'[2]GW-3'!J84</f>
        <v>Ceiling</v>
      </c>
    </row>
    <row r="81" spans="1:8" x14ac:dyDescent="0.25">
      <c r="A81" s="62" t="s">
        <v>30</v>
      </c>
      <c r="B81" s="313" t="str">
        <f>VLOOKUP(A81,[1]!TOX, 2, FALSE)</f>
        <v>22967-92-6</v>
      </c>
      <c r="C81" s="63">
        <f>VLOOKUP(A81,[2]!GWOne,18,FALSE)</f>
        <v>0.3</v>
      </c>
      <c r="D81" s="64" t="str">
        <f>IF(VLOOKUP(A81,[2]!GWTwo,22,FALSE)=0,"NA",VLOOKUP(A81,[2]!GWTwo,22,FALSE))</f>
        <v>NA</v>
      </c>
      <c r="E81" s="65">
        <f>(VLOOKUP(A81,[2]!GWThree,9,FALSE))</f>
        <v>20</v>
      </c>
      <c r="F81" s="63" t="str">
        <f>'[2]GW-1'!S85</f>
        <v>Noncancer</v>
      </c>
      <c r="G81" s="64" t="str">
        <f>'[2]GW-2'!W85</f>
        <v>NA</v>
      </c>
      <c r="H81" s="65" t="str">
        <f>'[2]GW-3'!J85</f>
        <v>CCC(FW)</v>
      </c>
    </row>
    <row r="82" spans="1:8" x14ac:dyDescent="0.25">
      <c r="A82" s="62" t="s">
        <v>29</v>
      </c>
      <c r="B82" s="313" t="str">
        <f>VLOOKUP(A82,[1]!TOX, 2, FALSE)</f>
        <v>1634-04-4</v>
      </c>
      <c r="C82" s="63">
        <f>VLOOKUP(A82,[2]!GWOne,18,FALSE)</f>
        <v>70</v>
      </c>
      <c r="D82" s="64">
        <f>IF(VLOOKUP(A82,[2]!GWTwo,22,FALSE)=0,"NA",VLOOKUP(A82,[2]!GWTwo,22,FALSE))</f>
        <v>50000</v>
      </c>
      <c r="E82" s="65">
        <f>(VLOOKUP(A82,[2]!GWThree,9,FALSE))</f>
        <v>50000</v>
      </c>
      <c r="F82" s="63" t="str">
        <f>'[2]GW-1'!S86</f>
        <v>ORSGL</v>
      </c>
      <c r="G82" s="64" t="str">
        <f>'[2]GW-2'!W86</f>
        <v>Ceiling Value</v>
      </c>
      <c r="H82" s="65" t="str">
        <f>'[2]GW-3'!J86</f>
        <v>Ceiling</v>
      </c>
    </row>
    <row r="83" spans="1:8" x14ac:dyDescent="0.25">
      <c r="A83" s="62" t="s">
        <v>28</v>
      </c>
      <c r="B83" s="313" t="str">
        <f>VLOOKUP(A83,[1]!TOX, 2, FALSE)</f>
        <v>91-57-6</v>
      </c>
      <c r="C83" s="63">
        <f>VLOOKUP(A83,[2]!GWOne,18,FALSE)</f>
        <v>10</v>
      </c>
      <c r="D83" s="64">
        <f>IF(VLOOKUP(A83,[2]!GWTwo,22,FALSE)=0,"NA",VLOOKUP(A83,[2]!GWTwo,22,FALSE))</f>
        <v>2000</v>
      </c>
      <c r="E83" s="65">
        <f>(VLOOKUP(A83,[2]!GWThree,9,FALSE))</f>
        <v>20000</v>
      </c>
      <c r="F83" s="63" t="str">
        <f>'[2]GW-1'!S87</f>
        <v>PQL</v>
      </c>
      <c r="G83" s="64" t="str">
        <f>'[2]GW-2'!W87</f>
        <v>Noncancer</v>
      </c>
      <c r="H83" s="65" t="str">
        <f>'[2]GW-3'!J87</f>
        <v>acute LC50/10</v>
      </c>
    </row>
    <row r="84" spans="1:8" x14ac:dyDescent="0.25">
      <c r="A84" s="62" t="s">
        <v>27</v>
      </c>
      <c r="B84" s="313" t="str">
        <f>VLOOKUP(A84,[1]!TOX, 2, FALSE)</f>
        <v>91-20-3</v>
      </c>
      <c r="C84" s="63">
        <f>VLOOKUP(A84,[2]!GWOne,18,FALSE)</f>
        <v>140</v>
      </c>
      <c r="D84" s="64">
        <f>IF(VLOOKUP(A84,[2]!GWTwo,22,FALSE)=0,"NA",VLOOKUP(A84,[2]!GWTwo,22,FALSE))</f>
        <v>700</v>
      </c>
      <c r="E84" s="65">
        <f>(VLOOKUP(A84,[2]!GWThree,9,FALSE))</f>
        <v>20000</v>
      </c>
      <c r="F84" s="63" t="str">
        <f>'[2]GW-1'!S88</f>
        <v>ORSGL</v>
      </c>
      <c r="G84" s="64" t="str">
        <f>'[2]GW-2'!W88</f>
        <v>Background Indoor Air</v>
      </c>
      <c r="H84" s="65" t="str">
        <f>'[2]GW-3'!J88</f>
        <v>chronic LOEC</v>
      </c>
    </row>
    <row r="85" spans="1:8" x14ac:dyDescent="0.25">
      <c r="A85" s="62" t="s">
        <v>26</v>
      </c>
      <c r="B85" s="313" t="str">
        <f>VLOOKUP(A85,[1]!TOX, 2, FALSE)</f>
        <v>7440-02-0</v>
      </c>
      <c r="C85" s="63">
        <f>VLOOKUP(A85,[2]!GWOne,18,FALSE)</f>
        <v>100</v>
      </c>
      <c r="D85" s="64" t="str">
        <f>IF(VLOOKUP(A85,[2]!GWTwo,22,FALSE)=0,"NA",VLOOKUP(A85,[2]!GWTwo,22,FALSE))</f>
        <v>NA</v>
      </c>
      <c r="E85" s="65">
        <f>(VLOOKUP(A85,[2]!GWThree,9,FALSE))</f>
        <v>200</v>
      </c>
      <c r="F85" s="63" t="str">
        <f>'[2]GW-1'!S89</f>
        <v>ORSGL</v>
      </c>
      <c r="G85" s="64" t="str">
        <f>'[2]GW-2'!W89</f>
        <v>NA</v>
      </c>
      <c r="H85" s="65" t="str">
        <f>'[2]GW-3'!J89</f>
        <v>CCC(SW)</v>
      </c>
    </row>
    <row r="86" spans="1:8" x14ac:dyDescent="0.25">
      <c r="A86" s="62" t="s">
        <v>25</v>
      </c>
      <c r="B86" s="313" t="str">
        <f>VLOOKUP(A86,[1]!TOX, 2, FALSE)</f>
        <v>87-86-5</v>
      </c>
      <c r="C86" s="63">
        <f>VLOOKUP(A86,[2]!GWOne,18,FALSE)</f>
        <v>1</v>
      </c>
      <c r="D86" s="64" t="str">
        <f>IF(VLOOKUP(A86,[2]!GWTwo,22,FALSE)=0,"NA",VLOOKUP(A86,[2]!GWTwo,22,FALSE))</f>
        <v>NA</v>
      </c>
      <c r="E86" s="65">
        <f>(VLOOKUP(A86,[2]!GWThree,9,FALSE))</f>
        <v>200</v>
      </c>
      <c r="F86" s="63" t="str">
        <f>'[2]GW-1'!S90</f>
        <v>MMCL</v>
      </c>
      <c r="G86" s="64" t="str">
        <f>'[2]GW-2'!W90</f>
        <v>NA, &gt; Solubility</v>
      </c>
      <c r="H86" s="65" t="str">
        <f>'[2]GW-3'!J90</f>
        <v>CCC(SW)</v>
      </c>
    </row>
    <row r="87" spans="1:8" x14ac:dyDescent="0.25">
      <c r="A87" s="66" t="s">
        <v>196</v>
      </c>
      <c r="B87" s="313" t="str">
        <f>VLOOKUP(A87,[1]!TOX, 2, FALSE)</f>
        <v>NA</v>
      </c>
      <c r="C87" s="63">
        <f>VLOOKUP(A87,[2]!GWOne,18,FALSE)</f>
        <v>0.02</v>
      </c>
      <c r="D87" s="64" t="str">
        <f>IF(VLOOKUP(A87,[2]!GWTwo,22,FALSE)=0,"NA",VLOOKUP(A87,[2]!GWTwo,22,FALSE))</f>
        <v>NA</v>
      </c>
      <c r="E87" s="65" t="str">
        <f>(VLOOKUP(A87,[2]!GWThree,9,FALSE))</f>
        <v>-</v>
      </c>
      <c r="F87" s="63" t="str">
        <f>'[2]GW-1'!S91</f>
        <v>ORSGL</v>
      </c>
      <c r="G87" s="64" t="str">
        <f>'[2]GW-2'!W91</f>
        <v>NA</v>
      </c>
      <c r="H87" s="65">
        <f>'[2]GW-3'!J91</f>
        <v>0</v>
      </c>
    </row>
    <row r="88" spans="1:8" x14ac:dyDescent="0.25">
      <c r="A88" s="62" t="s">
        <v>199</v>
      </c>
      <c r="B88" s="313" t="str">
        <f>VLOOKUP(A88,[1]!TOX, 2, FALSE)</f>
        <v>335-76-2</v>
      </c>
      <c r="C88" s="63" t="s">
        <v>198</v>
      </c>
      <c r="D88" s="64" t="str">
        <f>IF(VLOOKUP(A88,[2]!GWTwo,22,FALSE)=0,"NA",VLOOKUP(A88,[2]!GWTwo,22,FALSE))</f>
        <v>NA</v>
      </c>
      <c r="E88" s="65">
        <f>(VLOOKUP(A88,[2]!GWThree,9,FALSE))</f>
        <v>40000</v>
      </c>
      <c r="F88" s="63" t="str">
        <f>'[2]GW-1'!S92</f>
        <v>ORSGL</v>
      </c>
      <c r="G88" s="64">
        <f>'[2]GW-2'!W92</f>
        <v>0</v>
      </c>
      <c r="H88" s="65" t="str">
        <f>'[2]GW-3'!J92</f>
        <v>MN SW Qual Criterion</v>
      </c>
    </row>
    <row r="89" spans="1:8" x14ac:dyDescent="0.25">
      <c r="A89" s="62" t="s">
        <v>189</v>
      </c>
      <c r="B89" s="313" t="str">
        <f>VLOOKUP(A89,[1]!TOX, 2, FALSE)</f>
        <v>375-85-9</v>
      </c>
      <c r="C89" s="63" t="s">
        <v>198</v>
      </c>
      <c r="D89" s="64" t="str">
        <f>IF(VLOOKUP(A89,[2]!GWTwo,22,FALSE)=0,"NA",VLOOKUP(A89,[2]!GWTwo,22,FALSE))</f>
        <v>NA</v>
      </c>
      <c r="E89" s="65">
        <f>(VLOOKUP(A89,[2]!GWThree,9,FALSE))</f>
        <v>40000</v>
      </c>
      <c r="F89" s="63" t="str">
        <f>'[2]GW-1'!S93</f>
        <v>ORSGL</v>
      </c>
      <c r="G89" s="64" t="str">
        <f>'[2]GW-2'!W93</f>
        <v>NA</v>
      </c>
      <c r="H89" s="65" t="str">
        <f>'[2]GW-3'!J93</f>
        <v>MN SW Qual Criterion</v>
      </c>
    </row>
    <row r="90" spans="1:8" x14ac:dyDescent="0.25">
      <c r="A90" s="62" t="s">
        <v>190</v>
      </c>
      <c r="B90" s="313" t="str">
        <f>VLOOKUP(A90,[1]!TOX, 2, FALSE)</f>
        <v>335-46-4</v>
      </c>
      <c r="C90" s="63" t="s">
        <v>198</v>
      </c>
      <c r="D90" s="64" t="str">
        <f>IF(VLOOKUP(A90,[2]!GWTwo,22,FALSE)=0,"NA",VLOOKUP(A90,[2]!GWTwo,22,FALSE))</f>
        <v>NA</v>
      </c>
      <c r="E90" s="65">
        <f>(VLOOKUP(A90,[2]!GWThree,9,FALSE))</f>
        <v>500</v>
      </c>
      <c r="F90" s="63" t="str">
        <f>'[2]GW-1'!S94</f>
        <v>ORSGL</v>
      </c>
      <c r="G90" s="64" t="str">
        <f>'[2]GW-2'!W94</f>
        <v>NA</v>
      </c>
      <c r="H90" s="65" t="str">
        <f>'[2]GW-3'!J94</f>
        <v>MN SW Qual Criterion</v>
      </c>
    </row>
    <row r="91" spans="1:8" x14ac:dyDescent="0.25">
      <c r="A91" s="62" t="s">
        <v>188</v>
      </c>
      <c r="B91" s="313" t="str">
        <f>VLOOKUP(A91,[1]!TOX, 2, FALSE)</f>
        <v>335-67-1</v>
      </c>
      <c r="C91" s="63" t="s">
        <v>198</v>
      </c>
      <c r="D91" s="64" t="str">
        <f>IF(VLOOKUP(A91,[2]!GWTwo,22,FALSE)=0,"NA",VLOOKUP(A91,[2]!GWTwo,22,FALSE))</f>
        <v>NA</v>
      </c>
      <c r="E91" s="65">
        <f>(VLOOKUP(A91,[2]!GWThree,9,FALSE))</f>
        <v>40000</v>
      </c>
      <c r="F91" s="63" t="str">
        <f>'[2]GW-1'!S95</f>
        <v>ORSGL</v>
      </c>
      <c r="G91" s="64" t="str">
        <f>'[2]GW-2'!W95</f>
        <v>NA</v>
      </c>
      <c r="H91" s="65" t="str">
        <f>'[2]GW-3'!J95</f>
        <v>MN SW Qual Criterion</v>
      </c>
    </row>
    <row r="92" spans="1:8" x14ac:dyDescent="0.25">
      <c r="A92" s="62" t="s">
        <v>195</v>
      </c>
      <c r="B92" s="313" t="str">
        <f>VLOOKUP(A92,[1]!TOX, 2, FALSE)</f>
        <v>1763-23-1</v>
      </c>
      <c r="C92" s="63" t="s">
        <v>198</v>
      </c>
      <c r="D92" s="64" t="str">
        <f>IF(VLOOKUP(A92,[2]!GWTwo,22,FALSE)=0,"NA",VLOOKUP(A92,[2]!GWTwo,22,FALSE))</f>
        <v>NA</v>
      </c>
      <c r="E92" s="65">
        <f>(VLOOKUP(A92,[2]!GWThree,9,FALSE))</f>
        <v>500</v>
      </c>
      <c r="F92" s="63" t="str">
        <f>'[2]GW-1'!S96</f>
        <v>ORSGL</v>
      </c>
      <c r="G92" s="64" t="str">
        <f>'[2]GW-2'!W96</f>
        <v>NA</v>
      </c>
      <c r="H92" s="65" t="str">
        <f>'[2]GW-3'!J96</f>
        <v>MN SW Qual Criterion</v>
      </c>
    </row>
    <row r="93" spans="1:8" x14ac:dyDescent="0.25">
      <c r="A93" s="62" t="s">
        <v>191</v>
      </c>
      <c r="B93" s="313" t="str">
        <f>VLOOKUP(A93,[1]!TOX, 2, FALSE)</f>
        <v>375-95-1</v>
      </c>
      <c r="C93" s="63" t="s">
        <v>198</v>
      </c>
      <c r="D93" s="64" t="str">
        <f>IF(VLOOKUP(A93,[2]!GWTwo,22,FALSE)=0,"NA",VLOOKUP(A93,[2]!GWTwo,22,FALSE))</f>
        <v>NA</v>
      </c>
      <c r="E93" s="65">
        <f>(VLOOKUP(A93,[2]!GWThree,9,FALSE))</f>
        <v>40000</v>
      </c>
      <c r="F93" s="63" t="str">
        <f>'[2]GW-1'!S97</f>
        <v>ORSGL</v>
      </c>
      <c r="G93" s="64" t="str">
        <f>'[2]GW-2'!W97</f>
        <v>NA</v>
      </c>
      <c r="H93" s="65" t="str">
        <f>'[2]GW-3'!J97</f>
        <v>MN SW Qual Criterion</v>
      </c>
    </row>
    <row r="94" spans="1:8" x14ac:dyDescent="0.25">
      <c r="A94" s="62" t="s">
        <v>170</v>
      </c>
      <c r="B94" s="313" t="str">
        <f>VLOOKUP(A94,[1]!TOX, 2, FALSE)</f>
        <v>NA</v>
      </c>
      <c r="C94" s="63">
        <f>VLOOKUP(A94,[2]!GWOne,18,FALSE)</f>
        <v>2</v>
      </c>
      <c r="D94" s="64" t="str">
        <f>IF(VLOOKUP(A94,[2]!GWTwo,22,FALSE)=0,"NA",VLOOKUP(A94,[2]!GWTwo,22,FALSE))</f>
        <v>NA</v>
      </c>
      <c r="E94" s="65">
        <f>(VLOOKUP(A94,[2]!GWThree,9,FALSE))</f>
        <v>1000</v>
      </c>
      <c r="F94" s="63" t="str">
        <f>'[2]GW-1'!S98</f>
        <v>MMCL</v>
      </c>
      <c r="G94" s="64" t="str">
        <f>'[2]GW-2'!W98</f>
        <v>NA</v>
      </c>
      <c r="H94" s="65" t="str">
        <f>'[2]GW-3'!J98</f>
        <v>chronic LOEC</v>
      </c>
    </row>
    <row r="95" spans="1:8" x14ac:dyDescent="0.25">
      <c r="A95" s="62" t="s">
        <v>24</v>
      </c>
      <c r="B95" s="313" t="str">
        <f>VLOOKUP(A95,[1]!TOX, 2, FALSE)</f>
        <v>NA</v>
      </c>
      <c r="C95" s="63">
        <f>VLOOKUP(A95,[2]!GWOne,18,FALSE)</f>
        <v>200</v>
      </c>
      <c r="D95" s="64">
        <f>IF(VLOOKUP(A95,[2]!GWTwo,22,FALSE)=0,"NA",VLOOKUP(A95,[2]!GWTwo,22,FALSE))</f>
        <v>5000</v>
      </c>
      <c r="E95" s="65">
        <f>(VLOOKUP(A95,[2]!GWThree,9,FALSE))</f>
        <v>5000</v>
      </c>
      <c r="F95" s="63" t="str">
        <f>'[2]GW-1'!S99</f>
        <v>ORSGL</v>
      </c>
      <c r="G95" s="64" t="str">
        <f>'[2]GW-2'!W99</f>
        <v>Professional Judgment</v>
      </c>
      <c r="H95" s="65" t="str">
        <f>'[2]GW-3'!J99</f>
        <v>Lowest EPH fraction</v>
      </c>
    </row>
    <row r="96" spans="1:8" x14ac:dyDescent="0.25">
      <c r="A96" s="62" t="s">
        <v>217</v>
      </c>
      <c r="B96" s="313" t="str">
        <f>VLOOKUP(A96,[1]!TOX, 2, FALSE)</f>
        <v>NA</v>
      </c>
      <c r="C96" s="63">
        <f>VLOOKUP(A96,[2]!GWOne,18,FALSE)</f>
        <v>300</v>
      </c>
      <c r="D96" s="64">
        <f>IF(VLOOKUP(A96,[2]!GWTwo,22,FALSE)=0,"NA",VLOOKUP(A96,[2]!GWTwo,22,FALSE))</f>
        <v>3000</v>
      </c>
      <c r="E96" s="65">
        <f>(VLOOKUP(A96,[2]!GWThree,9,FALSE))</f>
        <v>50000</v>
      </c>
      <c r="F96" s="63" t="str">
        <f>'[2]GW-1'!S100</f>
        <v>ORSGL</v>
      </c>
      <c r="G96" s="64" t="str">
        <f>'[2]GW-2'!W100</f>
        <v>Professional Judgment</v>
      </c>
      <c r="H96" s="65" t="str">
        <f>'[2]GW-3'!J100</f>
        <v>Ceiling</v>
      </c>
    </row>
    <row r="97" spans="1:8" x14ac:dyDescent="0.25">
      <c r="A97" s="62" t="s">
        <v>218</v>
      </c>
      <c r="B97" s="313" t="str">
        <f>VLOOKUP(A97,[1]!TOX, 2, FALSE)</f>
        <v>NA</v>
      </c>
      <c r="C97" s="63">
        <f>VLOOKUP(A97,[2]!GWOne,18,FALSE)</f>
        <v>700</v>
      </c>
      <c r="D97" s="64">
        <f>IF(VLOOKUP(A97,[2]!GWTwo,22,FALSE)=0,"NA",VLOOKUP(A97,[2]!GWTwo,22,FALSE))</f>
        <v>5000</v>
      </c>
      <c r="E97" s="65">
        <f>(VLOOKUP(A97,[2]!GWThree,9,FALSE))</f>
        <v>50000</v>
      </c>
      <c r="F97" s="63" t="str">
        <f>'[2]GW-1'!S101</f>
        <v>ORSGL</v>
      </c>
      <c r="G97" s="64" t="str">
        <f>'[2]GW-2'!W101</f>
        <v>Professional Judgment</v>
      </c>
      <c r="H97" s="65" t="str">
        <f>'[2]GW-3'!J101</f>
        <v>Ceiling</v>
      </c>
    </row>
    <row r="98" spans="1:8" x14ac:dyDescent="0.25">
      <c r="A98" s="290" t="s">
        <v>219</v>
      </c>
      <c r="B98" s="313" t="str">
        <f>VLOOKUP(A98,[1]!TOX, 2, FALSE)</f>
        <v>NA</v>
      </c>
      <c r="C98" s="63">
        <f>VLOOKUP(A98,[2]!GWOne,18,FALSE)</f>
        <v>700</v>
      </c>
      <c r="D98" s="64">
        <f>IF(VLOOKUP(A98,[2]!GWTwo,22,FALSE)=0,"NA",VLOOKUP(A98,[2]!GWTwo,22,FALSE))</f>
        <v>5000</v>
      </c>
      <c r="E98" s="65">
        <f>(VLOOKUP(A98,[2]!GWThree,9,FALSE))</f>
        <v>50000</v>
      </c>
      <c r="F98" s="63" t="str">
        <f>'[2]GW-1'!S102</f>
        <v>ORSGL</v>
      </c>
      <c r="G98" s="64" t="str">
        <f>'[2]GW-2'!W102</f>
        <v>Professional Judgment</v>
      </c>
      <c r="H98" s="65" t="str">
        <f>'[2]GW-3'!J102</f>
        <v>Ceiling</v>
      </c>
    </row>
    <row r="99" spans="1:8" x14ac:dyDescent="0.25">
      <c r="A99" s="62" t="s">
        <v>220</v>
      </c>
      <c r="B99" s="313" t="str">
        <f>VLOOKUP(A99,[1]!TOX, 2, FALSE)</f>
        <v>NA</v>
      </c>
      <c r="C99" s="63">
        <f>VLOOKUP(A99,[2]!GWOne,18,FALSE)</f>
        <v>14000</v>
      </c>
      <c r="D99" s="64" t="str">
        <f>IF(VLOOKUP(A99,[2]!GWTwo,22,FALSE)=0,"NA",VLOOKUP(A99,[2]!GWTwo,22,FALSE))</f>
        <v>NA</v>
      </c>
      <c r="E99" s="65">
        <f>(VLOOKUP(A99,[2]!GWThree,9,FALSE))</f>
        <v>50000</v>
      </c>
      <c r="F99" s="63" t="str">
        <f>'[2]GW-1'!S103</f>
        <v>ORSGL</v>
      </c>
      <c r="G99" s="64" t="str">
        <f>'[2]GW-2'!W103</f>
        <v>NA</v>
      </c>
      <c r="H99" s="65" t="str">
        <f>'[2]GW-3'!J103</f>
        <v>Ceiling</v>
      </c>
    </row>
    <row r="100" spans="1:8" x14ac:dyDescent="0.25">
      <c r="A100" s="62" t="s">
        <v>221</v>
      </c>
      <c r="B100" s="313" t="str">
        <f>VLOOKUP(A100,[1]!TOX, 2, FALSE)</f>
        <v>NA</v>
      </c>
      <c r="C100" s="63">
        <f>VLOOKUP(A100,[2]!GWOne,18,FALSE)</f>
        <v>200</v>
      </c>
      <c r="D100" s="64">
        <f>IF(VLOOKUP(A100,[2]!GWTwo,22,FALSE)=0,"NA",VLOOKUP(A100,[2]!GWTwo,22,FALSE))</f>
        <v>4000</v>
      </c>
      <c r="E100" s="65">
        <f>(VLOOKUP(A100,[2]!GWThree,9,FALSE))</f>
        <v>50000</v>
      </c>
      <c r="F100" s="63" t="str">
        <f>'[2]GW-1'!S104</f>
        <v>ORSGL</v>
      </c>
      <c r="G100" s="64" t="str">
        <f>'[2]GW-2'!W104</f>
        <v>Background Indoor Air</v>
      </c>
      <c r="H100" s="65" t="str">
        <f>'[2]GW-3'!J104</f>
        <v>Ceiling</v>
      </c>
    </row>
    <row r="101" spans="1:8" x14ac:dyDescent="0.25">
      <c r="A101" s="62" t="s">
        <v>222</v>
      </c>
      <c r="B101" s="313" t="str">
        <f>VLOOKUP(A101,[1]!TOX, 2, FALSE)</f>
        <v>NA</v>
      </c>
      <c r="C101" s="63">
        <f>VLOOKUP(A101,[2]!GWOne,18,FALSE)</f>
        <v>200</v>
      </c>
      <c r="D101" s="64">
        <f>IF(VLOOKUP(A101,[2]!GWTwo,22,FALSE)=0,"NA",VLOOKUP(A101,[2]!GWTwo,22,FALSE))</f>
        <v>50000</v>
      </c>
      <c r="E101" s="65">
        <f>(VLOOKUP(A101,[2]!GWThree,9,FALSE))</f>
        <v>5000</v>
      </c>
      <c r="F101" s="63" t="str">
        <f>'[2]GW-1'!S105</f>
        <v>ORSGL</v>
      </c>
      <c r="G101" s="64" t="str">
        <f>'[2]GW-2'!W105</f>
        <v>Professional Judgment</v>
      </c>
      <c r="H101" s="65" t="str">
        <f>'[2]GW-3'!J105</f>
        <v>Mean PAH tox</v>
      </c>
    </row>
    <row r="102" spans="1:8" x14ac:dyDescent="0.25">
      <c r="A102" s="62" t="s">
        <v>23</v>
      </c>
      <c r="B102" s="313" t="str">
        <f>VLOOKUP(A102,[1]!TOX, 2, FALSE)</f>
        <v>85-01-8</v>
      </c>
      <c r="C102" s="63">
        <f>VLOOKUP(A102,[2]!GWOne,18,FALSE)</f>
        <v>50</v>
      </c>
      <c r="D102" s="64" t="str">
        <f>IF(VLOOKUP(A102,[2]!GWTwo,22,FALSE)=0,"NA",VLOOKUP(A102,[2]!GWTwo,22,FALSE))</f>
        <v>NA</v>
      </c>
      <c r="E102" s="65">
        <f>(VLOOKUP(A102,[2]!GWThree,9,FALSE))</f>
        <v>10000</v>
      </c>
      <c r="F102" s="63" t="str">
        <f>'[2]GW-1'!S106</f>
        <v>Noncancer</v>
      </c>
      <c r="G102" s="64" t="str">
        <f>'[2]GW-2'!W106</f>
        <v>NA, &gt; Solubility</v>
      </c>
      <c r="H102" s="65" t="str">
        <f>'[2]GW-3'!J106</f>
        <v>chronic LOEC</v>
      </c>
    </row>
    <row r="103" spans="1:8" x14ac:dyDescent="0.25">
      <c r="A103" s="62" t="s">
        <v>22</v>
      </c>
      <c r="B103" s="313" t="str">
        <f>VLOOKUP(A103,[1]!TOX, 2, FALSE)</f>
        <v>108-95-2</v>
      </c>
      <c r="C103" s="63">
        <f>VLOOKUP(A103,[2]!GWOne,18,FALSE)</f>
        <v>900</v>
      </c>
      <c r="D103" s="64">
        <f>IF(VLOOKUP(A103,[2]!GWTwo,22,FALSE)=0,"NA",VLOOKUP(A103,[2]!GWTwo,22,FALSE))</f>
        <v>50000</v>
      </c>
      <c r="E103" s="65">
        <f>(VLOOKUP(A103,[2]!GWThree,9,FALSE))</f>
        <v>2000</v>
      </c>
      <c r="F103" s="63" t="str">
        <f>'[2]GW-1'!S107</f>
        <v>Noncancer</v>
      </c>
      <c r="G103" s="64" t="str">
        <f>'[2]GW-2'!W107</f>
        <v>Ceiling Value</v>
      </c>
      <c r="H103" s="65" t="str">
        <f>'[2]GW-3'!J107</f>
        <v>chronic LOEC</v>
      </c>
    </row>
    <row r="104" spans="1:8" x14ac:dyDescent="0.25">
      <c r="A104" s="62" t="s">
        <v>21</v>
      </c>
      <c r="B104" s="313" t="str">
        <f>VLOOKUP(A104,[1]!TOX, 2, FALSE)</f>
        <v>1336-36-3</v>
      </c>
      <c r="C104" s="63">
        <f>VLOOKUP(A104,[2]!GWOne,18,FALSE)</f>
        <v>0.5</v>
      </c>
      <c r="D104" s="64">
        <f>IF(VLOOKUP(A104,[2]!GWTwo,22,FALSE)=0,"NA",VLOOKUP(A104,[2]!GWTwo,22,FALSE))</f>
        <v>5</v>
      </c>
      <c r="E104" s="65">
        <f>(VLOOKUP(A104,[2]!GWThree,9,FALSE))</f>
        <v>10</v>
      </c>
      <c r="F104" s="63" t="str">
        <f>'[2]GW-1'!S108</f>
        <v>MMCL</v>
      </c>
      <c r="G104" s="64" t="str">
        <f>'[2]GW-2'!W108</f>
        <v>Noncancer</v>
      </c>
      <c r="H104" s="65" t="str">
        <f>'[2]GW-3'!J108</f>
        <v xml:space="preserve">CCC (FW) </v>
      </c>
    </row>
    <row r="105" spans="1:8" x14ac:dyDescent="0.25">
      <c r="A105" s="62" t="s">
        <v>20</v>
      </c>
      <c r="B105" s="313" t="str">
        <f>VLOOKUP(A105,[1]!TOX, 2, FALSE)</f>
        <v>129-00-0</v>
      </c>
      <c r="C105" s="63">
        <f>VLOOKUP(A105,[2]!GWOne,18,FALSE)</f>
        <v>70</v>
      </c>
      <c r="D105" s="64" t="str">
        <f>IF(VLOOKUP(A105,[2]!GWTwo,22,FALSE)=0,"NA",VLOOKUP(A105,[2]!GWTwo,22,FALSE))</f>
        <v>NA</v>
      </c>
      <c r="E105" s="65">
        <f>(VLOOKUP(A105,[2]!GWThree,9,FALSE))</f>
        <v>20</v>
      </c>
      <c r="F105" s="63" t="str">
        <f>'[2]GW-1'!S109</f>
        <v>Noncancer</v>
      </c>
      <c r="G105" s="64" t="str">
        <f>'[2]GW-2'!W109</f>
        <v>NA, &gt; Solubility</v>
      </c>
      <c r="H105" s="65" t="str">
        <f>'[2]GW-3'!J109</f>
        <v>acute LC50/10</v>
      </c>
    </row>
    <row r="106" spans="1:8" x14ac:dyDescent="0.25">
      <c r="A106" s="62" t="s">
        <v>19</v>
      </c>
      <c r="B106" s="313" t="str">
        <f>VLOOKUP(A106,[1]!TOX, 2, FALSE)</f>
        <v>121-82-4</v>
      </c>
      <c r="C106" s="63">
        <f>VLOOKUP(A106,[2]!GWOne,18,FALSE)</f>
        <v>1</v>
      </c>
      <c r="D106" s="64">
        <f>IF(VLOOKUP(A106,[2]!GWTwo,22,FALSE)=0,"NA",VLOOKUP(A106,[2]!GWTwo,22,FALSE))</f>
        <v>50000</v>
      </c>
      <c r="E106" s="65">
        <f>(VLOOKUP(A106,[2]!GWThree,9,FALSE))</f>
        <v>50000</v>
      </c>
      <c r="F106" s="63" t="str">
        <f>'[2]GW-1'!S110</f>
        <v>PQL</v>
      </c>
      <c r="G106" s="64" t="str">
        <f>'[2]GW-2'!W110</f>
        <v>Cancer</v>
      </c>
      <c r="H106" s="65" t="str">
        <f>'[2]GW-3'!J110</f>
        <v>Ceiling</v>
      </c>
    </row>
    <row r="107" spans="1:8" x14ac:dyDescent="0.25">
      <c r="A107" s="62" t="s">
        <v>18</v>
      </c>
      <c r="B107" s="313" t="str">
        <f>VLOOKUP(A107,[1]!TOX, 2, FALSE)</f>
        <v>7782-49-2</v>
      </c>
      <c r="C107" s="63">
        <f>VLOOKUP(A107,[2]!GWOne,18,FALSE)</f>
        <v>50</v>
      </c>
      <c r="D107" s="64" t="str">
        <f>IF(VLOOKUP(A107,[2]!GWTwo,22,FALSE)=0,"NA",VLOOKUP(A107,[2]!GWTwo,22,FALSE))</f>
        <v>NA</v>
      </c>
      <c r="E107" s="65">
        <f>(VLOOKUP(A107,[2]!GWThree,9,FALSE))</f>
        <v>50</v>
      </c>
      <c r="F107" s="63" t="str">
        <f>'[2]GW-1'!S111</f>
        <v>MMCL</v>
      </c>
      <c r="G107" s="64" t="str">
        <f>'[2]GW-2'!W111</f>
        <v>NA</v>
      </c>
      <c r="H107" s="65" t="str">
        <f>'[2]GW-3'!J111</f>
        <v>PQL</v>
      </c>
    </row>
    <row r="108" spans="1:8" x14ac:dyDescent="0.25">
      <c r="A108" s="62" t="s">
        <v>17</v>
      </c>
      <c r="B108" s="313" t="str">
        <f>VLOOKUP(A108,[1]!TOX, 2, FALSE)</f>
        <v>7440-22-4</v>
      </c>
      <c r="C108" s="63">
        <f>VLOOKUP(A108,[2]!GWOne,18,FALSE)</f>
        <v>100</v>
      </c>
      <c r="D108" s="64" t="str">
        <f>IF(VLOOKUP(A108,[2]!GWTwo,22,FALSE)=0,"NA",VLOOKUP(A108,[2]!GWTwo,22,FALSE))</f>
        <v>NA</v>
      </c>
      <c r="E108" s="65">
        <f>(VLOOKUP(A108,[2]!GWThree,9,FALSE))</f>
        <v>7</v>
      </c>
      <c r="F108" s="63" t="str">
        <f>'[2]GW-1'!S112</f>
        <v>SMCL</v>
      </c>
      <c r="G108" s="64" t="str">
        <f>'[2]GW-2'!W112</f>
        <v>NA</v>
      </c>
      <c r="H108" s="65" t="str">
        <f>'[2]GW-3'!J112</f>
        <v>PQL</v>
      </c>
    </row>
    <row r="109" spans="1:8" x14ac:dyDescent="0.25">
      <c r="A109" s="62" t="s">
        <v>16</v>
      </c>
      <c r="B109" s="313" t="str">
        <f>VLOOKUP(A109,[1]!TOX, 2, FALSE)</f>
        <v>100-42-5</v>
      </c>
      <c r="C109" s="63">
        <f>VLOOKUP(A109,[2]!GWOne,18,FALSE)</f>
        <v>100</v>
      </c>
      <c r="D109" s="64">
        <f>IF(VLOOKUP(A109,[2]!GWTwo,22,FALSE)=0,"NA",VLOOKUP(A109,[2]!GWTwo,22,FALSE))</f>
        <v>100</v>
      </c>
      <c r="E109" s="65">
        <f>(VLOOKUP(A109,[2]!GWThree,9,FALSE))</f>
        <v>6000</v>
      </c>
      <c r="F109" s="63" t="str">
        <f>'[2]GW-1'!S113</f>
        <v>MMCL</v>
      </c>
      <c r="G109" s="64" t="str">
        <f>'[2]GW-2'!W113</f>
        <v>Cancer</v>
      </c>
      <c r="H109" s="65" t="str">
        <f>'[2]GW-3'!J113</f>
        <v>acute LC50/10</v>
      </c>
    </row>
    <row r="110" spans="1:8" x14ac:dyDescent="0.25">
      <c r="A110" s="62" t="s">
        <v>15</v>
      </c>
      <c r="B110" s="313" t="str">
        <f>VLOOKUP(A110,[1]!TOX, 2, FALSE)</f>
        <v>1746-01-6</v>
      </c>
      <c r="C110" s="63">
        <f>VLOOKUP(A110,[2]!GWOne,18,FALSE)</f>
        <v>3.0000000000000001E-5</v>
      </c>
      <c r="D110" s="67" t="s">
        <v>0</v>
      </c>
      <c r="E110" s="65">
        <f>(VLOOKUP(A110,[2]!GWThree,9,FALSE))</f>
        <v>0.04</v>
      </c>
      <c r="F110" s="63" t="str">
        <f>'[2]GW-1'!S114</f>
        <v>MMCL</v>
      </c>
      <c r="G110" s="67" t="str">
        <f>'[2]GW-2'!W114</f>
        <v>Noncancer</v>
      </c>
      <c r="H110" s="65" t="str">
        <f>'[2]GW-3'!J114</f>
        <v>chronicLOEC</v>
      </c>
    </row>
    <row r="111" spans="1:8" x14ac:dyDescent="0.25">
      <c r="A111" s="62" t="s">
        <v>14</v>
      </c>
      <c r="B111" s="313" t="str">
        <f>VLOOKUP(A111,[1]!TOX, 2, FALSE)</f>
        <v>630-20-6</v>
      </c>
      <c r="C111" s="63">
        <f>VLOOKUP(A111,[2]!GWOne,18,FALSE)</f>
        <v>5</v>
      </c>
      <c r="D111" s="64">
        <f>IF(VLOOKUP(A111,[2]!GWTwo,22,FALSE)=0,"NA",VLOOKUP(A111,[2]!GWTwo,22,FALSE))</f>
        <v>10</v>
      </c>
      <c r="E111" s="65">
        <f>(VLOOKUP(A111,[2]!GWThree,9,FALSE))</f>
        <v>50000</v>
      </c>
      <c r="F111" s="63" t="str">
        <f>'[2]GW-1'!S115</f>
        <v>PQL</v>
      </c>
      <c r="G111" s="64" t="str">
        <f>'[2]GW-2'!W115</f>
        <v>Cancer</v>
      </c>
      <c r="H111" s="65" t="str">
        <f>'[2]GW-3'!J115</f>
        <v>acute LC50/10</v>
      </c>
    </row>
    <row r="112" spans="1:8" x14ac:dyDescent="0.25">
      <c r="A112" s="62" t="s">
        <v>13</v>
      </c>
      <c r="B112" s="313" t="str">
        <f>VLOOKUP(A112,[1]!TOX, 2, FALSE)</f>
        <v>79-34-5</v>
      </c>
      <c r="C112" s="63">
        <f>VLOOKUP(A112,[2]!GWOne,18,FALSE)</f>
        <v>2</v>
      </c>
      <c r="D112" s="64">
        <f>IF(VLOOKUP(A112,[2]!GWTwo,22,FALSE)=0,"NA",VLOOKUP(A112,[2]!GWTwo,22,FALSE))</f>
        <v>9</v>
      </c>
      <c r="E112" s="65">
        <f>(VLOOKUP(A112,[2]!GWThree,9,FALSE))</f>
        <v>50000</v>
      </c>
      <c r="F112" s="63" t="str">
        <f>'[2]GW-1'!S116</f>
        <v>PQL</v>
      </c>
      <c r="G112" s="64" t="str">
        <f>'[2]GW-2'!W116</f>
        <v>Cancer</v>
      </c>
      <c r="H112" s="65" t="str">
        <f>'[2]GW-3'!J116</f>
        <v>Ceiling</v>
      </c>
    </row>
    <row r="113" spans="1:8" x14ac:dyDescent="0.25">
      <c r="A113" s="62" t="s">
        <v>12</v>
      </c>
      <c r="B113" s="313" t="str">
        <f>VLOOKUP(A113,[1]!TOX, 2, FALSE)</f>
        <v>127-18-4</v>
      </c>
      <c r="C113" s="63">
        <f>VLOOKUP(A113,[2]!GWOne,18,FALSE)</f>
        <v>5</v>
      </c>
      <c r="D113" s="64">
        <f>IF(VLOOKUP(A113,[2]!GWTwo,22,FALSE)=0,"NA",VLOOKUP(A113,[2]!GWTwo,22,FALSE))</f>
        <v>20</v>
      </c>
      <c r="E113" s="65">
        <f>(VLOOKUP(A113,[2]!GWThree,9,FALSE))</f>
        <v>30000</v>
      </c>
      <c r="F113" s="63" t="str">
        <f>'[2]GW-1'!S117</f>
        <v>MMCL</v>
      </c>
      <c r="G113" s="64" t="str">
        <f>'[2]GW-2'!W117</f>
        <v>Background Indoor Air</v>
      </c>
      <c r="H113" s="65" t="str">
        <f>'[2]GW-3'!J117</f>
        <v>chronic LOEC</v>
      </c>
    </row>
    <row r="114" spans="1:8" x14ac:dyDescent="0.25">
      <c r="A114" s="62" t="s">
        <v>11</v>
      </c>
      <c r="B114" s="313" t="str">
        <f>VLOOKUP(A114,[1]!TOX, 2, FALSE)</f>
        <v>7440-28-0</v>
      </c>
      <c r="C114" s="63">
        <f>VLOOKUP(A114,[2]!GWOne,18,FALSE)</f>
        <v>2</v>
      </c>
      <c r="D114" s="64" t="str">
        <f>IF(VLOOKUP(A114,[2]!GWTwo,22,FALSE)=0,"NA",VLOOKUP(A114,[2]!GWTwo,22,FALSE))</f>
        <v>NA</v>
      </c>
      <c r="E114" s="65">
        <f>(VLOOKUP(A114,[2]!GWThree,9,FALSE))</f>
        <v>3000</v>
      </c>
      <c r="F114" s="63" t="str">
        <f>'[2]GW-1'!S118</f>
        <v>MMCL</v>
      </c>
      <c r="G114" s="64" t="str">
        <f>'[2]GW-2'!W118</f>
        <v>NA</v>
      </c>
      <c r="H114" s="65" t="str">
        <f>'[2]GW-3'!J118</f>
        <v>chronic</v>
      </c>
    </row>
    <row r="115" spans="1:8" x14ac:dyDescent="0.25">
      <c r="A115" s="62" t="s">
        <v>10</v>
      </c>
      <c r="B115" s="313" t="str">
        <f>VLOOKUP(A115,[1]!TOX, 2, FALSE)</f>
        <v>108-88-3</v>
      </c>
      <c r="C115" s="63">
        <f>VLOOKUP(A115,[2]!GWOne,18,FALSE)</f>
        <v>1000</v>
      </c>
      <c r="D115" s="64">
        <f>IF(VLOOKUP(A115,[2]!GWTwo,22,FALSE)=0,"NA",VLOOKUP(A115,[2]!GWTwo,22,FALSE))</f>
        <v>50000</v>
      </c>
      <c r="E115" s="65">
        <f>(VLOOKUP(A115,[2]!GWThree,9,FALSE))</f>
        <v>40000</v>
      </c>
      <c r="F115" s="63" t="str">
        <f>'[2]GW-1'!S119</f>
        <v>MMCL</v>
      </c>
      <c r="G115" s="64" t="str">
        <f>'[2]GW-2'!W119</f>
        <v>Ceiling Value</v>
      </c>
      <c r="H115" s="65" t="str">
        <f>'[2]GW-3'!J119</f>
        <v>acute EC50/10</v>
      </c>
    </row>
    <row r="116" spans="1:8" x14ac:dyDescent="0.25">
      <c r="A116" s="62" t="s">
        <v>9</v>
      </c>
      <c r="B116" s="313" t="str">
        <f>VLOOKUP(A116,[1]!TOX, 2, FALSE)</f>
        <v>120-82-1</v>
      </c>
      <c r="C116" s="63">
        <f>VLOOKUP(A116,[2]!GWOne,18,FALSE)</f>
        <v>70</v>
      </c>
      <c r="D116" s="64">
        <f>IF(VLOOKUP(A116,[2]!GWTwo,22,FALSE)=0,"NA",VLOOKUP(A116,[2]!GWTwo,22,FALSE))</f>
        <v>200</v>
      </c>
      <c r="E116" s="65">
        <f>(VLOOKUP(A116,[2]!GWThree,9,FALSE))</f>
        <v>50000</v>
      </c>
      <c r="F116" s="63" t="str">
        <f>'[2]GW-1'!S120</f>
        <v>MMCL</v>
      </c>
      <c r="G116" s="64" t="str">
        <f>'[2]GW-2'!W120</f>
        <v>Background Indoor Air</v>
      </c>
      <c r="H116" s="65" t="str">
        <f>'[2]GW-3'!J120</f>
        <v>Ceiling</v>
      </c>
    </row>
    <row r="117" spans="1:8" x14ac:dyDescent="0.25">
      <c r="A117" s="62" t="s">
        <v>8</v>
      </c>
      <c r="B117" s="313" t="str">
        <f>VLOOKUP(A117,[1]!TOX, 2, FALSE)</f>
        <v>71-55-6</v>
      </c>
      <c r="C117" s="63">
        <f>VLOOKUP(A117,[2]!GWOne,18,FALSE)</f>
        <v>200</v>
      </c>
      <c r="D117" s="64">
        <f>IF(VLOOKUP(A117,[2]!GWTwo,22,FALSE)=0,"NA",VLOOKUP(A117,[2]!GWTwo,22,FALSE))</f>
        <v>4000</v>
      </c>
      <c r="E117" s="65">
        <f>(VLOOKUP(A117,[2]!GWThree,9,FALSE))</f>
        <v>20000</v>
      </c>
      <c r="F117" s="63" t="str">
        <f>'[2]GW-1'!S121</f>
        <v>MMCL</v>
      </c>
      <c r="G117" s="64" t="str">
        <f>'[2]GW-2'!W121</f>
        <v>Noncancer</v>
      </c>
      <c r="H117" s="65" t="str">
        <f>'[2]GW-3'!J121</f>
        <v xml:space="preserve">acute EC10/10 </v>
      </c>
    </row>
    <row r="118" spans="1:8" x14ac:dyDescent="0.25">
      <c r="A118" s="62" t="s">
        <v>7</v>
      </c>
      <c r="B118" s="313" t="str">
        <f>VLOOKUP(A118,[1]!TOX, 2, FALSE)</f>
        <v xml:space="preserve">79-00-5 </v>
      </c>
      <c r="C118" s="63">
        <f>VLOOKUP(A118,[2]!GWOne,18,FALSE)</f>
        <v>5</v>
      </c>
      <c r="D118" s="64">
        <f>IF(VLOOKUP(A118,[2]!GWTwo,22,FALSE)=0,"NA",VLOOKUP(A118,[2]!GWTwo,22,FALSE))</f>
        <v>900</v>
      </c>
      <c r="E118" s="65">
        <f>(VLOOKUP(A118,[2]!GWThree,9,FALSE))</f>
        <v>50000</v>
      </c>
      <c r="F118" s="63" t="str">
        <f>'[2]GW-1'!S122</f>
        <v>MMCL</v>
      </c>
      <c r="G118" s="64" t="str">
        <f>'[2]GW-2'!W122</f>
        <v>Background Indoor Air</v>
      </c>
      <c r="H118" s="65" t="str">
        <f>'[2]GW-3'!J122</f>
        <v>Ceiling</v>
      </c>
    </row>
    <row r="119" spans="1:8" x14ac:dyDescent="0.25">
      <c r="A119" s="62" t="s">
        <v>6</v>
      </c>
      <c r="B119" s="313" t="str">
        <f>VLOOKUP(A119,[1]!TOX, 2, FALSE)</f>
        <v>79-01-6</v>
      </c>
      <c r="C119" s="63">
        <f>VLOOKUP(A119,[2]!GWOne,18,FALSE)</f>
        <v>5</v>
      </c>
      <c r="D119" s="64">
        <f>IF(VLOOKUP(A119,[2]!GWTwo,22,FALSE)=0,"NA",VLOOKUP(A119,[2]!GWTwo,22,FALSE))</f>
        <v>5</v>
      </c>
      <c r="E119" s="65">
        <f>(VLOOKUP(A119,[2]!GWThree,9,FALSE))</f>
        <v>5000</v>
      </c>
      <c r="F119" s="63" t="str">
        <f>'[2]GW-1'!S123</f>
        <v>MMCL</v>
      </c>
      <c r="G119" s="64" t="str">
        <f>'[2]GW-2'!W123</f>
        <v>Background Indoor Air</v>
      </c>
      <c r="H119" s="65" t="str">
        <f>'[2]GW-3'!J123</f>
        <v>acute LC50/10</v>
      </c>
    </row>
    <row r="120" spans="1:8" x14ac:dyDescent="0.25">
      <c r="A120" s="62" t="s">
        <v>5</v>
      </c>
      <c r="B120" s="313" t="str">
        <f>VLOOKUP(A120,[1]!TOX, 2, FALSE)</f>
        <v>95-95-4</v>
      </c>
      <c r="C120" s="63">
        <f>VLOOKUP(A120,[2]!GWOne,18,FALSE)</f>
        <v>200</v>
      </c>
      <c r="D120" s="64">
        <f>IF(VLOOKUP(A120,[2]!GWTwo,22,FALSE)=0,"NA",VLOOKUP(A120,[2]!GWTwo,22,FALSE))</f>
        <v>50000</v>
      </c>
      <c r="E120" s="65">
        <f>(VLOOKUP(A120,[2]!GWThree,9,FALSE))</f>
        <v>3000</v>
      </c>
      <c r="F120" s="63" t="str">
        <f>'[2]GW-1'!S124</f>
        <v>Odor</v>
      </c>
      <c r="G120" s="64" t="str">
        <f>'[2]GW-2'!W124</f>
        <v>Ceiling Value</v>
      </c>
      <c r="H120" s="65" t="str">
        <f>'[2]GW-3'!J124</f>
        <v>chronic</v>
      </c>
    </row>
    <row r="121" spans="1:8" x14ac:dyDescent="0.25">
      <c r="A121" s="62" t="s">
        <v>4</v>
      </c>
      <c r="B121" s="313" t="str">
        <f>VLOOKUP(A121,[1]!TOX, 2, FALSE)</f>
        <v>88-06-2</v>
      </c>
      <c r="C121" s="63">
        <f>VLOOKUP(A121,[2]!GWOne,18,FALSE)</f>
        <v>10</v>
      </c>
      <c r="D121" s="64">
        <f>IF(VLOOKUP(A121,[2]!GWTwo,22,FALSE)=0,"NA",VLOOKUP(A121,[2]!GWTwo,22,FALSE))</f>
        <v>5000</v>
      </c>
      <c r="E121" s="65">
        <f>(VLOOKUP(A121,[2]!GWThree,9,FALSE))</f>
        <v>500</v>
      </c>
      <c r="F121" s="63" t="str">
        <f>'[2]GW-1'!S125</f>
        <v>PQL</v>
      </c>
      <c r="G121" s="64" t="str">
        <f>'[2]GW-2'!W125</f>
        <v>50% Odor Threshold</v>
      </c>
      <c r="H121" s="65" t="str">
        <f>'[2]GW-3'!J125</f>
        <v>acute LC50/10</v>
      </c>
    </row>
    <row r="122" spans="1:8" x14ac:dyDescent="0.25">
      <c r="A122" s="62" t="s">
        <v>3</v>
      </c>
      <c r="B122" s="313" t="str">
        <f>VLOOKUP(A122,[1]!TOX, 2, FALSE)</f>
        <v>7440-62-2</v>
      </c>
      <c r="C122" s="63">
        <f>VLOOKUP(A122,[2]!GWOne,18,FALSE)</f>
        <v>30</v>
      </c>
      <c r="D122" s="64" t="str">
        <f>IF(VLOOKUP(A122,[2]!GWTwo,22,FALSE)=0,"NA",VLOOKUP(A122,[2]!GWTwo,22,FALSE))</f>
        <v>NA</v>
      </c>
      <c r="E122" s="65">
        <f>(VLOOKUP(A122,[2]!GWThree,9,FALSE))</f>
        <v>4000</v>
      </c>
      <c r="F122" s="63" t="str">
        <f>'[2]GW-1'!S126</f>
        <v>Noncancer</v>
      </c>
      <c r="G122" s="64" t="str">
        <f>'[2]GW-2'!W126</f>
        <v>NA</v>
      </c>
      <c r="H122" s="65" t="str">
        <f>'[2]GW-3'!J126</f>
        <v>chronic</v>
      </c>
    </row>
    <row r="123" spans="1:8" x14ac:dyDescent="0.25">
      <c r="A123" s="62" t="s">
        <v>2</v>
      </c>
      <c r="B123" s="313" t="str">
        <f>VLOOKUP(A123,[1]!TOX, 2, FALSE)</f>
        <v>75-01-4</v>
      </c>
      <c r="C123" s="63">
        <f>VLOOKUP(A123,[2]!GWOne,18,FALSE)</f>
        <v>2</v>
      </c>
      <c r="D123" s="64">
        <f>IF(VLOOKUP(A123,[2]!GWTwo,22,FALSE)=0,"NA",VLOOKUP(A123,[2]!GWTwo,22,FALSE))</f>
        <v>2</v>
      </c>
      <c r="E123" s="65">
        <f>(VLOOKUP(A123,[2]!GWThree,9,FALSE))</f>
        <v>50000</v>
      </c>
      <c r="F123" s="63" t="str">
        <f>'[2]GW-1'!S127</f>
        <v>MMCL</v>
      </c>
      <c r="G123" s="64" t="str">
        <f>'[2]GW-2'!W127</f>
        <v>Water PQL</v>
      </c>
      <c r="H123" s="65" t="str">
        <f>'[2]GW-3'!J127</f>
        <v>Ceiling</v>
      </c>
    </row>
    <row r="124" spans="1:8" x14ac:dyDescent="0.25">
      <c r="A124" s="62" t="s">
        <v>120</v>
      </c>
      <c r="B124" s="313" t="str">
        <f>VLOOKUP(A124,[1]!TOX, 2, FALSE)</f>
        <v>1330-20-7</v>
      </c>
      <c r="C124" s="63">
        <f>VLOOKUP(A124,[2]!GWOne,18,FALSE)</f>
        <v>10000</v>
      </c>
      <c r="D124" s="64">
        <f>IF(VLOOKUP(A124,[2]!GWTwo,22,FALSE)=0,"NA",VLOOKUP(A124,[2]!GWTwo,22,FALSE))</f>
        <v>3000</v>
      </c>
      <c r="E124" s="65">
        <f>(VLOOKUP(A124,[2]!GWThree,9,FALSE))</f>
        <v>5000</v>
      </c>
      <c r="F124" s="63" t="str">
        <f>'[2]GW-1'!S128</f>
        <v>MMCL</v>
      </c>
      <c r="G124" s="64" t="str">
        <f>'[2]GW-2'!W128</f>
        <v>Background Indoor Air</v>
      </c>
      <c r="H124" s="65" t="str">
        <f>'[2]GW-3'!J128</f>
        <v>acute EC50/10</v>
      </c>
    </row>
    <row r="125" spans="1:8" ht="13" thickBot="1" x14ac:dyDescent="0.3">
      <c r="A125" s="68" t="s">
        <v>1</v>
      </c>
      <c r="B125" s="315" t="str">
        <f>VLOOKUP(A125,[1]!TOX, 2, FALSE)</f>
        <v>7440-66-6</v>
      </c>
      <c r="C125" s="69">
        <f>VLOOKUP(A125,[2]!GWOne,18,FALSE)</f>
        <v>5000</v>
      </c>
      <c r="D125" s="70" t="str">
        <f>IF(VLOOKUP(A125,[2]!GWTwo,22,FALSE)=0,"NA",VLOOKUP(A125,[2]!GWTwo,22,FALSE))</f>
        <v>NA</v>
      </c>
      <c r="E125" s="71">
        <f>(VLOOKUP(A125,[2]!GWThree,9,FALSE))</f>
        <v>900</v>
      </c>
      <c r="F125" s="333" t="str">
        <f>'[2]GW-1'!S129</f>
        <v>SMCL</v>
      </c>
      <c r="G125" s="70" t="str">
        <f>'[2]GW-2'!W129</f>
        <v>NA</v>
      </c>
      <c r="H125" s="71" t="str">
        <f>'[2]GW-3'!J129</f>
        <v>CCC(FW)</v>
      </c>
    </row>
    <row r="126" spans="1:8" ht="13" thickTop="1" x14ac:dyDescent="0.25"/>
  </sheetData>
  <sheetProtection sheet="1" objects="1" scenarios="1"/>
  <phoneticPr fontId="0" type="noConversion"/>
  <printOptions horizontalCentered="1"/>
  <pageMargins left="0.5" right="0.5" top="1" bottom="1" header="0.5" footer="0.4"/>
  <pageSetup pageOrder="overThenDown" orientation="portrait" r:id="rId1"/>
  <headerFooter>
    <oddHeader xml:space="preserve">&amp;C&amp;"Arial,Bold"MCP Numerical Standards Derivation </oddHeader>
    <oddFooter>&amp;L&amp;8MassDEP&amp;C&amp;8 2024&amp;R&amp;8Workbook: &amp;F
Sheet:  &amp;A
page:  &amp;P of &amp;N</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65"/>
  <sheetViews>
    <sheetView showGridLines="0" showZeros="0" zoomScale="90" zoomScaleNormal="90" zoomScaleSheetLayoutView="100" workbookViewId="0">
      <pane xSplit="2" ySplit="4" topLeftCell="C5" activePane="bottomRight" state="frozen"/>
      <selection activeCell="B3" sqref="B3"/>
      <selection pane="topRight" activeCell="B3" sqref="B3"/>
      <selection pane="bottomLeft" activeCell="B3" sqref="B3"/>
      <selection pane="bottomRight" activeCell="A5" sqref="A5"/>
    </sheetView>
  </sheetViews>
  <sheetFormatPr defaultColWidth="8.81640625" defaultRowHeight="12.5" x14ac:dyDescent="0.25"/>
  <cols>
    <col min="1" max="1" width="41.453125" style="33" customWidth="1"/>
    <col min="2" max="2" width="15.453125" style="29" customWidth="1"/>
    <col min="3" max="3" width="11" style="29" bestFit="1" customWidth="1"/>
    <col min="4" max="4" width="19.1796875" style="29" bestFit="1" customWidth="1"/>
    <col min="5" max="5" width="11" style="29" bestFit="1" customWidth="1"/>
    <col min="6" max="6" width="19.1796875" style="29" bestFit="1" customWidth="1"/>
    <col min="7" max="7" width="11" style="40" bestFit="1" customWidth="1"/>
    <col min="8" max="8" width="19.1796875" style="29" bestFit="1" customWidth="1"/>
    <col min="9" max="16384" width="8.81640625" style="33"/>
  </cols>
  <sheetData>
    <row r="1" spans="1:8" ht="27.65" customHeight="1" thickTop="1" x14ac:dyDescent="0.25">
      <c r="A1" s="96" t="s">
        <v>121</v>
      </c>
      <c r="B1" s="301"/>
      <c r="C1" s="357" t="s">
        <v>156</v>
      </c>
      <c r="D1" s="357"/>
      <c r="E1" s="358" t="s">
        <v>157</v>
      </c>
      <c r="F1" s="358"/>
      <c r="G1" s="359" t="s">
        <v>158</v>
      </c>
      <c r="H1" s="360"/>
    </row>
    <row r="2" spans="1:8" ht="15.5" x14ac:dyDescent="0.25">
      <c r="A2" s="97" t="s">
        <v>132</v>
      </c>
      <c r="B2" s="296"/>
      <c r="C2" s="41"/>
      <c r="D2" s="98"/>
      <c r="E2" s="42">
        <f t="shared" ref="E2:F4" si="0">C2</f>
        <v>0</v>
      </c>
      <c r="F2" s="99">
        <f t="shared" si="0"/>
        <v>0</v>
      </c>
      <c r="G2" s="100">
        <f t="shared" ref="G2:H4" si="1">C2</f>
        <v>0</v>
      </c>
      <c r="H2" s="43">
        <f t="shared" si="1"/>
        <v>0</v>
      </c>
    </row>
    <row r="3" spans="1:8" ht="13" x14ac:dyDescent="0.25">
      <c r="A3" s="57"/>
      <c r="B3" s="297"/>
      <c r="C3" s="44"/>
      <c r="D3" s="45"/>
      <c r="E3" s="46">
        <f t="shared" si="0"/>
        <v>0</v>
      </c>
      <c r="F3" s="47">
        <f>D3</f>
        <v>0</v>
      </c>
      <c r="G3" s="48">
        <f t="shared" si="1"/>
        <v>0</v>
      </c>
      <c r="H3" s="49">
        <f>D3</f>
        <v>0</v>
      </c>
    </row>
    <row r="4" spans="1:8" ht="19.75" customHeight="1" thickBot="1" x14ac:dyDescent="0.3">
      <c r="A4" s="50" t="s">
        <v>215</v>
      </c>
      <c r="B4" s="311" t="s">
        <v>200</v>
      </c>
      <c r="C4" s="51" t="s">
        <v>178</v>
      </c>
      <c r="D4" s="52" t="s">
        <v>201</v>
      </c>
      <c r="E4" s="53" t="str">
        <f t="shared" si="0"/>
        <v>mg/kg</v>
      </c>
      <c r="F4" s="54" t="str">
        <f>D4</f>
        <v>Standard Basis</v>
      </c>
      <c r="G4" s="55" t="str">
        <f t="shared" si="1"/>
        <v>mg/kg</v>
      </c>
      <c r="H4" s="56" t="str">
        <f>D4</f>
        <v>Standard Basis</v>
      </c>
    </row>
    <row r="5" spans="1:8" x14ac:dyDescent="0.25">
      <c r="A5" s="72" t="s">
        <v>105</v>
      </c>
      <c r="B5" s="312" t="str">
        <f>VLOOKUP(A5,[1]!TOX, 2, FALSE)</f>
        <v>83-32-9</v>
      </c>
      <c r="C5" s="73">
        <f>IF((VLOOKUP(A5,[3]!LeachSS,12,FALSE))="0",(VLOOKUP(A5,[4]!Sone,9,FALSE)),MIN((VLOOKUP(A5,[4]!Sone,9,FALSE)),(VLOOKUP(A5,[3]!LeachSS,12,FALSE))))</f>
        <v>4</v>
      </c>
      <c r="D5" s="74" t="str">
        <f>IF(C5=(VLOOKUP(A5,Meth2,3,FALSE)),(VLOOKUP(A5,Meth2,4,FALSE)),(VLOOKUP(A5,[3]!LeachSS,13,FALSE)))</f>
        <v>Leaching</v>
      </c>
      <c r="E5" s="75">
        <f>IF((VLOOKUP(A5,[3]!LeachSS,15,FALSE))="0",(VLOOKUP(A5,[4]!Sone,9,FALSE)),MIN((VLOOKUP(A5,[4]!Sone,9,FALSE)),(VLOOKUP(A5,[3]!LeachSS,15,FALSE))))</f>
        <v>1000</v>
      </c>
      <c r="F5" s="76" t="str">
        <f>IF(E5=(VLOOKUP(A5,Meth2,3,FALSE)),(VLOOKUP(A5,Meth2,4,FALSE)),(VLOOKUP(A5,[3]!LeachSS,16,FALSE)))</f>
        <v>Ceiling (High)</v>
      </c>
      <c r="G5" s="77">
        <f>IF((VLOOKUP(A5,[3]!LeachSS,18,FALSE))="0",(VLOOKUP(A5,[4]!Sone,9,FALSE)),MIN((VLOOKUP(A5,[4]!Sone,9,FALSE)),(VLOOKUP(A5,[3]!LeachSS,18,FALSE))))</f>
        <v>1000</v>
      </c>
      <c r="H5" s="78" t="str">
        <f>IF(G5=(VLOOKUP(A5,Meth2,3,FALSE)),(VLOOKUP(A5,Meth2,4,FALSE)),(VLOOKUP(A5,[3]!LeachSS,19,FALSE)))</f>
        <v>Ceiling (High)</v>
      </c>
    </row>
    <row r="6" spans="1:8" x14ac:dyDescent="0.25">
      <c r="A6" s="79" t="s">
        <v>104</v>
      </c>
      <c r="B6" s="313" t="str">
        <f>VLOOKUP(A6,[1]!TOX, 2, FALSE)</f>
        <v>208-96-8</v>
      </c>
      <c r="C6" s="80">
        <f>IF((VLOOKUP(A6,[3]!LeachSS,12,FALSE))="0",(VLOOKUP(A6,[4]!Sone,9,FALSE)),MIN((VLOOKUP(A6,[4]!Sone,9,FALSE)),(VLOOKUP(A6,[3]!LeachSS,12,FALSE))))</f>
        <v>2</v>
      </c>
      <c r="D6" s="81" t="str">
        <f>IF(C6=(VLOOKUP(A6,Meth2,3,FALSE)),(VLOOKUP(A6,Meth2,4,FALSE)),(VLOOKUP(A6,[3]!LeachSS,13,FALSE)))</f>
        <v>Leaching</v>
      </c>
      <c r="E6" s="82">
        <f>IF((VLOOKUP(A6,[3]!LeachSS,15,FALSE))="0",(VLOOKUP(A6,[4]!Sone,9,FALSE)),MIN((VLOOKUP(A6,[4]!Sone,9,FALSE)),(VLOOKUP(A6,[3]!LeachSS,15,FALSE))))</f>
        <v>600</v>
      </c>
      <c r="F6" s="83" t="str">
        <f>IF(E6=(VLOOKUP(A6,Meth2,3,FALSE)),(VLOOKUP(A6,Meth2,4,FALSE)),(VLOOKUP(A6,[3]!LeachSS,16,FALSE)))</f>
        <v>Leaching</v>
      </c>
      <c r="G6" s="84">
        <f>IF((VLOOKUP(A6,[3]!LeachSS,18,FALSE))="0",(VLOOKUP(A6,[4]!Sone,9,FALSE)),MIN((VLOOKUP(A6,[4]!Sone,9,FALSE)),(VLOOKUP(A6,[3]!LeachSS,18,FALSE))))</f>
        <v>10</v>
      </c>
      <c r="H6" s="85" t="str">
        <f>IF(G6=(VLOOKUP(A6,Meth2,3,FALSE)),(VLOOKUP(A6,Meth2,4,FALSE)),(VLOOKUP(A6,[3]!LeachSS,19,FALSE)))</f>
        <v>Leaching</v>
      </c>
    </row>
    <row r="7" spans="1:8" x14ac:dyDescent="0.25">
      <c r="A7" s="79" t="s">
        <v>103</v>
      </c>
      <c r="B7" s="313" t="str">
        <f>VLOOKUP(A7,[1]!TOX, 2, FALSE)</f>
        <v>67-64-1</v>
      </c>
      <c r="C7" s="80">
        <f>IF((VLOOKUP(A7,[3]!LeachSS,12,FALSE))="0",(VLOOKUP(A7,[4]!Sone,9,FALSE)),MIN((VLOOKUP(A7,[4]!Sone,9,FALSE)),(VLOOKUP(A7,[3]!LeachSS,12,FALSE))))</f>
        <v>6</v>
      </c>
      <c r="D7" s="81" t="str">
        <f>IF(C7=(VLOOKUP(A7,Meth2,3,FALSE)),(VLOOKUP(A7,Meth2,4,FALSE)),(VLOOKUP(A7,[3]!LeachSS,13,FALSE)))</f>
        <v>Leaching</v>
      </c>
      <c r="E7" s="82">
        <f>IF((VLOOKUP(A7,[3]!LeachSS,15,FALSE))="0",(VLOOKUP(A7,[4]!Sone,9,FALSE)),MIN((VLOOKUP(A7,[4]!Sone,9,FALSE)),(VLOOKUP(A7,[3]!LeachSS,15,FALSE))))</f>
        <v>50</v>
      </c>
      <c r="F7" s="83" t="str">
        <f>IF(E7=(VLOOKUP(A7,Meth2,3,FALSE)),(VLOOKUP(A7,Meth2,4,FALSE)),(VLOOKUP(A7,[3]!LeachSS,16,FALSE)))</f>
        <v>Leaching</v>
      </c>
      <c r="G7" s="84">
        <f>IF((VLOOKUP(A7,[3]!LeachSS,18,FALSE))="0",(VLOOKUP(A7,[4]!Sone,9,FALSE)),MIN((VLOOKUP(A7,[4]!Sone,9,FALSE)),(VLOOKUP(A7,[3]!LeachSS,18,FALSE))))</f>
        <v>400</v>
      </c>
      <c r="H7" s="85" t="str">
        <f>IF(G7=(VLOOKUP(A7,Meth2,3,FALSE)),(VLOOKUP(A7,Meth2,4,FALSE)),(VLOOKUP(A7,[3]!LeachSS,19,FALSE)))</f>
        <v>Leaching</v>
      </c>
    </row>
    <row r="8" spans="1:8" x14ac:dyDescent="0.25">
      <c r="A8" s="79" t="s">
        <v>102</v>
      </c>
      <c r="B8" s="313" t="str">
        <f>VLOOKUP(A8,[1]!TOX, 2, FALSE)</f>
        <v>309-00-2</v>
      </c>
      <c r="C8" s="80">
        <f>IF((VLOOKUP(A8,[3]!LeachSS,12,FALSE))="0",(VLOOKUP(A8,[4]!Sone,9,FALSE)),MIN((VLOOKUP(A8,[4]!Sone,9,FALSE)),(VLOOKUP(A8,[3]!LeachSS,12,FALSE))))</f>
        <v>0.09</v>
      </c>
      <c r="D8" s="81" t="str">
        <f>IF(C8=(VLOOKUP(A8,Meth2,3,FALSE)),(VLOOKUP(A8,Meth2,4,FALSE)),(VLOOKUP(A8,[3]!LeachSS,13,FALSE)))</f>
        <v>Cancer Risk</v>
      </c>
      <c r="E8" s="82">
        <f>IF((VLOOKUP(A8,[3]!LeachSS,15,FALSE))="0",(VLOOKUP(A8,[4]!Sone,9,FALSE)),MIN((VLOOKUP(A8,[4]!Sone,9,FALSE)),(VLOOKUP(A8,[3]!LeachSS,15,FALSE))))</f>
        <v>0.09</v>
      </c>
      <c r="F8" s="83" t="str">
        <f>IF(E8=(VLOOKUP(A8,Meth2,3,FALSE)),(VLOOKUP(A8,Meth2,4,FALSE)),(VLOOKUP(A8,[3]!LeachSS,16,FALSE)))</f>
        <v>Cancer Risk</v>
      </c>
      <c r="G8" s="84">
        <f>IF((VLOOKUP(A8,[3]!LeachSS,18,FALSE))="0",(VLOOKUP(A8,[4]!Sone,9,FALSE)),MIN((VLOOKUP(A8,[4]!Sone,9,FALSE)),(VLOOKUP(A8,[3]!LeachSS,18,FALSE))))</f>
        <v>0.09</v>
      </c>
      <c r="H8" s="85" t="str">
        <f>IF(G8=(VLOOKUP(A8,Meth2,3,FALSE)),(VLOOKUP(A8,Meth2,4,FALSE)),(VLOOKUP(A8,[3]!LeachSS,19,FALSE)))</f>
        <v>Cancer Risk</v>
      </c>
    </row>
    <row r="9" spans="1:8" x14ac:dyDescent="0.25">
      <c r="A9" s="79" t="s">
        <v>101</v>
      </c>
      <c r="B9" s="313" t="str">
        <f>VLOOKUP(A9,[1]!TOX, 2, FALSE)</f>
        <v>120-12-7</v>
      </c>
      <c r="C9" s="80">
        <f>IF((VLOOKUP(A9,[3]!LeachSS,12,FALSE))="0",(VLOOKUP(A9,[4]!Sone,9,FALSE)),MIN((VLOOKUP(A9,[4]!Sone,9,FALSE)),(VLOOKUP(A9,[3]!LeachSS,12,FALSE))))</f>
        <v>1000</v>
      </c>
      <c r="D9" s="81" t="str">
        <f>IF(C9=(VLOOKUP(A9,Meth2,3,FALSE)),(VLOOKUP(A9,Meth2,4,FALSE)),(VLOOKUP(A9,[3]!LeachSS,13,FALSE)))</f>
        <v>Ceiling (High)</v>
      </c>
      <c r="E9" s="82">
        <f>IF((VLOOKUP(A9,[3]!LeachSS,15,FALSE))="0",(VLOOKUP(A9,[4]!Sone,9,FALSE)),MIN((VLOOKUP(A9,[4]!Sone,9,FALSE)),(VLOOKUP(A9,[3]!LeachSS,15,FALSE))))</f>
        <v>1000</v>
      </c>
      <c r="F9" s="83" t="str">
        <f>IF(E9=(VLOOKUP(A9,Meth2,3,FALSE)),(VLOOKUP(A9,Meth2,4,FALSE)),(VLOOKUP(A9,[3]!LeachSS,16,FALSE)))</f>
        <v>Ceiling (High)</v>
      </c>
      <c r="G9" s="84">
        <f>IF((VLOOKUP(A9,[3]!LeachSS,18,FALSE))="0",(VLOOKUP(A9,[4]!Sone,9,FALSE)),MIN((VLOOKUP(A9,[4]!Sone,9,FALSE)),(VLOOKUP(A9,[3]!LeachSS,18,FALSE))))</f>
        <v>1000</v>
      </c>
      <c r="H9" s="85" t="str">
        <f>IF(G9=(VLOOKUP(A9,Meth2,3,FALSE)),(VLOOKUP(A9,Meth2,4,FALSE)),(VLOOKUP(A9,[3]!LeachSS,19,FALSE)))</f>
        <v>Ceiling (High)</v>
      </c>
    </row>
    <row r="10" spans="1:8" x14ac:dyDescent="0.25">
      <c r="A10" s="79" t="s">
        <v>100</v>
      </c>
      <c r="B10" s="313" t="str">
        <f>VLOOKUP(A10,[1]!TOX, 2, FALSE)</f>
        <v>7440-36-0</v>
      </c>
      <c r="C10" s="80">
        <f>IF((VLOOKUP(A10,[3]!LeachSS,12,FALSE))="0",(VLOOKUP(A10,[4]!Sone,9,FALSE)),MIN((VLOOKUP(A10,[4]!Sone,9,FALSE)),(VLOOKUP(A10,[3]!LeachSS,12,FALSE))))</f>
        <v>20</v>
      </c>
      <c r="D10" s="81" t="str">
        <f>IF(C10=(VLOOKUP(A10,Meth2,3,FALSE)),(VLOOKUP(A10,Meth2,4,FALSE)),(VLOOKUP(A10,[3]!LeachSS,13,FALSE)))</f>
        <v>Noncancer Risk</v>
      </c>
      <c r="E10" s="82">
        <f>IF((VLOOKUP(A10,[3]!LeachSS,15,FALSE))="0",(VLOOKUP(A10,[4]!Sone,9,FALSE)),MIN((VLOOKUP(A10,[4]!Sone,9,FALSE)),(VLOOKUP(A10,[3]!LeachSS,15,FALSE))))</f>
        <v>20</v>
      </c>
      <c r="F10" s="83" t="str">
        <f>IF(E10=(VLOOKUP(A10,Meth2,3,FALSE)),(VLOOKUP(A10,Meth2,4,FALSE)),(VLOOKUP(A10,[3]!LeachSS,16,FALSE)))</f>
        <v>Noncancer Risk</v>
      </c>
      <c r="G10" s="84">
        <f>IF((VLOOKUP(A10,[3]!LeachSS,18,FALSE))="0",(VLOOKUP(A10,[4]!Sone,9,FALSE)),MIN((VLOOKUP(A10,[4]!Sone,9,FALSE)),(VLOOKUP(A10,[3]!LeachSS,18,FALSE))))</f>
        <v>20</v>
      </c>
      <c r="H10" s="85" t="str">
        <f>IF(G10=(VLOOKUP(A10,Meth2,3,FALSE)),(VLOOKUP(A10,Meth2,4,FALSE)),(VLOOKUP(A10,[3]!LeachSS,19,FALSE)))</f>
        <v>Noncancer Risk</v>
      </c>
    </row>
    <row r="11" spans="1:8" x14ac:dyDescent="0.25">
      <c r="A11" s="79" t="s">
        <v>99</v>
      </c>
      <c r="B11" s="313" t="str">
        <f>VLOOKUP(A11,[1]!TOX, 2, FALSE)</f>
        <v>7440-38-2</v>
      </c>
      <c r="C11" s="80">
        <f>IF((VLOOKUP(A11,[3]!LeachSS,12,FALSE))="0",(VLOOKUP(A11,[4]!Sone,9,FALSE)),MIN((VLOOKUP(A11,[4]!Sone,9,FALSE)),(VLOOKUP(A11,[3]!LeachSS,12,FALSE))))</f>
        <v>20</v>
      </c>
      <c r="D11" s="81" t="str">
        <f>IF(C11=(VLOOKUP(A11,Meth2,3,FALSE)),(VLOOKUP(A11,Meth2,4,FALSE)),(VLOOKUP(A11,[3]!LeachSS,13,FALSE)))</f>
        <v>Background</v>
      </c>
      <c r="E11" s="82">
        <f>IF((VLOOKUP(A11,[3]!LeachSS,15,FALSE))="0",(VLOOKUP(A11,[4]!Sone,9,FALSE)),MIN((VLOOKUP(A11,[4]!Sone,9,FALSE)),(VLOOKUP(A11,[3]!LeachSS,15,FALSE))))</f>
        <v>20</v>
      </c>
      <c r="F11" s="83" t="str">
        <f>IF(E11=(VLOOKUP(A11,Meth2,3,FALSE)),(VLOOKUP(A11,Meth2,4,FALSE)),(VLOOKUP(A11,[3]!LeachSS,16,FALSE)))</f>
        <v>Background</v>
      </c>
      <c r="G11" s="84">
        <f>IF((VLOOKUP(A11,[3]!LeachSS,18,FALSE))="0",(VLOOKUP(A11,[4]!Sone,9,FALSE)),MIN((VLOOKUP(A11,[4]!Sone,9,FALSE)),(VLOOKUP(A11,[3]!LeachSS,18,FALSE))))</f>
        <v>20</v>
      </c>
      <c r="H11" s="85" t="str">
        <f>IF(G11=(VLOOKUP(A11,Meth2,3,FALSE)),(VLOOKUP(A11,Meth2,4,FALSE)),(VLOOKUP(A11,[3]!LeachSS,19,FALSE)))</f>
        <v>Background</v>
      </c>
    </row>
    <row r="12" spans="1:8" x14ac:dyDescent="0.25">
      <c r="A12" s="79" t="s">
        <v>98</v>
      </c>
      <c r="B12" s="313" t="str">
        <f>VLOOKUP(A12,[1]!TOX, 2, FALSE)</f>
        <v>7440-39-3</v>
      </c>
      <c r="C12" s="80">
        <f>IF((VLOOKUP(A12,[3]!LeachSS,12,FALSE))="0",(VLOOKUP(A12,[4]!Sone,9,FALSE)),MIN((VLOOKUP(A12,[4]!Sone,9,FALSE)),(VLOOKUP(A12,[3]!LeachSS,12,FALSE))))</f>
        <v>1000</v>
      </c>
      <c r="D12" s="81" t="str">
        <f>IF(C12=(VLOOKUP(A12,Meth2,3,FALSE)),(VLOOKUP(A12,Meth2,4,FALSE)),(VLOOKUP(A12,[3]!LeachSS,13,FALSE)))</f>
        <v>Ceiling (High)</v>
      </c>
      <c r="E12" s="82">
        <f>IF((VLOOKUP(A12,[3]!LeachSS,15,FALSE))="0",(VLOOKUP(A12,[4]!Sone,9,FALSE)),MIN((VLOOKUP(A12,[4]!Sone,9,FALSE)),(VLOOKUP(A12,[3]!LeachSS,15,FALSE))))</f>
        <v>1000</v>
      </c>
      <c r="F12" s="83" t="str">
        <f>IF(E12=(VLOOKUP(A12,Meth2,3,FALSE)),(VLOOKUP(A12,Meth2,4,FALSE)),(VLOOKUP(A12,[3]!LeachSS,16,FALSE)))</f>
        <v>Ceiling (High)</v>
      </c>
      <c r="G12" s="84">
        <f>IF((VLOOKUP(A12,[3]!LeachSS,18,FALSE))="0",(VLOOKUP(A12,[4]!Sone,9,FALSE)),MIN((VLOOKUP(A12,[4]!Sone,9,FALSE)),(VLOOKUP(A12,[3]!LeachSS,18,FALSE))))</f>
        <v>1000</v>
      </c>
      <c r="H12" s="85" t="str">
        <f>IF(G12=(VLOOKUP(A12,Meth2,3,FALSE)),(VLOOKUP(A12,Meth2,4,FALSE)),(VLOOKUP(A12,[3]!LeachSS,19,FALSE)))</f>
        <v>Ceiling (High)</v>
      </c>
    </row>
    <row r="13" spans="1:8" x14ac:dyDescent="0.25">
      <c r="A13" s="79" t="s">
        <v>97</v>
      </c>
      <c r="B13" s="313" t="str">
        <f>VLOOKUP(A13,[1]!TOX, 2, FALSE)</f>
        <v>71-43-2</v>
      </c>
      <c r="C13" s="80">
        <f>IF((VLOOKUP(A13,[3]!LeachSS,12,FALSE))="0",(VLOOKUP(A13,[4]!Sone,9,FALSE)),MIN((VLOOKUP(A13,[4]!Sone,9,FALSE)),(VLOOKUP(A13,[3]!LeachSS,12,FALSE))))</f>
        <v>2</v>
      </c>
      <c r="D13" s="81" t="str">
        <f>IF(C13=(VLOOKUP(A13,Meth2,3,FALSE)),(VLOOKUP(A13,Meth2,4,FALSE)),(VLOOKUP(A13,[3]!LeachSS,13,FALSE)))</f>
        <v>Leaching</v>
      </c>
      <c r="E13" s="82">
        <f>IF((VLOOKUP(A13,[3]!LeachSS,15,FALSE))="0",(VLOOKUP(A13,[4]!Sone,9,FALSE)),MIN((VLOOKUP(A13,[4]!Sone,9,FALSE)),(VLOOKUP(A13,[3]!LeachSS,15,FALSE))))</f>
        <v>40</v>
      </c>
      <c r="F13" s="83" t="str">
        <f>IF(E13=(VLOOKUP(A13,Meth2,3,FALSE)),(VLOOKUP(A13,Meth2,4,FALSE)),(VLOOKUP(A13,[3]!LeachSS,16,FALSE)))</f>
        <v>Cancer Risk</v>
      </c>
      <c r="G13" s="84">
        <f>IF((VLOOKUP(A13,[3]!LeachSS,18,FALSE))="0",(VLOOKUP(A13,[4]!Sone,9,FALSE)),MIN((VLOOKUP(A13,[4]!Sone,9,FALSE)),(VLOOKUP(A13,[3]!LeachSS,18,FALSE))))</f>
        <v>40</v>
      </c>
      <c r="H13" s="85" t="str">
        <f>IF(G13=(VLOOKUP(A13,Meth2,3,FALSE)),(VLOOKUP(A13,Meth2,4,FALSE)),(VLOOKUP(A13,[3]!LeachSS,19,FALSE)))</f>
        <v>Cancer Risk</v>
      </c>
    </row>
    <row r="14" spans="1:8" x14ac:dyDescent="0.25">
      <c r="A14" s="79" t="s">
        <v>96</v>
      </c>
      <c r="B14" s="313" t="str">
        <f>VLOOKUP(A14,[1]!TOX, 2, FALSE)</f>
        <v>56-55-3</v>
      </c>
      <c r="C14" s="80">
        <f>IF((VLOOKUP(A14,[3]!LeachSS,12,FALSE))="0",(VLOOKUP(A14,[4]!Sone,9,FALSE)),MIN((VLOOKUP(A14,[4]!Sone,9,FALSE)),(VLOOKUP(A14,[3]!LeachSS,12,FALSE))))</f>
        <v>20</v>
      </c>
      <c r="D14" s="81" t="str">
        <f>IF(C14=(VLOOKUP(A14,Meth2,3,FALSE)),(VLOOKUP(A14,Meth2,4,FALSE)),(VLOOKUP(A14,[3]!LeachSS,13,FALSE)))</f>
        <v>Cancer Risk</v>
      </c>
      <c r="E14" s="82">
        <f>IF((VLOOKUP(A14,[3]!LeachSS,15,FALSE))="0",(VLOOKUP(A14,[4]!Sone,9,FALSE)),MIN((VLOOKUP(A14,[4]!Sone,9,FALSE)),(VLOOKUP(A14,[3]!LeachSS,15,FALSE))))</f>
        <v>20</v>
      </c>
      <c r="F14" s="83" t="str">
        <f>IF(E14=(VLOOKUP(A14,Meth2,3,FALSE)),(VLOOKUP(A14,Meth2,4,FALSE)),(VLOOKUP(A14,[3]!LeachSS,16,FALSE)))</f>
        <v>Cancer Risk</v>
      </c>
      <c r="G14" s="84">
        <f>IF((VLOOKUP(A14,[3]!LeachSS,18,FALSE))="0",(VLOOKUP(A14,[4]!Sone,9,FALSE)),MIN((VLOOKUP(A14,[4]!Sone,9,FALSE)),(VLOOKUP(A14,[3]!LeachSS,18,FALSE))))</f>
        <v>20</v>
      </c>
      <c r="H14" s="85" t="str">
        <f>IF(G14=(VLOOKUP(A14,Meth2,3,FALSE)),(VLOOKUP(A14,Meth2,4,FALSE)),(VLOOKUP(A14,[3]!LeachSS,19,FALSE)))</f>
        <v>Cancer Risk</v>
      </c>
    </row>
    <row r="15" spans="1:8" x14ac:dyDescent="0.25">
      <c r="A15" s="79" t="s">
        <v>95</v>
      </c>
      <c r="B15" s="313" t="str">
        <f>VLOOKUP(A15,[1]!TOX, 2, FALSE)</f>
        <v>50-32-8</v>
      </c>
      <c r="C15" s="80">
        <f>IF((VLOOKUP(A15,[3]!LeachSS,12,FALSE))="0",(VLOOKUP(A15,[4]!Sone,9,FALSE)),MIN((VLOOKUP(A15,[4]!Sone,9,FALSE)),(VLOOKUP(A15,[3]!LeachSS,12,FALSE))))</f>
        <v>2</v>
      </c>
      <c r="D15" s="81" t="str">
        <f>IF(C15=(VLOOKUP(A15,Meth2,3,FALSE)),(VLOOKUP(A15,Meth2,4,FALSE)),(VLOOKUP(A15,[3]!LeachSS,13,FALSE)))</f>
        <v>Background</v>
      </c>
      <c r="E15" s="82">
        <f>IF((VLOOKUP(A15,[3]!LeachSS,15,FALSE))="0",(VLOOKUP(A15,[4]!Sone,9,FALSE)),MIN((VLOOKUP(A15,[4]!Sone,9,FALSE)),(VLOOKUP(A15,[3]!LeachSS,15,FALSE))))</f>
        <v>2</v>
      </c>
      <c r="F15" s="83" t="str">
        <f>IF(E15=(VLOOKUP(A15,Meth2,3,FALSE)),(VLOOKUP(A15,Meth2,4,FALSE)),(VLOOKUP(A15,[3]!LeachSS,16,FALSE)))</f>
        <v>Background</v>
      </c>
      <c r="G15" s="84">
        <f>IF((VLOOKUP(A15,[3]!LeachSS,18,FALSE))="0",(VLOOKUP(A15,[4]!Sone,9,FALSE)),MIN((VLOOKUP(A15,[4]!Sone,9,FALSE)),(VLOOKUP(A15,[3]!LeachSS,18,FALSE))))</f>
        <v>2</v>
      </c>
      <c r="H15" s="85" t="str">
        <f>IF(G15=(VLOOKUP(A15,Meth2,3,FALSE)),(VLOOKUP(A15,Meth2,4,FALSE)),(VLOOKUP(A15,[3]!LeachSS,19,FALSE)))</f>
        <v>Background</v>
      </c>
    </row>
    <row r="16" spans="1:8" x14ac:dyDescent="0.25">
      <c r="A16" s="79" t="s">
        <v>94</v>
      </c>
      <c r="B16" s="313" t="str">
        <f>VLOOKUP(A16,[1]!TOX, 2, FALSE)</f>
        <v>205-99-2</v>
      </c>
      <c r="C16" s="80">
        <f>IF((VLOOKUP(A16,[3]!LeachSS,12,FALSE))="0",(VLOOKUP(A16,[4]!Sone,9,FALSE)),MIN((VLOOKUP(A16,[4]!Sone,9,FALSE)),(VLOOKUP(A16,[3]!LeachSS,12,FALSE))))</f>
        <v>20</v>
      </c>
      <c r="D16" s="81" t="str">
        <f>IF(C16=(VLOOKUP(A16,Meth2,3,FALSE)),(VLOOKUP(A16,Meth2,4,FALSE)),(VLOOKUP(A16,[3]!LeachSS,13,FALSE)))</f>
        <v>Cancer Risk</v>
      </c>
      <c r="E16" s="82">
        <f>IF((VLOOKUP(A16,[3]!LeachSS,15,FALSE))="0",(VLOOKUP(A16,[4]!Sone,9,FALSE)),MIN((VLOOKUP(A16,[4]!Sone,9,FALSE)),(VLOOKUP(A16,[3]!LeachSS,15,FALSE))))</f>
        <v>20</v>
      </c>
      <c r="F16" s="83" t="str">
        <f>IF(E16=(VLOOKUP(A16,Meth2,3,FALSE)),(VLOOKUP(A16,Meth2,4,FALSE)),(VLOOKUP(A16,[3]!LeachSS,16,FALSE)))</f>
        <v>Cancer Risk</v>
      </c>
      <c r="G16" s="84">
        <f>IF((VLOOKUP(A16,[3]!LeachSS,18,FALSE))="0",(VLOOKUP(A16,[4]!Sone,9,FALSE)),MIN((VLOOKUP(A16,[4]!Sone,9,FALSE)),(VLOOKUP(A16,[3]!LeachSS,18,FALSE))))</f>
        <v>20</v>
      </c>
      <c r="H16" s="85" t="str">
        <f>IF(G16=(VLOOKUP(A16,Meth2,3,FALSE)),(VLOOKUP(A16,Meth2,4,FALSE)),(VLOOKUP(A16,[3]!LeachSS,19,FALSE)))</f>
        <v>Cancer Risk</v>
      </c>
    </row>
    <row r="17" spans="1:8" x14ac:dyDescent="0.25">
      <c r="A17" s="79" t="s">
        <v>93</v>
      </c>
      <c r="B17" s="313" t="str">
        <f>VLOOKUP(A17,[1]!TOX, 2, FALSE)</f>
        <v>191-24-2</v>
      </c>
      <c r="C17" s="80">
        <f>IF((VLOOKUP(A17,[3]!LeachSS,12,FALSE))="0",(VLOOKUP(A17,[4]!Sone,9,FALSE)),MIN((VLOOKUP(A17,[4]!Sone,9,FALSE)),(VLOOKUP(A17,[3]!LeachSS,12,FALSE))))</f>
        <v>1000</v>
      </c>
      <c r="D17" s="81" t="str">
        <f>IF(C17=(VLOOKUP(A17,Meth2,3,FALSE)),(VLOOKUP(A17,Meth2,4,FALSE)),(VLOOKUP(A17,[3]!LeachSS,13,FALSE)))</f>
        <v>Ceiling (High)</v>
      </c>
      <c r="E17" s="82">
        <f>IF((VLOOKUP(A17,[3]!LeachSS,15,FALSE))="0",(VLOOKUP(A17,[4]!Sone,9,FALSE)),MIN((VLOOKUP(A17,[4]!Sone,9,FALSE)),(VLOOKUP(A17,[3]!LeachSS,15,FALSE))))</f>
        <v>1000</v>
      </c>
      <c r="F17" s="83" t="str">
        <f>IF(E17=(VLOOKUP(A17,Meth2,3,FALSE)),(VLOOKUP(A17,Meth2,4,FALSE)),(VLOOKUP(A17,[3]!LeachSS,16,FALSE)))</f>
        <v>Ceiling (High)</v>
      </c>
      <c r="G17" s="84">
        <f>IF((VLOOKUP(A17,[3]!LeachSS,18,FALSE))="0",(VLOOKUP(A17,[4]!Sone,9,FALSE)),MIN((VLOOKUP(A17,[4]!Sone,9,FALSE)),(VLOOKUP(A17,[3]!LeachSS,18,FALSE))))</f>
        <v>1000</v>
      </c>
      <c r="H17" s="85" t="str">
        <f>IF(G17=(VLOOKUP(A17,Meth2,3,FALSE)),(VLOOKUP(A17,Meth2,4,FALSE)),(VLOOKUP(A17,[3]!LeachSS,19,FALSE)))</f>
        <v>Ceiling (High)</v>
      </c>
    </row>
    <row r="18" spans="1:8" x14ac:dyDescent="0.25">
      <c r="A18" s="79" t="s">
        <v>92</v>
      </c>
      <c r="B18" s="313" t="str">
        <f>VLOOKUP(A18,[1]!TOX, 2, FALSE)</f>
        <v>207-08-9</v>
      </c>
      <c r="C18" s="80">
        <f>IF((VLOOKUP(A18,[3]!LeachSS,12,FALSE))="0",(VLOOKUP(A18,[4]!Sone,9,FALSE)),MIN((VLOOKUP(A18,[4]!Sone,9,FALSE)),(VLOOKUP(A18,[3]!LeachSS,12,FALSE))))</f>
        <v>200</v>
      </c>
      <c r="D18" s="81" t="str">
        <f>IF(C18=(VLOOKUP(A18,Meth2,3,FALSE)),(VLOOKUP(A18,Meth2,4,FALSE)),(VLOOKUP(A18,[3]!LeachSS,13,FALSE)))</f>
        <v>Cancer Risk</v>
      </c>
      <c r="E18" s="82">
        <f>IF((VLOOKUP(A18,[3]!LeachSS,15,FALSE))="0",(VLOOKUP(A18,[4]!Sone,9,FALSE)),MIN((VLOOKUP(A18,[4]!Sone,9,FALSE)),(VLOOKUP(A18,[3]!LeachSS,15,FALSE))))</f>
        <v>200</v>
      </c>
      <c r="F18" s="83" t="str">
        <f>IF(E18=(VLOOKUP(A18,Meth2,3,FALSE)),(VLOOKUP(A18,Meth2,4,FALSE)),(VLOOKUP(A18,[3]!LeachSS,16,FALSE)))</f>
        <v>Cancer Risk</v>
      </c>
      <c r="G18" s="84">
        <f>IF((VLOOKUP(A18,[3]!LeachSS,18,FALSE))="0",(VLOOKUP(A18,[4]!Sone,9,FALSE)),MIN((VLOOKUP(A18,[4]!Sone,9,FALSE)),(VLOOKUP(A18,[3]!LeachSS,18,FALSE))))</f>
        <v>200</v>
      </c>
      <c r="H18" s="85" t="str">
        <f>IF(G18=(VLOOKUP(A18,Meth2,3,FALSE)),(VLOOKUP(A18,Meth2,4,FALSE)),(VLOOKUP(A18,[3]!LeachSS,19,FALSE)))</f>
        <v>Cancer Risk</v>
      </c>
    </row>
    <row r="19" spans="1:8" x14ac:dyDescent="0.25">
      <c r="A19" s="79" t="s">
        <v>91</v>
      </c>
      <c r="B19" s="313" t="str">
        <f>VLOOKUP(A19,[1]!TOX, 2, FALSE)</f>
        <v>7440-41-7</v>
      </c>
      <c r="C19" s="80">
        <f>IF((VLOOKUP(A19,[3]!LeachSS,12,FALSE))="0",(VLOOKUP(A19,[4]!Sone,9,FALSE)),MIN((VLOOKUP(A19,[4]!Sone,9,FALSE)),(VLOOKUP(A19,[3]!LeachSS,12,FALSE))))</f>
        <v>100</v>
      </c>
      <c r="D19" s="81" t="str">
        <f>IF(C19=(VLOOKUP(A19,Meth2,3,FALSE)),(VLOOKUP(A19,Meth2,4,FALSE)),(VLOOKUP(A19,[3]!LeachSS,13,FALSE)))</f>
        <v>Noncancer Risk</v>
      </c>
      <c r="E19" s="82">
        <f>IF((VLOOKUP(A19,[3]!LeachSS,15,FALSE))="0",(VLOOKUP(A19,[4]!Sone,9,FALSE)),MIN((VLOOKUP(A19,[4]!Sone,9,FALSE)),(VLOOKUP(A19,[3]!LeachSS,15,FALSE))))</f>
        <v>100</v>
      </c>
      <c r="F19" s="83" t="str">
        <f>IF(E19=(VLOOKUP(A19,Meth2,3,FALSE)),(VLOOKUP(A19,Meth2,4,FALSE)),(VLOOKUP(A19,[3]!LeachSS,16,FALSE)))</f>
        <v>Noncancer Risk</v>
      </c>
      <c r="G19" s="84">
        <f>IF((VLOOKUP(A19,[3]!LeachSS,18,FALSE))="0",(VLOOKUP(A19,[4]!Sone,9,FALSE)),MIN((VLOOKUP(A19,[4]!Sone,9,FALSE)),(VLOOKUP(A19,[3]!LeachSS,18,FALSE))))</f>
        <v>100</v>
      </c>
      <c r="H19" s="85" t="str">
        <f>IF(G19=(VLOOKUP(A19,Meth2,3,FALSE)),(VLOOKUP(A19,Meth2,4,FALSE)),(VLOOKUP(A19,[3]!LeachSS,19,FALSE)))</f>
        <v>Noncancer Risk</v>
      </c>
    </row>
    <row r="20" spans="1:8" x14ac:dyDescent="0.25">
      <c r="A20" s="79" t="s">
        <v>90</v>
      </c>
      <c r="B20" s="313" t="str">
        <f>VLOOKUP(A20,[1]!TOX, 2, FALSE)</f>
        <v xml:space="preserve">92-52-4 </v>
      </c>
      <c r="C20" s="80">
        <f>IF((VLOOKUP(A20,[3]!LeachSS,12,FALSE))="0",(VLOOKUP(A20,[4]!Sone,9,FALSE)),MIN((VLOOKUP(A20,[4]!Sone,9,FALSE)),(VLOOKUP(A20,[3]!LeachSS,12,FALSE))))</f>
        <v>0.05</v>
      </c>
      <c r="D20" s="81" t="str">
        <f>IF(C20=(VLOOKUP(A20,Meth2,3,FALSE)),(VLOOKUP(A20,Meth2,4,FALSE)),(VLOOKUP(A20,[3]!LeachSS,13,FALSE)))</f>
        <v>Leaching</v>
      </c>
      <c r="E20" s="82">
        <f>IF((VLOOKUP(A20,[3]!LeachSS,15,FALSE))="0",(VLOOKUP(A20,[4]!Sone,9,FALSE)),MIN((VLOOKUP(A20,[4]!Sone,9,FALSE)),(VLOOKUP(A20,[3]!LeachSS,15,FALSE))))</f>
        <v>6</v>
      </c>
      <c r="F20" s="83" t="str">
        <f>IF(E20=(VLOOKUP(A20,Meth2,3,FALSE)),(VLOOKUP(A20,Meth2,4,FALSE)),(VLOOKUP(A20,[3]!LeachSS,16,FALSE)))</f>
        <v>Leaching</v>
      </c>
      <c r="G20" s="84">
        <f>IF((VLOOKUP(A20,[3]!LeachSS,18,FALSE))="0",(VLOOKUP(A20,[4]!Sone,9,FALSE)),MIN((VLOOKUP(A20,[4]!Sone,9,FALSE)),(VLOOKUP(A20,[3]!LeachSS,18,FALSE))))</f>
        <v>200</v>
      </c>
      <c r="H20" s="85" t="str">
        <f>IF(G20=(VLOOKUP(A20,Meth2,3,FALSE)),(VLOOKUP(A20,Meth2,4,FALSE)),(VLOOKUP(A20,[3]!LeachSS,19,FALSE)))</f>
        <v>Cancer Risk</v>
      </c>
    </row>
    <row r="21" spans="1:8" x14ac:dyDescent="0.25">
      <c r="A21" s="79" t="s">
        <v>89</v>
      </c>
      <c r="B21" s="313" t="str">
        <f>VLOOKUP(A21,[1]!TOX, 2, FALSE)</f>
        <v>111-44-4</v>
      </c>
      <c r="C21" s="80">
        <f>IF((VLOOKUP(A21,[3]!LeachSS,12,FALSE))="0",(VLOOKUP(A21,[4]!Sone,9,FALSE)),MIN((VLOOKUP(A21,[4]!Sone,9,FALSE)),(VLOOKUP(A21,[3]!LeachSS,12,FALSE))))</f>
        <v>0.7</v>
      </c>
      <c r="D21" s="81" t="str">
        <f>IF(C21=(VLOOKUP(A21,Meth2,3,FALSE)),(VLOOKUP(A21,Meth2,4,FALSE)),(VLOOKUP(A21,[3]!LeachSS,13,FALSE)))</f>
        <v>PQL</v>
      </c>
      <c r="E21" s="82">
        <f>IF((VLOOKUP(A21,[3]!LeachSS,15,FALSE))="0",(VLOOKUP(A21,[4]!Sone,9,FALSE)),MIN((VLOOKUP(A21,[4]!Sone,9,FALSE)),(VLOOKUP(A21,[3]!LeachSS,15,FALSE))))</f>
        <v>0.7</v>
      </c>
      <c r="F21" s="83" t="str">
        <f>IF(E21=(VLOOKUP(A21,Meth2,3,FALSE)),(VLOOKUP(A21,Meth2,4,FALSE)),(VLOOKUP(A21,[3]!LeachSS,16,FALSE)))</f>
        <v>PQL</v>
      </c>
      <c r="G21" s="84">
        <f>IF((VLOOKUP(A21,[3]!LeachSS,18,FALSE))="0",(VLOOKUP(A21,[4]!Sone,9,FALSE)),MIN((VLOOKUP(A21,[4]!Sone,9,FALSE)),(VLOOKUP(A21,[3]!LeachSS,18,FALSE))))</f>
        <v>2</v>
      </c>
      <c r="H21" s="85" t="str">
        <f>IF(G21=(VLOOKUP(A21,Meth2,3,FALSE)),(VLOOKUP(A21,Meth2,4,FALSE)),(VLOOKUP(A21,[3]!LeachSS,19,FALSE)))</f>
        <v>Cancer Risk</v>
      </c>
    </row>
    <row r="22" spans="1:8" x14ac:dyDescent="0.25">
      <c r="A22" s="79" t="s">
        <v>88</v>
      </c>
      <c r="B22" s="313" t="str">
        <f>VLOOKUP(A22,[1]!TOX, 2, FALSE)</f>
        <v>108-60-1</v>
      </c>
      <c r="C22" s="80">
        <f>IF((VLOOKUP(A22,[3]!LeachSS,12,FALSE))="0",(VLOOKUP(A22,[4]!Sone,9,FALSE)),MIN((VLOOKUP(A22,[4]!Sone,9,FALSE)),(VLOOKUP(A22,[3]!LeachSS,12,FALSE))))</f>
        <v>0.7</v>
      </c>
      <c r="D22" s="81" t="str">
        <f>IF(C22=(VLOOKUP(A22,Meth2,3,FALSE)),(VLOOKUP(A22,Meth2,4,FALSE)),(VLOOKUP(A22,[3]!LeachSS,13,FALSE)))</f>
        <v>PQL</v>
      </c>
      <c r="E22" s="82">
        <f>IF((VLOOKUP(A22,[3]!LeachSS,15,FALSE))="0",(VLOOKUP(A22,[4]!Sone,9,FALSE)),MIN((VLOOKUP(A22,[4]!Sone,9,FALSE)),(VLOOKUP(A22,[3]!LeachSS,15,FALSE))))</f>
        <v>0.7</v>
      </c>
      <c r="F22" s="83" t="str">
        <f>IF(E22=(VLOOKUP(A22,Meth2,3,FALSE)),(VLOOKUP(A22,Meth2,4,FALSE)),(VLOOKUP(A22,[3]!LeachSS,16,FALSE)))</f>
        <v>PQL</v>
      </c>
      <c r="G22" s="84">
        <f>IF((VLOOKUP(A22,[3]!LeachSS,18,FALSE))="0",(VLOOKUP(A22,[4]!Sone,9,FALSE)),MIN((VLOOKUP(A22,[4]!Sone,9,FALSE)),(VLOOKUP(A22,[3]!LeachSS,18,FALSE))))</f>
        <v>30</v>
      </c>
      <c r="H22" s="85" t="str">
        <f>IF(G22=(VLOOKUP(A22,Meth2,3,FALSE)),(VLOOKUP(A22,Meth2,4,FALSE)),(VLOOKUP(A22,[3]!LeachSS,19,FALSE)))</f>
        <v>Cancer Risk</v>
      </c>
    </row>
    <row r="23" spans="1:8" x14ac:dyDescent="0.25">
      <c r="A23" s="79" t="s">
        <v>168</v>
      </c>
      <c r="B23" s="313" t="str">
        <f>VLOOKUP(A23,[1]!TOX, 2, FALSE)</f>
        <v>117-81-7</v>
      </c>
      <c r="C23" s="80">
        <f>IF((VLOOKUP(A23,[3]!LeachSS,12,FALSE))="0",(VLOOKUP(A23,[4]!Sone,9,FALSE)),MIN((VLOOKUP(A23,[4]!Sone,9,FALSE)),(VLOOKUP(A23,[3]!LeachSS,12,FALSE))))</f>
        <v>100</v>
      </c>
      <c r="D23" s="81" t="str">
        <f>IF(C23=(VLOOKUP(A23,Meth2,3,FALSE)),(VLOOKUP(A23,Meth2,4,FALSE)),(VLOOKUP(A23,[3]!LeachSS,13,FALSE)))</f>
        <v>Cancer Risk</v>
      </c>
      <c r="E23" s="82">
        <f>IF((VLOOKUP(A23,[3]!LeachSS,15,FALSE))="0",(VLOOKUP(A23,[4]!Sone,9,FALSE)),MIN((VLOOKUP(A23,[4]!Sone,9,FALSE)),(VLOOKUP(A23,[3]!LeachSS,15,FALSE))))</f>
        <v>100</v>
      </c>
      <c r="F23" s="83" t="str">
        <f>IF(E23=(VLOOKUP(A23,Meth2,3,FALSE)),(VLOOKUP(A23,Meth2,4,FALSE)),(VLOOKUP(A23,[3]!LeachSS,16,FALSE)))</f>
        <v>Cancer Risk</v>
      </c>
      <c r="G23" s="84">
        <f>IF((VLOOKUP(A23,[3]!LeachSS,18,FALSE))="0",(VLOOKUP(A23,[4]!Sone,9,FALSE)),MIN((VLOOKUP(A23,[4]!Sone,9,FALSE)),(VLOOKUP(A23,[3]!LeachSS,18,FALSE))))</f>
        <v>100</v>
      </c>
      <c r="H23" s="85" t="str">
        <f>IF(G23=(VLOOKUP(A23,Meth2,3,FALSE)),(VLOOKUP(A23,Meth2,4,FALSE)),(VLOOKUP(A23,[3]!LeachSS,19,FALSE)))</f>
        <v>Cancer Risk</v>
      </c>
    </row>
    <row r="24" spans="1:8" x14ac:dyDescent="0.25">
      <c r="A24" s="79" t="s">
        <v>87</v>
      </c>
      <c r="B24" s="313" t="str">
        <f>VLOOKUP(A24,[1]!TOX, 2, FALSE)</f>
        <v>75-27-4</v>
      </c>
      <c r="C24" s="80">
        <f>IF((VLOOKUP(A24,[3]!LeachSS,12,FALSE))="0",(VLOOKUP(A24,[4]!Sone,9,FALSE)),MIN((VLOOKUP(A24,[4]!Sone,9,FALSE)),(VLOOKUP(A24,[3]!LeachSS,12,FALSE))))</f>
        <v>0.1</v>
      </c>
      <c r="D24" s="81" t="str">
        <f>IF(C24=(VLOOKUP(A24,Meth2,3,FALSE)),(VLOOKUP(A24,Meth2,4,FALSE)),(VLOOKUP(A24,[3]!LeachSS,13,FALSE)))</f>
        <v>PQL</v>
      </c>
      <c r="E24" s="82">
        <f>IF((VLOOKUP(A24,[3]!LeachSS,15,FALSE))="0",(VLOOKUP(A24,[4]!Sone,9,FALSE)),MIN((VLOOKUP(A24,[4]!Sone,9,FALSE)),(VLOOKUP(A24,[3]!LeachSS,15,FALSE))))</f>
        <v>0.1</v>
      </c>
      <c r="F24" s="83" t="str">
        <f>IF(E24=(VLOOKUP(A24,Meth2,3,FALSE)),(VLOOKUP(A24,Meth2,4,FALSE)),(VLOOKUP(A24,[3]!LeachSS,16,FALSE)))</f>
        <v>PQL</v>
      </c>
      <c r="G24" s="84">
        <f>IF((VLOOKUP(A24,[3]!LeachSS,18,FALSE))="0",(VLOOKUP(A24,[4]!Sone,9,FALSE)),MIN((VLOOKUP(A24,[4]!Sone,9,FALSE)),(VLOOKUP(A24,[3]!LeachSS,18,FALSE))))</f>
        <v>40</v>
      </c>
      <c r="H24" s="85" t="str">
        <f>IF(G24=(VLOOKUP(A24,Meth2,3,FALSE)),(VLOOKUP(A24,Meth2,4,FALSE)),(VLOOKUP(A24,[3]!LeachSS,19,FALSE)))</f>
        <v>Cancer Risk</v>
      </c>
    </row>
    <row r="25" spans="1:8" x14ac:dyDescent="0.25">
      <c r="A25" s="79" t="s">
        <v>86</v>
      </c>
      <c r="B25" s="313" t="str">
        <f>VLOOKUP(A25,[1]!TOX, 2, FALSE)</f>
        <v>75-25-2</v>
      </c>
      <c r="C25" s="80">
        <f>IF((VLOOKUP(A25,[3]!LeachSS,12,FALSE))="0",(VLOOKUP(A25,[4]!Sone,9,FALSE)),MIN((VLOOKUP(A25,[4]!Sone,9,FALSE)),(VLOOKUP(A25,[3]!LeachSS,12,FALSE))))</f>
        <v>0.1</v>
      </c>
      <c r="D25" s="81" t="str">
        <f>IF(C25=(VLOOKUP(A25,Meth2,3,FALSE)),(VLOOKUP(A25,Meth2,4,FALSE)),(VLOOKUP(A25,[3]!LeachSS,13,FALSE)))</f>
        <v>PQL</v>
      </c>
      <c r="E25" s="82">
        <f>IF((VLOOKUP(A25,[3]!LeachSS,15,FALSE))="0",(VLOOKUP(A25,[4]!Sone,9,FALSE)),MIN((VLOOKUP(A25,[4]!Sone,9,FALSE)),(VLOOKUP(A25,[3]!LeachSS,15,FALSE))))</f>
        <v>1</v>
      </c>
      <c r="F25" s="83" t="str">
        <f>IF(E25=(VLOOKUP(A25,Meth2,3,FALSE)),(VLOOKUP(A25,Meth2,4,FALSE)),(VLOOKUP(A25,[3]!LeachSS,16,FALSE)))</f>
        <v>Leaching</v>
      </c>
      <c r="G25" s="84">
        <f>IF((VLOOKUP(A25,[3]!LeachSS,18,FALSE))="0",(VLOOKUP(A25,[4]!Sone,9,FALSE)),MIN((VLOOKUP(A25,[4]!Sone,9,FALSE)),(VLOOKUP(A25,[3]!LeachSS,18,FALSE))))</f>
        <v>300</v>
      </c>
      <c r="H25" s="85" t="str">
        <f>IF(G25=(VLOOKUP(A25,Meth2,3,FALSE)),(VLOOKUP(A25,Meth2,4,FALSE)),(VLOOKUP(A25,[3]!LeachSS,19,FALSE)))</f>
        <v>Cancer Risk</v>
      </c>
    </row>
    <row r="26" spans="1:8" x14ac:dyDescent="0.25">
      <c r="A26" s="79" t="s">
        <v>85</v>
      </c>
      <c r="B26" s="313" t="str">
        <f>VLOOKUP(A26,[1]!TOX, 2, FALSE)</f>
        <v>74-83-9</v>
      </c>
      <c r="C26" s="80">
        <f>IF((VLOOKUP(A26,[3]!LeachSS,12,FALSE))="0",(VLOOKUP(A26,[4]!Sone,9,FALSE)),MIN((VLOOKUP(A26,[4]!Sone,9,FALSE)),(VLOOKUP(A26,[3]!LeachSS,12,FALSE))))</f>
        <v>0.5</v>
      </c>
      <c r="D26" s="81" t="str">
        <f>IF(C26=(VLOOKUP(A26,Meth2,3,FALSE)),(VLOOKUP(A26,Meth2,4,FALSE)),(VLOOKUP(A26,[3]!LeachSS,13,FALSE)))</f>
        <v>PQL</v>
      </c>
      <c r="E26" s="82">
        <f>IF((VLOOKUP(A26,[3]!LeachSS,15,FALSE))="0",(VLOOKUP(A26,[4]!Sone,9,FALSE)),MIN((VLOOKUP(A26,[4]!Sone,9,FALSE)),(VLOOKUP(A26,[3]!LeachSS,15,FALSE))))</f>
        <v>0.5</v>
      </c>
      <c r="F26" s="83" t="str">
        <f>IF(E26=(VLOOKUP(A26,Meth2,3,FALSE)),(VLOOKUP(A26,Meth2,4,FALSE)),(VLOOKUP(A26,[3]!LeachSS,16,FALSE)))</f>
        <v>PQL</v>
      </c>
      <c r="G26" s="84">
        <f>IF((VLOOKUP(A26,[3]!LeachSS,18,FALSE))="0",(VLOOKUP(A26,[4]!Sone,9,FALSE)),MIN((VLOOKUP(A26,[4]!Sone,9,FALSE)),(VLOOKUP(A26,[3]!LeachSS,18,FALSE))))</f>
        <v>30</v>
      </c>
      <c r="H26" s="85" t="str">
        <f>IF(G26=(VLOOKUP(A26,Meth2,3,FALSE)),(VLOOKUP(A26,Meth2,4,FALSE)),(VLOOKUP(A26,[3]!LeachSS,19,FALSE)))</f>
        <v>Leaching</v>
      </c>
    </row>
    <row r="27" spans="1:8" x14ac:dyDescent="0.25">
      <c r="A27" s="79" t="s">
        <v>84</v>
      </c>
      <c r="B27" s="313" t="str">
        <f>VLOOKUP(A27,[1]!TOX, 2, FALSE)</f>
        <v>7440-43-9</v>
      </c>
      <c r="C27" s="80">
        <f>IF((VLOOKUP(A27,[3]!LeachSS,12,FALSE))="0",(VLOOKUP(A27,[4]!Sone,9,FALSE)),MIN((VLOOKUP(A27,[4]!Sone,9,FALSE)),(VLOOKUP(A27,[3]!LeachSS,12,FALSE))))</f>
        <v>80</v>
      </c>
      <c r="D27" s="81" t="str">
        <f>IF(C27=(VLOOKUP(A27,Meth2,3,FALSE)),(VLOOKUP(A27,Meth2,4,FALSE)),(VLOOKUP(A27,[3]!LeachSS,13,FALSE)))</f>
        <v>Noncancer Risk</v>
      </c>
      <c r="E27" s="82">
        <f>IF((VLOOKUP(A27,[3]!LeachSS,15,FALSE))="0",(VLOOKUP(A27,[4]!Sone,9,FALSE)),MIN((VLOOKUP(A27,[4]!Sone,9,FALSE)),(VLOOKUP(A27,[3]!LeachSS,15,FALSE))))</f>
        <v>80</v>
      </c>
      <c r="F27" s="83" t="str">
        <f>IF(E27=(VLOOKUP(A27,Meth2,3,FALSE)),(VLOOKUP(A27,Meth2,4,FALSE)),(VLOOKUP(A27,[3]!LeachSS,16,FALSE)))</f>
        <v>Noncancer Risk</v>
      </c>
      <c r="G27" s="84">
        <f>IF((VLOOKUP(A27,[3]!LeachSS,18,FALSE))="0",(VLOOKUP(A27,[4]!Sone,9,FALSE)),MIN((VLOOKUP(A27,[4]!Sone,9,FALSE)),(VLOOKUP(A27,[3]!LeachSS,18,FALSE))))</f>
        <v>80</v>
      </c>
      <c r="H27" s="85" t="str">
        <f>IF(G27=(VLOOKUP(A27,Meth2,3,FALSE)),(VLOOKUP(A27,Meth2,4,FALSE)),(VLOOKUP(A27,[3]!LeachSS,19,FALSE)))</f>
        <v>Noncancer Risk</v>
      </c>
    </row>
    <row r="28" spans="1:8" x14ac:dyDescent="0.25">
      <c r="A28" s="79" t="s">
        <v>83</v>
      </c>
      <c r="B28" s="313" t="str">
        <f>VLOOKUP(A28,[1]!TOX, 2, FALSE)</f>
        <v>56-23-5</v>
      </c>
      <c r="C28" s="80">
        <f>IF((VLOOKUP(A28,[3]!LeachSS,12,FALSE))="0",(VLOOKUP(A28,[4]!Sone,9,FALSE)),MIN((VLOOKUP(A28,[4]!Sone,9,FALSE)),(VLOOKUP(A28,[3]!LeachSS,12,FALSE))))</f>
        <v>10</v>
      </c>
      <c r="D28" s="81" t="str">
        <f>IF(C28=(VLOOKUP(A28,Meth2,3,FALSE)),(VLOOKUP(A28,Meth2,4,FALSE)),(VLOOKUP(A28,[3]!LeachSS,13,FALSE)))</f>
        <v>Leaching</v>
      </c>
      <c r="E28" s="82">
        <f>IF((VLOOKUP(A28,[3]!LeachSS,15,FALSE))="0",(VLOOKUP(A28,[4]!Sone,9,FALSE)),MIN((VLOOKUP(A28,[4]!Sone,9,FALSE)),(VLOOKUP(A28,[3]!LeachSS,15,FALSE))))</f>
        <v>5</v>
      </c>
      <c r="F28" s="83" t="str">
        <f>IF(E28=(VLOOKUP(A28,Meth2,3,FALSE)),(VLOOKUP(A28,Meth2,4,FALSE)),(VLOOKUP(A28,[3]!LeachSS,16,FALSE)))</f>
        <v>Leaching</v>
      </c>
      <c r="G28" s="84">
        <f>IF((VLOOKUP(A28,[3]!LeachSS,18,FALSE))="0",(VLOOKUP(A28,[4]!Sone,9,FALSE)),MIN((VLOOKUP(A28,[4]!Sone,9,FALSE)),(VLOOKUP(A28,[3]!LeachSS,18,FALSE))))</f>
        <v>30</v>
      </c>
      <c r="H28" s="85" t="str">
        <f>IF(G28=(VLOOKUP(A28,Meth2,3,FALSE)),(VLOOKUP(A28,Meth2,4,FALSE)),(VLOOKUP(A28,[3]!LeachSS,19,FALSE)))</f>
        <v>Cancer Risk</v>
      </c>
    </row>
    <row r="29" spans="1:8" x14ac:dyDescent="0.25">
      <c r="A29" s="79" t="s">
        <v>82</v>
      </c>
      <c r="B29" s="313" t="str">
        <f>VLOOKUP(A29,[1]!TOX, 2, FALSE)</f>
        <v>12789-03-6</v>
      </c>
      <c r="C29" s="80">
        <f>IF((VLOOKUP(A29,[3]!LeachSS,12,FALSE))="0",(VLOOKUP(A29,[4]!Sone,9,FALSE)),MIN((VLOOKUP(A29,[4]!Sone,9,FALSE)),(VLOOKUP(A29,[3]!LeachSS,12,FALSE))))</f>
        <v>6</v>
      </c>
      <c r="D29" s="81" t="str">
        <f>IF(C29=(VLOOKUP(A29,Meth2,3,FALSE)),(VLOOKUP(A29,Meth2,4,FALSE)),(VLOOKUP(A29,[3]!LeachSS,13,FALSE)))</f>
        <v>Cancer Risk</v>
      </c>
      <c r="E29" s="82">
        <f>IF((VLOOKUP(A29,[3]!LeachSS,15,FALSE))="0",(VLOOKUP(A29,[4]!Sone,9,FALSE)),MIN((VLOOKUP(A29,[4]!Sone,9,FALSE)),(VLOOKUP(A29,[3]!LeachSS,15,FALSE))))</f>
        <v>6</v>
      </c>
      <c r="F29" s="83" t="str">
        <f>IF(E29=(VLOOKUP(A29,Meth2,3,FALSE)),(VLOOKUP(A29,Meth2,4,FALSE)),(VLOOKUP(A29,[3]!LeachSS,16,FALSE)))</f>
        <v>Cancer Risk</v>
      </c>
      <c r="G29" s="84">
        <f>IF((VLOOKUP(A29,[3]!LeachSS,18,FALSE))="0",(VLOOKUP(A29,[4]!Sone,9,FALSE)),MIN((VLOOKUP(A29,[4]!Sone,9,FALSE)),(VLOOKUP(A29,[3]!LeachSS,18,FALSE))))</f>
        <v>6</v>
      </c>
      <c r="H29" s="85" t="str">
        <f>IF(G29=(VLOOKUP(A29,Meth2,3,FALSE)),(VLOOKUP(A29,Meth2,4,FALSE)),(VLOOKUP(A29,[3]!LeachSS,19,FALSE)))</f>
        <v>Cancer Risk</v>
      </c>
    </row>
    <row r="30" spans="1:8" x14ac:dyDescent="0.25">
      <c r="A30" s="79" t="s">
        <v>81</v>
      </c>
      <c r="B30" s="313" t="str">
        <f>VLOOKUP(A30,[1]!TOX, 2, FALSE)</f>
        <v>106-47-8</v>
      </c>
      <c r="C30" s="80">
        <f>IF((VLOOKUP(A30,[3]!LeachSS,12,FALSE))="0",(VLOOKUP(A30,[4]!Sone,9,FALSE)),MIN((VLOOKUP(A30,[4]!Sone,9,FALSE)),(VLOOKUP(A30,[3]!LeachSS,12,FALSE))))</f>
        <v>1</v>
      </c>
      <c r="D30" s="81" t="str">
        <f>IF(C30=(VLOOKUP(A30,Meth2,3,FALSE)),(VLOOKUP(A30,Meth2,4,FALSE)),(VLOOKUP(A30,[3]!LeachSS,13,FALSE)))</f>
        <v>PQL</v>
      </c>
      <c r="E30" s="82">
        <f>IF((VLOOKUP(A30,[3]!LeachSS,15,FALSE))="0",(VLOOKUP(A30,[4]!Sone,9,FALSE)),MIN((VLOOKUP(A30,[4]!Sone,9,FALSE)),(VLOOKUP(A30,[3]!LeachSS,15,FALSE))))</f>
        <v>7</v>
      </c>
      <c r="F30" s="83" t="str">
        <f>IF(E30=(VLOOKUP(A30,Meth2,3,FALSE)),(VLOOKUP(A30,Meth2,4,FALSE)),(VLOOKUP(A30,[3]!LeachSS,16,FALSE)))</f>
        <v>Cancer Risk</v>
      </c>
      <c r="G30" s="84">
        <f>IF((VLOOKUP(A30,[3]!LeachSS,18,FALSE))="0",(VLOOKUP(A30,[4]!Sone,9,FALSE)),MIN((VLOOKUP(A30,[4]!Sone,9,FALSE)),(VLOOKUP(A30,[3]!LeachSS,18,FALSE))))</f>
        <v>3</v>
      </c>
      <c r="H30" s="85" t="str">
        <f>IF(G30=(VLOOKUP(A30,Meth2,3,FALSE)),(VLOOKUP(A30,Meth2,4,FALSE)),(VLOOKUP(A30,[3]!LeachSS,19,FALSE)))</f>
        <v>Leaching</v>
      </c>
    </row>
    <row r="31" spans="1:8" x14ac:dyDescent="0.25">
      <c r="A31" s="79" t="s">
        <v>80</v>
      </c>
      <c r="B31" s="313" t="str">
        <f>VLOOKUP(A31,[1]!TOX, 2, FALSE)</f>
        <v>108-90-7</v>
      </c>
      <c r="C31" s="80">
        <f>IF((VLOOKUP(A31,[3]!LeachSS,12,FALSE))="0",(VLOOKUP(A31,[4]!Sone,9,FALSE)),MIN((VLOOKUP(A31,[4]!Sone,9,FALSE)),(VLOOKUP(A31,[3]!LeachSS,12,FALSE))))</f>
        <v>1</v>
      </c>
      <c r="D31" s="81" t="str">
        <f>IF(C31=(VLOOKUP(A31,Meth2,3,FALSE)),(VLOOKUP(A31,Meth2,4,FALSE)),(VLOOKUP(A31,[3]!LeachSS,13,FALSE)))</f>
        <v>Leaching</v>
      </c>
      <c r="E31" s="82">
        <f>IF((VLOOKUP(A31,[3]!LeachSS,15,FALSE))="0",(VLOOKUP(A31,[4]!Sone,9,FALSE)),MIN((VLOOKUP(A31,[4]!Sone,9,FALSE)),(VLOOKUP(A31,[3]!LeachSS,15,FALSE))))</f>
        <v>3</v>
      </c>
      <c r="F31" s="83" t="str">
        <f>IF(E31=(VLOOKUP(A31,Meth2,3,FALSE)),(VLOOKUP(A31,Meth2,4,FALSE)),(VLOOKUP(A31,[3]!LeachSS,16,FALSE)))</f>
        <v>Leaching</v>
      </c>
      <c r="G31" s="84">
        <f>IF((VLOOKUP(A31,[3]!LeachSS,18,FALSE))="0",(VLOOKUP(A31,[4]!Sone,9,FALSE)),MIN((VLOOKUP(A31,[4]!Sone,9,FALSE)),(VLOOKUP(A31,[3]!LeachSS,18,FALSE))))</f>
        <v>100</v>
      </c>
      <c r="H31" s="85" t="str">
        <f>IF(G31=(VLOOKUP(A31,Meth2,3,FALSE)),(VLOOKUP(A31,Meth2,4,FALSE)),(VLOOKUP(A31,[3]!LeachSS,19,FALSE)))</f>
        <v>Leaching</v>
      </c>
    </row>
    <row r="32" spans="1:8" x14ac:dyDescent="0.25">
      <c r="A32" s="79" t="s">
        <v>79</v>
      </c>
      <c r="B32" s="313" t="str">
        <f>VLOOKUP(A32,[1]!TOX, 2, FALSE)</f>
        <v>67-66-3</v>
      </c>
      <c r="C32" s="80">
        <f>IF((VLOOKUP(A32,[3]!LeachSS,12,FALSE))="0",(VLOOKUP(A32,[4]!Sone,9,FALSE)),MIN((VLOOKUP(A32,[4]!Sone,9,FALSE)),(VLOOKUP(A32,[3]!LeachSS,12,FALSE))))</f>
        <v>0.4</v>
      </c>
      <c r="D32" s="81" t="str">
        <f>IF(C32=(VLOOKUP(A32,Meth2,3,FALSE)),(VLOOKUP(A32,Meth2,4,FALSE)),(VLOOKUP(A32,[3]!LeachSS,13,FALSE)))</f>
        <v>Leaching</v>
      </c>
      <c r="E32" s="82">
        <f>IF((VLOOKUP(A32,[3]!LeachSS,15,FALSE))="0",(VLOOKUP(A32,[4]!Sone,9,FALSE)),MIN((VLOOKUP(A32,[4]!Sone,9,FALSE)),(VLOOKUP(A32,[3]!LeachSS,15,FALSE))))</f>
        <v>0.2</v>
      </c>
      <c r="F32" s="83" t="str">
        <f>IF(E32=(VLOOKUP(A32,Meth2,3,FALSE)),(VLOOKUP(A32,Meth2,4,FALSE)),(VLOOKUP(A32,[3]!LeachSS,16,FALSE)))</f>
        <v>Leaching</v>
      </c>
      <c r="G32" s="84">
        <f>IF((VLOOKUP(A32,[3]!LeachSS,18,FALSE))="0",(VLOOKUP(A32,[4]!Sone,9,FALSE)),MIN((VLOOKUP(A32,[4]!Sone,9,FALSE)),(VLOOKUP(A32,[3]!LeachSS,18,FALSE))))</f>
        <v>500</v>
      </c>
      <c r="H32" s="85" t="str">
        <f>IF(G32=(VLOOKUP(A32,Meth2,3,FALSE)),(VLOOKUP(A32,Meth2,4,FALSE)),(VLOOKUP(A32,[3]!LeachSS,19,FALSE)))</f>
        <v>Ceiling (Medium)</v>
      </c>
    </row>
    <row r="33" spans="1:8" x14ac:dyDescent="0.25">
      <c r="A33" s="79" t="s">
        <v>78</v>
      </c>
      <c r="B33" s="313" t="str">
        <f>VLOOKUP(A33,[1]!TOX, 2, FALSE)</f>
        <v>95-57-8</v>
      </c>
      <c r="C33" s="80">
        <f>IF((VLOOKUP(A33,[3]!LeachSS,12,FALSE))="0",(VLOOKUP(A33,[4]!Sone,9,FALSE)),MIN((VLOOKUP(A33,[4]!Sone,9,FALSE)),(VLOOKUP(A33,[3]!LeachSS,12,FALSE))))</f>
        <v>0.7</v>
      </c>
      <c r="D33" s="81" t="str">
        <f>IF(C33=(VLOOKUP(A33,Meth2,3,FALSE)),(VLOOKUP(A33,Meth2,4,FALSE)),(VLOOKUP(A33,[3]!LeachSS,13,FALSE)))</f>
        <v>PQL</v>
      </c>
      <c r="E33" s="82">
        <f>IF((VLOOKUP(A33,[3]!LeachSS,15,FALSE))="0",(VLOOKUP(A33,[4]!Sone,9,FALSE)),MIN((VLOOKUP(A33,[4]!Sone,9,FALSE)),(VLOOKUP(A33,[3]!LeachSS,15,FALSE))))</f>
        <v>100</v>
      </c>
      <c r="F33" s="83" t="str">
        <f>IF(E33=(VLOOKUP(A33,Meth2,3,FALSE)),(VLOOKUP(A33,Meth2,4,FALSE)),(VLOOKUP(A33,[3]!LeachSS,16,FALSE)))</f>
        <v>Noncancer Risk</v>
      </c>
      <c r="G33" s="84">
        <f>IF((VLOOKUP(A33,[3]!LeachSS,18,FALSE))="0",(VLOOKUP(A33,[4]!Sone,9,FALSE)),MIN((VLOOKUP(A33,[4]!Sone,9,FALSE)),(VLOOKUP(A33,[3]!LeachSS,18,FALSE))))</f>
        <v>100</v>
      </c>
      <c r="H33" s="85" t="str">
        <f>IF(G33=(VLOOKUP(A33,Meth2,3,FALSE)),(VLOOKUP(A33,Meth2,4,FALSE)),(VLOOKUP(A33,[3]!LeachSS,19,FALSE)))</f>
        <v>Noncancer Risk</v>
      </c>
    </row>
    <row r="34" spans="1:8" x14ac:dyDescent="0.25">
      <c r="A34" s="79" t="s">
        <v>77</v>
      </c>
      <c r="B34" s="313" t="str">
        <f>VLOOKUP(A34,[1]!TOX, 2, FALSE)</f>
        <v>7440-47-3</v>
      </c>
      <c r="C34" s="80">
        <v>100</v>
      </c>
      <c r="D34" s="86" t="s">
        <v>194</v>
      </c>
      <c r="E34" s="82">
        <v>100</v>
      </c>
      <c r="F34" s="87" t="s">
        <v>194</v>
      </c>
      <c r="G34" s="84">
        <v>100</v>
      </c>
      <c r="H34" s="85" t="s">
        <v>194</v>
      </c>
    </row>
    <row r="35" spans="1:8" x14ac:dyDescent="0.25">
      <c r="A35" s="79" t="s">
        <v>76</v>
      </c>
      <c r="B35" s="313" t="str">
        <f>VLOOKUP(A35,[1]!TOX, 2, FALSE)</f>
        <v>16065-83-1</v>
      </c>
      <c r="C35" s="80">
        <f>IF((VLOOKUP(A35,[3]!LeachSS,12,FALSE))="0",(VLOOKUP(A35,[4]!Sone,9,FALSE)),MIN((VLOOKUP(A35,[4]!Sone,9,FALSE)),(VLOOKUP(A35,[3]!LeachSS,12,FALSE))))</f>
        <v>1000</v>
      </c>
      <c r="D35" s="86" t="str">
        <f>IF(C35=(VLOOKUP(A35,Meth2,3,FALSE)),(VLOOKUP(A35,Meth2,4,FALSE)),(VLOOKUP(A35,[3]!LeachSS,13,FALSE)))</f>
        <v>Ceiling (High)</v>
      </c>
      <c r="E35" s="82">
        <f>IF((VLOOKUP(A35,[3]!LeachSS,15,FALSE))="0",(VLOOKUP(A35,[4]!Sone,9,FALSE)),MIN((VLOOKUP(A35,[4]!Sone,9,FALSE)),(VLOOKUP(A35,[3]!LeachSS,15,FALSE))))</f>
        <v>1000</v>
      </c>
      <c r="F35" s="87" t="str">
        <f>IF(E35=(VLOOKUP(A35,Meth2,3,FALSE)),(VLOOKUP(A35,Meth2,4,FALSE)),(VLOOKUP(A35,[3]!LeachSS,16,FALSE)))</f>
        <v>Ceiling (High)</v>
      </c>
      <c r="G35" s="84">
        <f>IF((VLOOKUP(A35,[3]!LeachSS,18,FALSE))="0",(VLOOKUP(A35,[4]!Sone,9,FALSE)),MIN((VLOOKUP(A35,[4]!Sone,9,FALSE)),(VLOOKUP(A35,[3]!LeachSS,18,FALSE))))</f>
        <v>1000</v>
      </c>
      <c r="H35" s="85" t="str">
        <f>IF(G35=(VLOOKUP(A35,Meth2,3,FALSE)),(VLOOKUP(A35,Meth2,4,FALSE)),(VLOOKUP(A35,[3]!LeachSS,19,FALSE)))</f>
        <v>Ceiling (High)</v>
      </c>
    </row>
    <row r="36" spans="1:8" x14ac:dyDescent="0.25">
      <c r="A36" s="79" t="s">
        <v>75</v>
      </c>
      <c r="B36" s="313" t="str">
        <f>VLOOKUP(A36,[1]!TOX, 2, FALSE)</f>
        <v>18540-29-9</v>
      </c>
      <c r="C36" s="80">
        <v>100</v>
      </c>
      <c r="D36" s="86" t="s">
        <v>192</v>
      </c>
      <c r="E36" s="82">
        <v>100</v>
      </c>
      <c r="F36" s="87" t="s">
        <v>192</v>
      </c>
      <c r="G36" s="84">
        <v>100</v>
      </c>
      <c r="H36" s="85" t="s">
        <v>192</v>
      </c>
    </row>
    <row r="37" spans="1:8" x14ac:dyDescent="0.25">
      <c r="A37" s="79" t="s">
        <v>74</v>
      </c>
      <c r="B37" s="313" t="str">
        <f>VLOOKUP(A37,[1]!TOX, 2, FALSE)</f>
        <v>218-01-9</v>
      </c>
      <c r="C37" s="80">
        <f>IF((VLOOKUP(A37,[3]!LeachSS,12,FALSE))="0",(VLOOKUP(A37,[4]!Sone,9,FALSE)),MIN((VLOOKUP(A37,[4]!Sone,9,FALSE)),(VLOOKUP(A37,[3]!LeachSS,12,FALSE))))</f>
        <v>200</v>
      </c>
      <c r="D37" s="86" t="str">
        <f>IF(C37=(VLOOKUP(A37,Meth2,3,FALSE)),(VLOOKUP(A37,Meth2,4,FALSE)),(VLOOKUP(A37,[3]!LeachSS,13,FALSE)))</f>
        <v>Cancer Risk</v>
      </c>
      <c r="E37" s="82">
        <f>IF((VLOOKUP(A37,[3]!LeachSS,15,FALSE))="0",(VLOOKUP(A37,[4]!Sone,9,FALSE)),MIN((VLOOKUP(A37,[4]!Sone,9,FALSE)),(VLOOKUP(A37,[3]!LeachSS,15,FALSE))))</f>
        <v>200</v>
      </c>
      <c r="F37" s="87" t="str">
        <f>IF(E37=(VLOOKUP(A37,Meth2,3,FALSE)),(VLOOKUP(A37,Meth2,4,FALSE)),(VLOOKUP(A37,[3]!LeachSS,16,FALSE)))</f>
        <v>Cancer Risk</v>
      </c>
      <c r="G37" s="84">
        <f>IF((VLOOKUP(A37,[3]!LeachSS,18,FALSE))="0",(VLOOKUP(A37,[4]!Sone,9,FALSE)),MIN((VLOOKUP(A37,[4]!Sone,9,FALSE)),(VLOOKUP(A37,[3]!LeachSS,18,FALSE))))</f>
        <v>200</v>
      </c>
      <c r="H37" s="85" t="str">
        <f>IF(G37=(VLOOKUP(A37,Meth2,3,FALSE)),(VLOOKUP(A37,Meth2,4,FALSE)),(VLOOKUP(A37,[3]!LeachSS,19,FALSE)))</f>
        <v>Cancer Risk</v>
      </c>
    </row>
    <row r="38" spans="1:8" x14ac:dyDescent="0.25">
      <c r="A38" s="79" t="s">
        <v>73</v>
      </c>
      <c r="B38" s="313" t="str">
        <f>VLOOKUP(A38,[1]!TOX, 2, FALSE)</f>
        <v>57-12-5</v>
      </c>
      <c r="C38" s="80">
        <f>IF((VLOOKUP(A38,[3]!LeachSS,12,FALSE))="0",(VLOOKUP(A38,[4]!Sone,9,FALSE)),MIN((VLOOKUP(A38,[4]!Sone,9,FALSE)),(VLOOKUP(A38,[3]!LeachSS,12,FALSE))))</f>
        <v>30</v>
      </c>
      <c r="D38" s="81" t="str">
        <f>IF(C38=(VLOOKUP(A38,Meth2,3,FALSE)),(VLOOKUP(A38,Meth2,4,FALSE)),(VLOOKUP(A38,[3]!LeachSS,13,FALSE)))</f>
        <v>Noncancer Risk</v>
      </c>
      <c r="E38" s="82">
        <f>IF((VLOOKUP(A38,[3]!LeachSS,15,FALSE))="0",(VLOOKUP(A38,[4]!Sone,9,FALSE)),MIN((VLOOKUP(A38,[4]!Sone,9,FALSE)),(VLOOKUP(A38,[3]!LeachSS,15,FALSE))))</f>
        <v>30</v>
      </c>
      <c r="F38" s="83" t="str">
        <f>IF(E38=(VLOOKUP(A38,Meth2,3,FALSE)),(VLOOKUP(A38,Meth2,4,FALSE)),(VLOOKUP(A38,[3]!LeachSS,16,FALSE)))</f>
        <v>Noncancer Risk</v>
      </c>
      <c r="G38" s="84">
        <f>IF((VLOOKUP(A38,[3]!LeachSS,18,FALSE))="0",(VLOOKUP(A38,[4]!Sone,9,FALSE)),MIN((VLOOKUP(A38,[4]!Sone,9,FALSE)),(VLOOKUP(A38,[3]!LeachSS,18,FALSE))))</f>
        <v>30</v>
      </c>
      <c r="H38" s="85" t="str">
        <f>IF(G38=(VLOOKUP(A38,Meth2,3,FALSE)),(VLOOKUP(A38,Meth2,4,FALSE)),(VLOOKUP(A38,[3]!LeachSS,19,FALSE)))</f>
        <v>Noncancer Risk</v>
      </c>
    </row>
    <row r="39" spans="1:8" x14ac:dyDescent="0.25">
      <c r="A39" s="79" t="s">
        <v>72</v>
      </c>
      <c r="B39" s="313" t="str">
        <f>VLOOKUP(A39,[1]!TOX, 2, FALSE)</f>
        <v xml:space="preserve">53-70-3 </v>
      </c>
      <c r="C39" s="80">
        <f>IF((VLOOKUP(A39,[3]!LeachSS,12,FALSE))="0",(VLOOKUP(A39,[4]!Sone,9,FALSE)),MIN((VLOOKUP(A39,[4]!Sone,9,FALSE)),(VLOOKUP(A39,[3]!LeachSS,12,FALSE))))</f>
        <v>2</v>
      </c>
      <c r="D39" s="81" t="str">
        <f>IF(C39=(VLOOKUP(A39,Meth2,3,FALSE)),(VLOOKUP(A39,Meth2,4,FALSE)),(VLOOKUP(A39,[3]!LeachSS,13,FALSE)))</f>
        <v>Cancer Risk</v>
      </c>
      <c r="E39" s="82">
        <f>IF((VLOOKUP(A39,[3]!LeachSS,15,FALSE))="0",(VLOOKUP(A39,[4]!Sone,9,FALSE)),MIN((VLOOKUP(A39,[4]!Sone,9,FALSE)),(VLOOKUP(A39,[3]!LeachSS,15,FALSE))))</f>
        <v>2</v>
      </c>
      <c r="F39" s="83" t="str">
        <f>IF(E39=(VLOOKUP(A39,Meth2,3,FALSE)),(VLOOKUP(A39,Meth2,4,FALSE)),(VLOOKUP(A39,[3]!LeachSS,16,FALSE)))</f>
        <v>Cancer Risk</v>
      </c>
      <c r="G39" s="84">
        <f>IF((VLOOKUP(A39,[3]!LeachSS,18,FALSE))="0",(VLOOKUP(A39,[4]!Sone,9,FALSE)),MIN((VLOOKUP(A39,[4]!Sone,9,FALSE)),(VLOOKUP(A39,[3]!LeachSS,18,FALSE))))</f>
        <v>2</v>
      </c>
      <c r="H39" s="85" t="str">
        <f>IF(G39=(VLOOKUP(A39,Meth2,3,FALSE)),(VLOOKUP(A39,Meth2,4,FALSE)),(VLOOKUP(A39,[3]!LeachSS,19,FALSE)))</f>
        <v>Cancer Risk</v>
      </c>
    </row>
    <row r="40" spans="1:8" x14ac:dyDescent="0.25">
      <c r="A40" s="79" t="s">
        <v>71</v>
      </c>
      <c r="B40" s="313" t="str">
        <f>VLOOKUP(A40,[1]!TOX, 2, FALSE)</f>
        <v>124-48-1</v>
      </c>
      <c r="C40" s="80">
        <f>IF((VLOOKUP(A40,[3]!LeachSS,12,FALSE))="0",(VLOOKUP(A40,[4]!Sone,9,FALSE)),MIN((VLOOKUP(A40,[4]!Sone,9,FALSE)),(VLOOKUP(A40,[3]!LeachSS,12,FALSE))))</f>
        <v>5.0000000000000001E-3</v>
      </c>
      <c r="D40" s="81" t="str">
        <f>IF(C40=(VLOOKUP(A40,Meth2,3,FALSE)),(VLOOKUP(A40,Meth2,4,FALSE)),(VLOOKUP(A40,[3]!LeachSS,13,FALSE)))</f>
        <v>PQL</v>
      </c>
      <c r="E40" s="82">
        <f>IF((VLOOKUP(A40,[3]!LeachSS,15,FALSE))="0",(VLOOKUP(A40,[4]!Sone,9,FALSE)),MIN((VLOOKUP(A40,[4]!Sone,9,FALSE)),(VLOOKUP(A40,[3]!LeachSS,15,FALSE))))</f>
        <v>0.03</v>
      </c>
      <c r="F40" s="83" t="str">
        <f>IF(E40=(VLOOKUP(A40,Meth2,3,FALSE)),(VLOOKUP(A40,Meth2,4,FALSE)),(VLOOKUP(A40,[3]!LeachSS,16,FALSE)))</f>
        <v>Leaching</v>
      </c>
      <c r="G40" s="84">
        <f>IF((VLOOKUP(A40,[3]!LeachSS,18,FALSE))="0",(VLOOKUP(A40,[4]!Sone,9,FALSE)),MIN((VLOOKUP(A40,[4]!Sone,9,FALSE)),(VLOOKUP(A40,[3]!LeachSS,18,FALSE))))</f>
        <v>30</v>
      </c>
      <c r="H40" s="85" t="str">
        <f>IF(G40=(VLOOKUP(A40,Meth2,3,FALSE)),(VLOOKUP(A40,Meth2,4,FALSE)),(VLOOKUP(A40,[3]!LeachSS,19,FALSE)))</f>
        <v>Cancer Risk</v>
      </c>
    </row>
    <row r="41" spans="1:8" x14ac:dyDescent="0.25">
      <c r="A41" s="79" t="s">
        <v>70</v>
      </c>
      <c r="B41" s="313" t="str">
        <f>VLOOKUP(A41,[1]!TOX, 2, FALSE)</f>
        <v>95-50-1</v>
      </c>
      <c r="C41" s="80">
        <f>IF((VLOOKUP(A41,[3]!LeachSS,12,FALSE))="0",(VLOOKUP(A41,[4]!Sone,9,FALSE)),MIN((VLOOKUP(A41,[4]!Sone,9,FALSE)),(VLOOKUP(A41,[3]!LeachSS,12,FALSE))))</f>
        <v>9</v>
      </c>
      <c r="D41" s="81" t="str">
        <f>IF(C41=(VLOOKUP(A41,Meth2,3,FALSE)),(VLOOKUP(A41,Meth2,4,FALSE)),(VLOOKUP(A41,[3]!LeachSS,13,FALSE)))</f>
        <v>Leaching</v>
      </c>
      <c r="E41" s="82">
        <f>IF((VLOOKUP(A41,[3]!LeachSS,15,FALSE))="0",(VLOOKUP(A41,[4]!Sone,9,FALSE)),MIN((VLOOKUP(A41,[4]!Sone,9,FALSE)),(VLOOKUP(A41,[3]!LeachSS,15,FALSE))))</f>
        <v>100</v>
      </c>
      <c r="F41" s="83" t="str">
        <f>IF(E41=(VLOOKUP(A41,Meth2,3,FALSE)),(VLOOKUP(A41,Meth2,4,FALSE)),(VLOOKUP(A41,[3]!LeachSS,16,FALSE)))</f>
        <v>Leaching</v>
      </c>
      <c r="G41" s="84">
        <f>IF((VLOOKUP(A41,[3]!LeachSS,18,FALSE))="0",(VLOOKUP(A41,[4]!Sone,9,FALSE)),MIN((VLOOKUP(A41,[4]!Sone,9,FALSE)),(VLOOKUP(A41,[3]!LeachSS,18,FALSE))))</f>
        <v>300</v>
      </c>
      <c r="H41" s="85" t="str">
        <f>IF(G41=(VLOOKUP(A41,Meth2,3,FALSE)),(VLOOKUP(A41,Meth2,4,FALSE)),(VLOOKUP(A41,[3]!LeachSS,19,FALSE)))</f>
        <v>Leaching</v>
      </c>
    </row>
    <row r="42" spans="1:8" x14ac:dyDescent="0.25">
      <c r="A42" s="79" t="s">
        <v>69</v>
      </c>
      <c r="B42" s="313" t="str">
        <f>VLOOKUP(A42,[1]!TOX, 2, FALSE)</f>
        <v>541-73-1</v>
      </c>
      <c r="C42" s="80">
        <f>IF((VLOOKUP(A42,[3]!LeachSS,12,FALSE))="0",(VLOOKUP(A42,[4]!Sone,9,FALSE)),MIN((VLOOKUP(A42,[4]!Sone,9,FALSE)),(VLOOKUP(A42,[3]!LeachSS,12,FALSE))))</f>
        <v>3</v>
      </c>
      <c r="D42" s="81" t="str">
        <f>IF(C42=(VLOOKUP(A42,Meth2,3,FALSE)),(VLOOKUP(A42,Meth2,4,FALSE)),(VLOOKUP(A42,[3]!LeachSS,13,FALSE)))</f>
        <v>Leaching</v>
      </c>
      <c r="E42" s="82">
        <f>IF((VLOOKUP(A42,[3]!LeachSS,15,FALSE))="0",(VLOOKUP(A42,[4]!Sone,9,FALSE)),MIN((VLOOKUP(A42,[4]!Sone,9,FALSE)),(VLOOKUP(A42,[3]!LeachSS,15,FALSE))))</f>
        <v>100</v>
      </c>
      <c r="F42" s="83" t="str">
        <f>IF(E42=(VLOOKUP(A42,Meth2,3,FALSE)),(VLOOKUP(A42,Meth2,4,FALSE)),(VLOOKUP(A42,[3]!LeachSS,16,FALSE)))</f>
        <v>Ceiling (Low)</v>
      </c>
      <c r="G42" s="84">
        <f>IF((VLOOKUP(A42,[3]!LeachSS,18,FALSE))="0",(VLOOKUP(A42,[4]!Sone,9,FALSE)),MIN((VLOOKUP(A42,[4]!Sone,9,FALSE)),(VLOOKUP(A42,[3]!LeachSS,18,FALSE))))</f>
        <v>100</v>
      </c>
      <c r="H42" s="85" t="str">
        <f>IF(G42=(VLOOKUP(A42,Meth2,3,FALSE)),(VLOOKUP(A42,Meth2,4,FALSE)),(VLOOKUP(A42,[3]!LeachSS,19,FALSE)))</f>
        <v>Ceiling (Low)</v>
      </c>
    </row>
    <row r="43" spans="1:8" x14ac:dyDescent="0.25">
      <c r="A43" s="79" t="s">
        <v>68</v>
      </c>
      <c r="B43" s="313" t="str">
        <f>VLOOKUP(A43,[1]!TOX, 2, FALSE)</f>
        <v>106-46-7</v>
      </c>
      <c r="C43" s="80">
        <f>IF((VLOOKUP(A43,[3]!LeachSS,12,FALSE))="0",(VLOOKUP(A43,[4]!Sone,9,FALSE)),MIN((VLOOKUP(A43,[4]!Sone,9,FALSE)),(VLOOKUP(A43,[3]!LeachSS,12,FALSE))))</f>
        <v>0.7</v>
      </c>
      <c r="D43" s="81" t="str">
        <f>IF(C43=(VLOOKUP(A43,Meth2,3,FALSE)),(VLOOKUP(A43,Meth2,4,FALSE)),(VLOOKUP(A43,[3]!LeachSS,13,FALSE)))</f>
        <v>PQL</v>
      </c>
      <c r="E43" s="82">
        <f>IF((VLOOKUP(A43,[3]!LeachSS,15,FALSE))="0",(VLOOKUP(A43,[4]!Sone,9,FALSE)),MIN((VLOOKUP(A43,[4]!Sone,9,FALSE)),(VLOOKUP(A43,[3]!LeachSS,15,FALSE))))</f>
        <v>1</v>
      </c>
      <c r="F43" s="83" t="str">
        <f>IF(E43=(VLOOKUP(A43,Meth2,3,FALSE)),(VLOOKUP(A43,Meth2,4,FALSE)),(VLOOKUP(A43,[3]!LeachSS,16,FALSE)))</f>
        <v>Leaching</v>
      </c>
      <c r="G43" s="84">
        <f>IF((VLOOKUP(A43,[3]!LeachSS,18,FALSE))="0",(VLOOKUP(A43,[4]!Sone,9,FALSE)),MIN((VLOOKUP(A43,[4]!Sone,9,FALSE)),(VLOOKUP(A43,[3]!LeachSS,18,FALSE))))</f>
        <v>100</v>
      </c>
      <c r="H43" s="85" t="str">
        <f>IF(G43=(VLOOKUP(A43,Meth2,3,FALSE)),(VLOOKUP(A43,Meth2,4,FALSE)),(VLOOKUP(A43,[3]!LeachSS,19,FALSE)))</f>
        <v>Cancer Risk</v>
      </c>
    </row>
    <row r="44" spans="1:8" x14ac:dyDescent="0.25">
      <c r="A44" s="79" t="s">
        <v>67</v>
      </c>
      <c r="B44" s="313" t="str">
        <f>VLOOKUP(A44,[1]!TOX, 2, FALSE)</f>
        <v>91-94-1</v>
      </c>
      <c r="C44" s="80">
        <f>IF((VLOOKUP(A44,[3]!LeachSS,12,FALSE))="0",(VLOOKUP(A44,[4]!Sone,9,FALSE)),MIN((VLOOKUP(A44,[4]!Sone,9,FALSE)),(VLOOKUP(A44,[3]!LeachSS,12,FALSE))))</f>
        <v>3</v>
      </c>
      <c r="D44" s="81" t="str">
        <f>IF(C44=(VLOOKUP(A44,Meth2,3,FALSE)),(VLOOKUP(A44,Meth2,4,FALSE)),(VLOOKUP(A44,[3]!LeachSS,13,FALSE)))</f>
        <v>Cancer Risk</v>
      </c>
      <c r="E44" s="82">
        <f>IF((VLOOKUP(A44,[3]!LeachSS,15,FALSE))="0",(VLOOKUP(A44,[4]!Sone,9,FALSE)),MIN((VLOOKUP(A44,[4]!Sone,9,FALSE)),(VLOOKUP(A44,[3]!LeachSS,15,FALSE))))</f>
        <v>3</v>
      </c>
      <c r="F44" s="83" t="str">
        <f>IF(E44=(VLOOKUP(A44,Meth2,3,FALSE)),(VLOOKUP(A44,Meth2,4,FALSE)),(VLOOKUP(A44,[3]!LeachSS,16,FALSE)))</f>
        <v>Cancer Risk</v>
      </c>
      <c r="G44" s="84">
        <f>IF((VLOOKUP(A44,[3]!LeachSS,18,FALSE))="0",(VLOOKUP(A44,[4]!Sone,9,FALSE)),MIN((VLOOKUP(A44,[4]!Sone,9,FALSE)),(VLOOKUP(A44,[3]!LeachSS,18,FALSE))))</f>
        <v>3</v>
      </c>
      <c r="H44" s="85" t="str">
        <f>IF(G44=(VLOOKUP(A44,Meth2,3,FALSE)),(VLOOKUP(A44,Meth2,4,FALSE)),(VLOOKUP(A44,[3]!LeachSS,19,FALSE)))</f>
        <v>Cancer Risk</v>
      </c>
    </row>
    <row r="45" spans="1:8" x14ac:dyDescent="0.25">
      <c r="A45" s="88" t="s">
        <v>66</v>
      </c>
      <c r="B45" s="314" t="str">
        <f>VLOOKUP(A45,[1]!TOX, 2, FALSE)</f>
        <v>72-54-8</v>
      </c>
      <c r="C45" s="80">
        <f>IF((VLOOKUP(A45,[3]!LeachSS,12,FALSE))="0",(VLOOKUP(A45,[4]!Sone,9,FALSE)),MIN((VLOOKUP(A45,[4]!Sone,9,FALSE)),(VLOOKUP(A45,[3]!LeachSS,12,FALSE))))</f>
        <v>10</v>
      </c>
      <c r="D45" s="81" t="str">
        <f>IF(C45=(VLOOKUP(A45,Meth2,3,FALSE)),(VLOOKUP(A45,Meth2,4,FALSE)),(VLOOKUP(A45,[3]!LeachSS,13,FALSE)))</f>
        <v>Cancer Risk</v>
      </c>
      <c r="E45" s="82">
        <f>IF((VLOOKUP(A45,[3]!LeachSS,15,FALSE))="0",(VLOOKUP(A45,[4]!Sone,9,FALSE)),MIN((VLOOKUP(A45,[4]!Sone,9,FALSE)),(VLOOKUP(A45,[3]!LeachSS,15,FALSE))))</f>
        <v>10</v>
      </c>
      <c r="F45" s="83" t="str">
        <f>IF(E45=(VLOOKUP(A45,Meth2,3,FALSE)),(VLOOKUP(A45,Meth2,4,FALSE)),(VLOOKUP(A45,[3]!LeachSS,16,FALSE)))</f>
        <v>Cancer Risk</v>
      </c>
      <c r="G45" s="84">
        <f>IF((VLOOKUP(A45,[3]!LeachSS,18,FALSE))="0",(VLOOKUP(A45,[4]!Sone,9,FALSE)),MIN((VLOOKUP(A45,[4]!Sone,9,FALSE)),(VLOOKUP(A45,[3]!LeachSS,18,FALSE))))</f>
        <v>10</v>
      </c>
      <c r="H45" s="85" t="str">
        <f>IF(G45=(VLOOKUP(A45,Meth2,3,FALSE)),(VLOOKUP(A45,Meth2,4,FALSE)),(VLOOKUP(A45,[3]!LeachSS,19,FALSE)))</f>
        <v>Cancer Risk</v>
      </c>
    </row>
    <row r="46" spans="1:8" x14ac:dyDescent="0.25">
      <c r="A46" s="88" t="s">
        <v>65</v>
      </c>
      <c r="B46" s="314" t="str">
        <f>VLOOKUP(A46,[1]!TOX, 2, FALSE)</f>
        <v>72-55-9</v>
      </c>
      <c r="C46" s="80">
        <f>IF((VLOOKUP(A46,[3]!LeachSS,12,FALSE))="0",(VLOOKUP(A46,[4]!Sone,9,FALSE)),MIN((VLOOKUP(A46,[4]!Sone,9,FALSE)),(VLOOKUP(A46,[3]!LeachSS,12,FALSE))))</f>
        <v>7</v>
      </c>
      <c r="D46" s="81" t="str">
        <f>IF(C46=(VLOOKUP(A46,Meth2,3,FALSE)),(VLOOKUP(A46,Meth2,4,FALSE)),(VLOOKUP(A46,[3]!LeachSS,13,FALSE)))</f>
        <v>Cancer Risk</v>
      </c>
      <c r="E46" s="82">
        <f>IF((VLOOKUP(A46,[3]!LeachSS,15,FALSE))="0",(VLOOKUP(A46,[4]!Sone,9,FALSE)),MIN((VLOOKUP(A46,[4]!Sone,9,FALSE)),(VLOOKUP(A46,[3]!LeachSS,15,FALSE))))</f>
        <v>7</v>
      </c>
      <c r="F46" s="83" t="str">
        <f>IF(E46=(VLOOKUP(A46,Meth2,3,FALSE)),(VLOOKUP(A46,Meth2,4,FALSE)),(VLOOKUP(A46,[3]!LeachSS,16,FALSE)))</f>
        <v>Cancer Risk</v>
      </c>
      <c r="G46" s="84">
        <f>IF((VLOOKUP(A46,[3]!LeachSS,18,FALSE))="0",(VLOOKUP(A46,[4]!Sone,9,FALSE)),MIN((VLOOKUP(A46,[4]!Sone,9,FALSE)),(VLOOKUP(A46,[3]!LeachSS,18,FALSE))))</f>
        <v>7</v>
      </c>
      <c r="H46" s="85" t="str">
        <f>IF(G46=(VLOOKUP(A46,Meth2,3,FALSE)),(VLOOKUP(A46,Meth2,4,FALSE)),(VLOOKUP(A46,[3]!LeachSS,19,FALSE)))</f>
        <v>Cancer Risk</v>
      </c>
    </row>
    <row r="47" spans="1:8" x14ac:dyDescent="0.25">
      <c r="A47" s="88" t="s">
        <v>64</v>
      </c>
      <c r="B47" s="314" t="str">
        <f>VLOOKUP(A47,[1]!TOX, 2, FALSE)</f>
        <v>50-29-3</v>
      </c>
      <c r="C47" s="80">
        <f>IF((VLOOKUP(A47,[3]!LeachSS,12,FALSE))="0",(VLOOKUP(A47,[4]!Sone,9,FALSE)),MIN((VLOOKUP(A47,[4]!Sone,9,FALSE)),(VLOOKUP(A47,[3]!LeachSS,12,FALSE))))</f>
        <v>7</v>
      </c>
      <c r="D47" s="81" t="str">
        <f>IF(C47=(VLOOKUP(A47,Meth2,3,FALSE)),(VLOOKUP(A47,Meth2,4,FALSE)),(VLOOKUP(A47,[3]!LeachSS,13,FALSE)))</f>
        <v>Cancer Risk</v>
      </c>
      <c r="E47" s="82">
        <f>IF((VLOOKUP(A47,[3]!LeachSS,15,FALSE))="0",(VLOOKUP(A47,[4]!Sone,9,FALSE)),MIN((VLOOKUP(A47,[4]!Sone,9,FALSE)),(VLOOKUP(A47,[3]!LeachSS,15,FALSE))))</f>
        <v>7</v>
      </c>
      <c r="F47" s="83" t="str">
        <f>IF(E47=(VLOOKUP(A47,Meth2,3,FALSE)),(VLOOKUP(A47,Meth2,4,FALSE)),(VLOOKUP(A47,[3]!LeachSS,16,FALSE)))</f>
        <v>Cancer Risk</v>
      </c>
      <c r="G47" s="84">
        <f>IF((VLOOKUP(A47,[3]!LeachSS,18,FALSE))="0",(VLOOKUP(A47,[4]!Sone,9,FALSE)),MIN((VLOOKUP(A47,[4]!Sone,9,FALSE)),(VLOOKUP(A47,[3]!LeachSS,18,FALSE))))</f>
        <v>7</v>
      </c>
      <c r="H47" s="85" t="str">
        <f>IF(G47=(VLOOKUP(A47,Meth2,3,FALSE)),(VLOOKUP(A47,Meth2,4,FALSE)),(VLOOKUP(A47,[3]!LeachSS,19,FALSE)))</f>
        <v>Cancer Risk</v>
      </c>
    </row>
    <row r="48" spans="1:8" x14ac:dyDescent="0.25">
      <c r="A48" s="79" t="s">
        <v>63</v>
      </c>
      <c r="B48" s="313" t="str">
        <f>VLOOKUP(A48,[1]!TOX, 2, FALSE)</f>
        <v xml:space="preserve">75-34-3 </v>
      </c>
      <c r="C48" s="80">
        <f>IF((VLOOKUP(A48,[3]!LeachSS,12,FALSE))="0",(VLOOKUP(A48,[4]!Sone,9,FALSE)),MIN((VLOOKUP(A48,[4]!Sone,9,FALSE)),(VLOOKUP(A48,[3]!LeachSS,12,FALSE))))</f>
        <v>0.4</v>
      </c>
      <c r="D48" s="81" t="str">
        <f>IF(C48=(VLOOKUP(A48,Meth2,3,FALSE)),(VLOOKUP(A48,Meth2,4,FALSE)),(VLOOKUP(A48,[3]!LeachSS,13,FALSE)))</f>
        <v>Leaching</v>
      </c>
      <c r="E48" s="82">
        <f>IF((VLOOKUP(A48,[3]!LeachSS,15,FALSE))="0",(VLOOKUP(A48,[4]!Sone,9,FALSE)),MIN((VLOOKUP(A48,[4]!Sone,9,FALSE)),(VLOOKUP(A48,[3]!LeachSS,15,FALSE))))</f>
        <v>9</v>
      </c>
      <c r="F48" s="83" t="str">
        <f>IF(E48=(VLOOKUP(A48,Meth2,3,FALSE)),(VLOOKUP(A48,Meth2,4,FALSE)),(VLOOKUP(A48,[3]!LeachSS,16,FALSE)))</f>
        <v>Leaching</v>
      </c>
      <c r="G48" s="84">
        <f>IF((VLOOKUP(A48,[3]!LeachSS,18,FALSE))="0",(VLOOKUP(A48,[4]!Sone,9,FALSE)),MIN((VLOOKUP(A48,[4]!Sone,9,FALSE)),(VLOOKUP(A48,[3]!LeachSS,18,FALSE))))</f>
        <v>500</v>
      </c>
      <c r="H48" s="85" t="str">
        <f>IF(G48=(VLOOKUP(A48,Meth2,3,FALSE)),(VLOOKUP(A48,Meth2,4,FALSE)),(VLOOKUP(A48,[3]!LeachSS,19,FALSE)))</f>
        <v>Ceiling (Medium)</v>
      </c>
    </row>
    <row r="49" spans="1:8" x14ac:dyDescent="0.25">
      <c r="A49" s="79" t="s">
        <v>62</v>
      </c>
      <c r="B49" s="313" t="str">
        <f>VLOOKUP(A49,[1]!TOX, 2, FALSE)</f>
        <v>107-06-2</v>
      </c>
      <c r="C49" s="80">
        <f>IF((VLOOKUP(A49,[3]!LeachSS,12,FALSE))="0",(VLOOKUP(A49,[4]!Sone,9,FALSE)),MIN((VLOOKUP(A49,[4]!Sone,9,FALSE)),(VLOOKUP(A49,[3]!LeachSS,12,FALSE))))</f>
        <v>0.1</v>
      </c>
      <c r="D49" s="81" t="str">
        <f>IF(C49=(VLOOKUP(A49,Meth2,3,FALSE)),(VLOOKUP(A49,Meth2,4,FALSE)),(VLOOKUP(A49,[3]!LeachSS,13,FALSE)))</f>
        <v>PQL</v>
      </c>
      <c r="E49" s="82">
        <f>IF((VLOOKUP(A49,[3]!LeachSS,15,FALSE))="0",(VLOOKUP(A49,[4]!Sone,9,FALSE)),MIN((VLOOKUP(A49,[4]!Sone,9,FALSE)),(VLOOKUP(A49,[3]!LeachSS,15,FALSE))))</f>
        <v>0.1</v>
      </c>
      <c r="F49" s="83" t="str">
        <f>IF(E49=(VLOOKUP(A49,Meth2,3,FALSE)),(VLOOKUP(A49,Meth2,4,FALSE)),(VLOOKUP(A49,[3]!LeachSS,16,FALSE)))</f>
        <v>PQL</v>
      </c>
      <c r="G49" s="84">
        <f>IF((VLOOKUP(A49,[3]!LeachSS,18,FALSE))="0",(VLOOKUP(A49,[4]!Sone,9,FALSE)),MIN((VLOOKUP(A49,[4]!Sone,9,FALSE)),(VLOOKUP(A49,[3]!LeachSS,18,FALSE))))</f>
        <v>30</v>
      </c>
      <c r="H49" s="85" t="str">
        <f>IF(G49=(VLOOKUP(A49,Meth2,3,FALSE)),(VLOOKUP(A49,Meth2,4,FALSE)),(VLOOKUP(A49,[3]!LeachSS,19,FALSE)))</f>
        <v>Cancer Risk</v>
      </c>
    </row>
    <row r="50" spans="1:8" x14ac:dyDescent="0.25">
      <c r="A50" s="79" t="s">
        <v>61</v>
      </c>
      <c r="B50" s="313" t="str">
        <f>VLOOKUP(A50,[1]!TOX, 2, FALSE)</f>
        <v>75-35-4</v>
      </c>
      <c r="C50" s="80">
        <f>IF((VLOOKUP(A50,[3]!LeachSS,12,FALSE))="0",(VLOOKUP(A50,[4]!Sone,9,FALSE)),MIN((VLOOKUP(A50,[4]!Sone,9,FALSE)),(VLOOKUP(A50,[3]!LeachSS,12,FALSE))))</f>
        <v>3</v>
      </c>
      <c r="D50" s="81" t="str">
        <f>IF(C50=(VLOOKUP(A50,Meth2,3,FALSE)),(VLOOKUP(A50,Meth2,4,FALSE)),(VLOOKUP(A50,[3]!LeachSS,13,FALSE)))</f>
        <v>Leaching</v>
      </c>
      <c r="E50" s="82">
        <f>IF((VLOOKUP(A50,[3]!LeachSS,15,FALSE))="0",(VLOOKUP(A50,[4]!Sone,9,FALSE)),MIN((VLOOKUP(A50,[4]!Sone,9,FALSE)),(VLOOKUP(A50,[3]!LeachSS,15,FALSE))))</f>
        <v>40</v>
      </c>
      <c r="F50" s="83" t="str">
        <f>IF(E50=(VLOOKUP(A50,Meth2,3,FALSE)),(VLOOKUP(A50,Meth2,4,FALSE)),(VLOOKUP(A50,[3]!LeachSS,16,FALSE)))</f>
        <v>Leaching</v>
      </c>
      <c r="G50" s="84">
        <f>IF((VLOOKUP(A50,[3]!LeachSS,18,FALSE))="0",(VLOOKUP(A50,[4]!Sone,9,FALSE)),MIN((VLOOKUP(A50,[4]!Sone,9,FALSE)),(VLOOKUP(A50,[3]!LeachSS,18,FALSE))))</f>
        <v>500</v>
      </c>
      <c r="H50" s="85" t="str">
        <f>IF(G50=(VLOOKUP(A50,Meth2,3,FALSE)),(VLOOKUP(A50,Meth2,4,FALSE)),(VLOOKUP(A50,[3]!LeachSS,19,FALSE)))</f>
        <v>Ceiling (Medium)</v>
      </c>
    </row>
    <row r="51" spans="1:8" x14ac:dyDescent="0.25">
      <c r="A51" s="79" t="s">
        <v>60</v>
      </c>
      <c r="B51" s="313" t="str">
        <f>VLOOKUP(A51,[1]!TOX, 2, FALSE)</f>
        <v>156-59-2</v>
      </c>
      <c r="C51" s="80">
        <f>IF((VLOOKUP(A51,[3]!LeachSS,12,FALSE))="0",(VLOOKUP(A51,[4]!Sone,9,FALSE)),MIN((VLOOKUP(A51,[4]!Sone,9,FALSE)),(VLOOKUP(A51,[3]!LeachSS,12,FALSE))))</f>
        <v>0.3</v>
      </c>
      <c r="D51" s="81" t="str">
        <f>IF(C51=(VLOOKUP(A51,Meth2,3,FALSE)),(VLOOKUP(A51,Meth2,4,FALSE)),(VLOOKUP(A51,[3]!LeachSS,13,FALSE)))</f>
        <v>Leaching</v>
      </c>
      <c r="E51" s="82">
        <f>IF((VLOOKUP(A51,[3]!LeachSS,15,FALSE))="0",(VLOOKUP(A51,[4]!Sone,9,FALSE)),MIN((VLOOKUP(A51,[4]!Sone,9,FALSE)),(VLOOKUP(A51,[3]!LeachSS,15,FALSE))))</f>
        <v>0.1</v>
      </c>
      <c r="F51" s="83" t="str">
        <f>IF(E51=(VLOOKUP(A51,Meth2,3,FALSE)),(VLOOKUP(A51,Meth2,4,FALSE)),(VLOOKUP(A51,[3]!LeachSS,16,FALSE)))</f>
        <v>PQL</v>
      </c>
      <c r="G51" s="84">
        <f>IF((VLOOKUP(A51,[3]!LeachSS,18,FALSE))="0",(VLOOKUP(A51,[4]!Sone,9,FALSE)),MIN((VLOOKUP(A51,[4]!Sone,9,FALSE)),(VLOOKUP(A51,[3]!LeachSS,18,FALSE))))</f>
        <v>100</v>
      </c>
      <c r="H51" s="85" t="str">
        <f>IF(G51=(VLOOKUP(A51,Meth2,3,FALSE)),(VLOOKUP(A51,Meth2,4,FALSE)),(VLOOKUP(A51,[3]!LeachSS,19,FALSE)))</f>
        <v>Ceiling (Low)</v>
      </c>
    </row>
    <row r="52" spans="1:8" x14ac:dyDescent="0.25">
      <c r="A52" s="79" t="s">
        <v>59</v>
      </c>
      <c r="B52" s="313" t="str">
        <f>VLOOKUP(A52,[1]!TOX, 2, FALSE)</f>
        <v>156-60-5</v>
      </c>
      <c r="C52" s="80">
        <f>IF((VLOOKUP(A52,[3]!LeachSS,12,FALSE))="0",(VLOOKUP(A52,[4]!Sone,9,FALSE)),MIN((VLOOKUP(A52,[4]!Sone,9,FALSE)),(VLOOKUP(A52,[3]!LeachSS,12,FALSE))))</f>
        <v>1</v>
      </c>
      <c r="D52" s="81" t="str">
        <f>IF(C52=(VLOOKUP(A52,Meth2,3,FALSE)),(VLOOKUP(A52,Meth2,4,FALSE)),(VLOOKUP(A52,[3]!LeachSS,13,FALSE)))</f>
        <v>Leaching</v>
      </c>
      <c r="E52" s="82">
        <f>IF((VLOOKUP(A52,[3]!LeachSS,15,FALSE))="0",(VLOOKUP(A52,[4]!Sone,9,FALSE)),MIN((VLOOKUP(A52,[4]!Sone,9,FALSE)),(VLOOKUP(A52,[3]!LeachSS,15,FALSE))))</f>
        <v>1</v>
      </c>
      <c r="F52" s="83" t="str">
        <f>IF(E52=(VLOOKUP(A52,Meth2,3,FALSE)),(VLOOKUP(A52,Meth2,4,FALSE)),(VLOOKUP(A52,[3]!LeachSS,16,FALSE)))</f>
        <v>Leaching</v>
      </c>
      <c r="G52" s="84">
        <f>IF((VLOOKUP(A52,[3]!LeachSS,18,FALSE))="0",(VLOOKUP(A52,[4]!Sone,9,FALSE)),MIN((VLOOKUP(A52,[4]!Sone,9,FALSE)),(VLOOKUP(A52,[3]!LeachSS,18,FALSE))))</f>
        <v>500</v>
      </c>
      <c r="H52" s="85" t="str">
        <f>IF(G52=(VLOOKUP(A52,Meth2,3,FALSE)),(VLOOKUP(A52,Meth2,4,FALSE)),(VLOOKUP(A52,[3]!LeachSS,19,FALSE)))</f>
        <v>Ceiling (Medium)</v>
      </c>
    </row>
    <row r="53" spans="1:8" x14ac:dyDescent="0.25">
      <c r="A53" s="79" t="s">
        <v>58</v>
      </c>
      <c r="B53" s="313" t="str">
        <f>VLOOKUP(A53,[1]!TOX, 2, FALSE)</f>
        <v>75-09-2</v>
      </c>
      <c r="C53" s="80">
        <f>IF((VLOOKUP(A53,[3]!LeachSS,12,FALSE))="0",(VLOOKUP(A53,[4]!Sone,9,FALSE)),MIN((VLOOKUP(A53,[4]!Sone,9,FALSE)),(VLOOKUP(A53,[3]!LeachSS,12,FALSE))))</f>
        <v>0.1</v>
      </c>
      <c r="D53" s="81" t="str">
        <f>IF(C53=(VLOOKUP(A53,Meth2,3,FALSE)),(VLOOKUP(A53,Meth2,4,FALSE)),(VLOOKUP(A53,[3]!LeachSS,13,FALSE)))</f>
        <v>PQL</v>
      </c>
      <c r="E53" s="82">
        <f>IF((VLOOKUP(A53,[3]!LeachSS,15,FALSE))="0",(VLOOKUP(A53,[4]!Sone,9,FALSE)),MIN((VLOOKUP(A53,[4]!Sone,9,FALSE)),(VLOOKUP(A53,[3]!LeachSS,15,FALSE))))</f>
        <v>3</v>
      </c>
      <c r="F53" s="83" t="str">
        <f>IF(E53=(VLOOKUP(A53,Meth2,3,FALSE)),(VLOOKUP(A53,Meth2,4,FALSE)),(VLOOKUP(A53,[3]!LeachSS,16,FALSE)))</f>
        <v>Leaching</v>
      </c>
      <c r="G53" s="84">
        <f>IF((VLOOKUP(A53,[3]!LeachSS,18,FALSE))="0",(VLOOKUP(A53,[4]!Sone,9,FALSE)),MIN((VLOOKUP(A53,[4]!Sone,9,FALSE)),(VLOOKUP(A53,[3]!LeachSS,18,FALSE))))</f>
        <v>300</v>
      </c>
      <c r="H53" s="85" t="str">
        <f>IF(G53=(VLOOKUP(A53,Meth2,3,FALSE)),(VLOOKUP(A53,Meth2,4,FALSE)),(VLOOKUP(A53,[3]!LeachSS,19,FALSE)))</f>
        <v>Cancer Risk</v>
      </c>
    </row>
    <row r="54" spans="1:8" x14ac:dyDescent="0.25">
      <c r="A54" s="79" t="s">
        <v>57</v>
      </c>
      <c r="B54" s="313" t="str">
        <f>VLOOKUP(A54,[1]!TOX, 2, FALSE)</f>
        <v>120-83-2</v>
      </c>
      <c r="C54" s="80">
        <f>IF((VLOOKUP(A54,[3]!LeachSS,12,FALSE))="0",(VLOOKUP(A54,[4]!Sone,9,FALSE)),MIN((VLOOKUP(A54,[4]!Sone,9,FALSE)),(VLOOKUP(A54,[3]!LeachSS,12,FALSE))))</f>
        <v>0.7</v>
      </c>
      <c r="D54" s="81" t="str">
        <f>IF(C54=(VLOOKUP(A54,Meth2,3,FALSE)),(VLOOKUP(A54,Meth2,4,FALSE)),(VLOOKUP(A54,[3]!LeachSS,13,FALSE)))</f>
        <v>PQL</v>
      </c>
      <c r="E54" s="82">
        <f>IF((VLOOKUP(A54,[3]!LeachSS,15,FALSE))="0",(VLOOKUP(A54,[4]!Sone,9,FALSE)),MIN((VLOOKUP(A54,[4]!Sone,9,FALSE)),(VLOOKUP(A54,[3]!LeachSS,15,FALSE))))</f>
        <v>70</v>
      </c>
      <c r="F54" s="83" t="str">
        <f>IF(E54=(VLOOKUP(A54,Meth2,3,FALSE)),(VLOOKUP(A54,Meth2,4,FALSE)),(VLOOKUP(A54,[3]!LeachSS,16,FALSE)))</f>
        <v>Leaching</v>
      </c>
      <c r="G54" s="84">
        <f>IF((VLOOKUP(A54,[3]!LeachSS,18,FALSE))="0",(VLOOKUP(A54,[4]!Sone,9,FALSE)),MIN((VLOOKUP(A54,[4]!Sone,9,FALSE)),(VLOOKUP(A54,[3]!LeachSS,18,FALSE))))</f>
        <v>40</v>
      </c>
      <c r="H54" s="85" t="str">
        <f>IF(G54=(VLOOKUP(A54,Meth2,3,FALSE)),(VLOOKUP(A54,Meth2,4,FALSE)),(VLOOKUP(A54,[3]!LeachSS,19,FALSE)))</f>
        <v>Leaching</v>
      </c>
    </row>
    <row r="55" spans="1:8" x14ac:dyDescent="0.25">
      <c r="A55" s="79" t="s">
        <v>56</v>
      </c>
      <c r="B55" s="313" t="str">
        <f>VLOOKUP(A55,[1]!TOX, 2, FALSE)</f>
        <v>78-87-5</v>
      </c>
      <c r="C55" s="80">
        <f>IF((VLOOKUP(A55,[3]!LeachSS,12,FALSE))="0",(VLOOKUP(A55,[4]!Sone,9,FALSE)),MIN((VLOOKUP(A55,[4]!Sone,9,FALSE)),(VLOOKUP(A55,[3]!LeachSS,12,FALSE))))</f>
        <v>0.1</v>
      </c>
      <c r="D55" s="81" t="str">
        <f>IF(C55=(VLOOKUP(A55,Meth2,3,FALSE)),(VLOOKUP(A55,Meth2,4,FALSE)),(VLOOKUP(A55,[3]!LeachSS,13,FALSE)))</f>
        <v>PQL</v>
      </c>
      <c r="E55" s="82">
        <f>IF((VLOOKUP(A55,[3]!LeachSS,15,FALSE))="0",(VLOOKUP(A55,[4]!Sone,9,FALSE)),MIN((VLOOKUP(A55,[4]!Sone,9,FALSE)),(VLOOKUP(A55,[3]!LeachSS,15,FALSE))))</f>
        <v>0.1</v>
      </c>
      <c r="F55" s="83" t="str">
        <f>IF(E55=(VLOOKUP(A55,Meth2,3,FALSE)),(VLOOKUP(A55,Meth2,4,FALSE)),(VLOOKUP(A55,[3]!LeachSS,16,FALSE)))</f>
        <v>PQL</v>
      </c>
      <c r="G55" s="84">
        <f>IF((VLOOKUP(A55,[3]!LeachSS,18,FALSE))="0",(VLOOKUP(A55,[4]!Sone,9,FALSE)),MIN((VLOOKUP(A55,[4]!Sone,9,FALSE)),(VLOOKUP(A55,[3]!LeachSS,18,FALSE))))</f>
        <v>60</v>
      </c>
      <c r="H55" s="85" t="str">
        <f>IF(G55=(VLOOKUP(A55,Meth2,3,FALSE)),(VLOOKUP(A55,Meth2,4,FALSE)),(VLOOKUP(A55,[3]!LeachSS,19,FALSE)))</f>
        <v>Cancer Risk</v>
      </c>
    </row>
    <row r="56" spans="1:8" x14ac:dyDescent="0.25">
      <c r="A56" s="79" t="s">
        <v>55</v>
      </c>
      <c r="B56" s="313" t="str">
        <f>VLOOKUP(A56,[1]!TOX, 2, FALSE)</f>
        <v>542-75-6</v>
      </c>
      <c r="C56" s="80">
        <f>IF((VLOOKUP(A56,[3]!LeachSS,12,FALSE))="0",(VLOOKUP(A56,[4]!Sone,9,FALSE)),MIN((VLOOKUP(A56,[4]!Sone,9,FALSE)),(VLOOKUP(A56,[3]!LeachSS,12,FALSE))))</f>
        <v>0.01</v>
      </c>
      <c r="D56" s="81" t="str">
        <f>IF(C56=(VLOOKUP(A56,Meth2,3,FALSE)),(VLOOKUP(A56,Meth2,4,FALSE)),(VLOOKUP(A56,[3]!LeachSS,13,FALSE)))</f>
        <v>Leaching</v>
      </c>
      <c r="E56" s="82">
        <f>IF((VLOOKUP(A56,[3]!LeachSS,15,FALSE))="0",(VLOOKUP(A56,[4]!Sone,9,FALSE)),MIN((VLOOKUP(A56,[4]!Sone,9,FALSE)),(VLOOKUP(A56,[3]!LeachSS,15,FALSE))))</f>
        <v>0.4</v>
      </c>
      <c r="F56" s="83" t="str">
        <f>IF(E56=(VLOOKUP(A56,Meth2,3,FALSE)),(VLOOKUP(A56,Meth2,4,FALSE)),(VLOOKUP(A56,[3]!LeachSS,16,FALSE)))</f>
        <v>Leaching</v>
      </c>
      <c r="G56" s="84">
        <f>IF((VLOOKUP(A56,[3]!LeachSS,18,FALSE))="0",(VLOOKUP(A56,[4]!Sone,9,FALSE)),MIN((VLOOKUP(A56,[4]!Sone,9,FALSE)),(VLOOKUP(A56,[3]!LeachSS,18,FALSE))))</f>
        <v>20</v>
      </c>
      <c r="H56" s="85" t="str">
        <f>IF(G56=(VLOOKUP(A56,Meth2,3,FALSE)),(VLOOKUP(A56,Meth2,4,FALSE)),(VLOOKUP(A56,[3]!LeachSS,19,FALSE)))</f>
        <v>Cancer Risk</v>
      </c>
    </row>
    <row r="57" spans="1:8" x14ac:dyDescent="0.25">
      <c r="A57" s="79" t="s">
        <v>54</v>
      </c>
      <c r="B57" s="313" t="str">
        <f>VLOOKUP(A57,[1]!TOX, 2, FALSE)</f>
        <v>60-57-1</v>
      </c>
      <c r="C57" s="80">
        <f>IF((VLOOKUP(A57,[3]!LeachSS,12,FALSE))="0",(VLOOKUP(A57,[4]!Sone,9,FALSE)),MIN((VLOOKUP(A57,[4]!Sone,9,FALSE)),(VLOOKUP(A57,[3]!LeachSS,12,FALSE))))</f>
        <v>0.09</v>
      </c>
      <c r="D57" s="81" t="str">
        <f>IF(C57=(VLOOKUP(A57,Meth2,3,FALSE)),(VLOOKUP(A57,Meth2,4,FALSE)),(VLOOKUP(A57,[3]!LeachSS,13,FALSE)))</f>
        <v>Cancer Risk</v>
      </c>
      <c r="E57" s="82">
        <f>IF((VLOOKUP(A57,[3]!LeachSS,15,FALSE))="0",(VLOOKUP(A57,[4]!Sone,9,FALSE)),MIN((VLOOKUP(A57,[4]!Sone,9,FALSE)),(VLOOKUP(A57,[3]!LeachSS,15,FALSE))))</f>
        <v>0.09</v>
      </c>
      <c r="F57" s="83" t="str">
        <f>IF(E57=(VLOOKUP(A57,Meth2,3,FALSE)),(VLOOKUP(A57,Meth2,4,FALSE)),(VLOOKUP(A57,[3]!LeachSS,16,FALSE)))</f>
        <v>Cancer Risk</v>
      </c>
      <c r="G57" s="84">
        <f>IF((VLOOKUP(A57,[3]!LeachSS,18,FALSE))="0",(VLOOKUP(A57,[4]!Sone,9,FALSE)),MIN((VLOOKUP(A57,[4]!Sone,9,FALSE)),(VLOOKUP(A57,[3]!LeachSS,18,FALSE))))</f>
        <v>0.09</v>
      </c>
      <c r="H57" s="85" t="str">
        <f>IF(G57=(VLOOKUP(A57,Meth2,3,FALSE)),(VLOOKUP(A57,Meth2,4,FALSE)),(VLOOKUP(A57,[3]!LeachSS,19,FALSE)))</f>
        <v>Cancer Risk</v>
      </c>
    </row>
    <row r="58" spans="1:8" x14ac:dyDescent="0.25">
      <c r="A58" s="79" t="s">
        <v>53</v>
      </c>
      <c r="B58" s="313" t="str">
        <f>VLOOKUP(A58,[1]!TOX, 2, FALSE)</f>
        <v>84-66-2</v>
      </c>
      <c r="C58" s="80">
        <f>IF((VLOOKUP(A58,[3]!LeachSS,12,FALSE))="0",(VLOOKUP(A58,[4]!Sone,9,FALSE)),MIN((VLOOKUP(A58,[4]!Sone,9,FALSE)),(VLOOKUP(A58,[3]!LeachSS,12,FALSE))))</f>
        <v>10</v>
      </c>
      <c r="D58" s="81" t="str">
        <f>IF(C58=(VLOOKUP(A58,Meth2,3,FALSE)),(VLOOKUP(A58,Meth2,4,FALSE)),(VLOOKUP(A58,[3]!LeachSS,13,FALSE)))</f>
        <v>Leaching</v>
      </c>
      <c r="E58" s="82">
        <f>IF((VLOOKUP(A58,[3]!LeachSS,15,FALSE))="0",(VLOOKUP(A58,[4]!Sone,9,FALSE)),MIN((VLOOKUP(A58,[4]!Sone,9,FALSE)),(VLOOKUP(A58,[3]!LeachSS,15,FALSE))))</f>
        <v>200</v>
      </c>
      <c r="F58" s="83" t="str">
        <f>IF(E58=(VLOOKUP(A58,Meth2,3,FALSE)),(VLOOKUP(A58,Meth2,4,FALSE)),(VLOOKUP(A58,[3]!LeachSS,16,FALSE)))</f>
        <v>Leaching</v>
      </c>
      <c r="G58" s="84">
        <f>IF((VLOOKUP(A58,[3]!LeachSS,18,FALSE))="0",(VLOOKUP(A58,[4]!Sone,9,FALSE)),MIN((VLOOKUP(A58,[4]!Sone,9,FALSE)),(VLOOKUP(A58,[3]!LeachSS,18,FALSE))))</f>
        <v>300</v>
      </c>
      <c r="H58" s="85" t="str">
        <f>IF(G58=(VLOOKUP(A58,Meth2,3,FALSE)),(VLOOKUP(A58,Meth2,4,FALSE)),(VLOOKUP(A58,[3]!LeachSS,19,FALSE)))</f>
        <v>Leaching</v>
      </c>
    </row>
    <row r="59" spans="1:8" x14ac:dyDescent="0.25">
      <c r="A59" s="79" t="s">
        <v>52</v>
      </c>
      <c r="B59" s="313" t="str">
        <f>VLOOKUP(A59,[1]!TOX, 2, FALSE)</f>
        <v>131-11-3</v>
      </c>
      <c r="C59" s="80">
        <f>IF((VLOOKUP(A59,[3]!LeachSS,12,FALSE))="0",(VLOOKUP(A59,[4]!Sone,9,FALSE)),MIN((VLOOKUP(A59,[4]!Sone,9,FALSE)),(VLOOKUP(A59,[3]!LeachSS,12,FALSE))))</f>
        <v>0.7</v>
      </c>
      <c r="D59" s="81" t="str">
        <f>IF(C59=(VLOOKUP(A59,Meth2,3,FALSE)),(VLOOKUP(A59,Meth2,4,FALSE)),(VLOOKUP(A59,[3]!LeachSS,13,FALSE)))</f>
        <v>PQL</v>
      </c>
      <c r="E59" s="82">
        <f>IF((VLOOKUP(A59,[3]!LeachSS,15,FALSE))="0",(VLOOKUP(A59,[4]!Sone,9,FALSE)),MIN((VLOOKUP(A59,[4]!Sone,9,FALSE)),(VLOOKUP(A59,[3]!LeachSS,15,FALSE))))</f>
        <v>50</v>
      </c>
      <c r="F59" s="83" t="str">
        <f>IF(E59=(VLOOKUP(A59,Meth2,3,FALSE)),(VLOOKUP(A59,Meth2,4,FALSE)),(VLOOKUP(A59,[3]!LeachSS,16,FALSE)))</f>
        <v>Leaching</v>
      </c>
      <c r="G59" s="84">
        <f>IF((VLOOKUP(A59,[3]!LeachSS,18,FALSE))="0",(VLOOKUP(A59,[4]!Sone,9,FALSE)),MIN((VLOOKUP(A59,[4]!Sone,9,FALSE)),(VLOOKUP(A59,[3]!LeachSS,18,FALSE))))</f>
        <v>600</v>
      </c>
      <c r="H59" s="85" t="str">
        <f>IF(G59=(VLOOKUP(A59,Meth2,3,FALSE)),(VLOOKUP(A59,Meth2,4,FALSE)),(VLOOKUP(A59,[3]!LeachSS,19,FALSE)))</f>
        <v>Leaching</v>
      </c>
    </row>
    <row r="60" spans="1:8" x14ac:dyDescent="0.25">
      <c r="A60" s="79" t="s">
        <v>51</v>
      </c>
      <c r="B60" s="313" t="str">
        <f>VLOOKUP(A60,[1]!TOX, 2, FALSE)</f>
        <v>105-67-9</v>
      </c>
      <c r="C60" s="80">
        <f>IF((VLOOKUP(A60,[3]!LeachSS,12,FALSE))="0",(VLOOKUP(A60,[4]!Sone,9,FALSE)),MIN((VLOOKUP(A60,[4]!Sone,9,FALSE)),(VLOOKUP(A60,[3]!LeachSS,12,FALSE))))</f>
        <v>0.7</v>
      </c>
      <c r="D60" s="81" t="str">
        <f>IF(C60=(VLOOKUP(A60,Meth2,3,FALSE)),(VLOOKUP(A60,Meth2,4,FALSE)),(VLOOKUP(A60,[3]!LeachSS,13,FALSE)))</f>
        <v>PQL</v>
      </c>
      <c r="E60" s="82">
        <f>IF((VLOOKUP(A60,[3]!LeachSS,15,FALSE))="0",(VLOOKUP(A60,[4]!Sone,9,FALSE)),MIN((VLOOKUP(A60,[4]!Sone,9,FALSE)),(VLOOKUP(A60,[3]!LeachSS,15,FALSE))))</f>
        <v>100</v>
      </c>
      <c r="F60" s="83" t="str">
        <f>IF(E60=(VLOOKUP(A60,Meth2,3,FALSE)),(VLOOKUP(A60,Meth2,4,FALSE)),(VLOOKUP(A60,[3]!LeachSS,16,FALSE)))</f>
        <v>Leaching</v>
      </c>
      <c r="G60" s="84">
        <f>IF((VLOOKUP(A60,[3]!LeachSS,18,FALSE))="0",(VLOOKUP(A60,[4]!Sone,9,FALSE)),MIN((VLOOKUP(A60,[4]!Sone,9,FALSE)),(VLOOKUP(A60,[3]!LeachSS,18,FALSE))))</f>
        <v>500</v>
      </c>
      <c r="H60" s="85" t="str">
        <f>IF(G60=(VLOOKUP(A60,Meth2,3,FALSE)),(VLOOKUP(A60,Meth2,4,FALSE)),(VLOOKUP(A60,[3]!LeachSS,19,FALSE)))</f>
        <v>Noncancer Risk</v>
      </c>
    </row>
    <row r="61" spans="1:8" x14ac:dyDescent="0.25">
      <c r="A61" s="79" t="s">
        <v>50</v>
      </c>
      <c r="B61" s="313" t="str">
        <f>VLOOKUP(A61,[1]!TOX, 2, FALSE)</f>
        <v>51-28-5</v>
      </c>
      <c r="C61" s="80">
        <f>IF((VLOOKUP(A61,[3]!LeachSS,12,FALSE))="0",(VLOOKUP(A61,[4]!Sone,9,FALSE)),MIN((VLOOKUP(A61,[4]!Sone,9,FALSE)),(VLOOKUP(A61,[3]!LeachSS,12,FALSE))))</f>
        <v>3</v>
      </c>
      <c r="D61" s="81" t="str">
        <f>IF(C61=(VLOOKUP(A61,Meth2,3,FALSE)),(VLOOKUP(A61,Meth2,4,FALSE)),(VLOOKUP(A61,[3]!LeachSS,13,FALSE)))</f>
        <v>PQL</v>
      </c>
      <c r="E61" s="82">
        <f>IF((VLOOKUP(A61,[3]!LeachSS,15,FALSE))="0",(VLOOKUP(A61,[4]!Sone,9,FALSE)),MIN((VLOOKUP(A61,[4]!Sone,9,FALSE)),(VLOOKUP(A61,[3]!LeachSS,15,FALSE))))</f>
        <v>50</v>
      </c>
      <c r="F61" s="83" t="str">
        <f>IF(E61=(VLOOKUP(A61,Meth2,3,FALSE)),(VLOOKUP(A61,Meth2,4,FALSE)),(VLOOKUP(A61,[3]!LeachSS,16,FALSE)))</f>
        <v>Noncancer Risk</v>
      </c>
      <c r="G61" s="84">
        <f>IF((VLOOKUP(A61,[3]!LeachSS,18,FALSE))="0",(VLOOKUP(A61,[4]!Sone,9,FALSE)),MIN((VLOOKUP(A61,[4]!Sone,9,FALSE)),(VLOOKUP(A61,[3]!LeachSS,18,FALSE))))</f>
        <v>50</v>
      </c>
      <c r="H61" s="85" t="str">
        <f>IF(G61=(VLOOKUP(A61,Meth2,3,FALSE)),(VLOOKUP(A61,Meth2,4,FALSE)),(VLOOKUP(A61,[3]!LeachSS,19,FALSE)))</f>
        <v>Noncancer Risk</v>
      </c>
    </row>
    <row r="62" spans="1:8" x14ac:dyDescent="0.25">
      <c r="A62" s="79" t="s">
        <v>49</v>
      </c>
      <c r="B62" s="313" t="str">
        <f>VLOOKUP(A62,[1]!TOX, 2, FALSE)</f>
        <v>121-14-2</v>
      </c>
      <c r="C62" s="80">
        <f>IF((VLOOKUP(A62,[3]!LeachSS,12,FALSE))="0",(VLOOKUP(A62,[4]!Sone,9,FALSE)),MIN((VLOOKUP(A62,[4]!Sone,9,FALSE)),(VLOOKUP(A62,[3]!LeachSS,12,FALSE))))</f>
        <v>0.7</v>
      </c>
      <c r="D62" s="81" t="str">
        <f>IF(C62=(VLOOKUP(A62,Meth2,3,FALSE)),(VLOOKUP(A62,Meth2,4,FALSE)),(VLOOKUP(A62,[3]!LeachSS,13,FALSE)))</f>
        <v>PQL</v>
      </c>
      <c r="E62" s="82">
        <f>IF((VLOOKUP(A62,[3]!LeachSS,15,FALSE))="0",(VLOOKUP(A62,[4]!Sone,9,FALSE)),MIN((VLOOKUP(A62,[4]!Sone,9,FALSE)),(VLOOKUP(A62,[3]!LeachSS,15,FALSE))))</f>
        <v>2</v>
      </c>
      <c r="F62" s="83" t="str">
        <f>IF(E62=(VLOOKUP(A62,Meth2,3,FALSE)),(VLOOKUP(A62,Meth2,4,FALSE)),(VLOOKUP(A62,[3]!LeachSS,16,FALSE)))</f>
        <v>Cancer Risk</v>
      </c>
      <c r="G62" s="84">
        <f>IF((VLOOKUP(A62,[3]!LeachSS,18,FALSE))="0",(VLOOKUP(A62,[4]!Sone,9,FALSE)),MIN((VLOOKUP(A62,[4]!Sone,9,FALSE)),(VLOOKUP(A62,[3]!LeachSS,18,FALSE))))</f>
        <v>2</v>
      </c>
      <c r="H62" s="85" t="str">
        <f>IF(G62=(VLOOKUP(A62,Meth2,3,FALSE)),(VLOOKUP(A62,Meth2,4,FALSE)),(VLOOKUP(A62,[3]!LeachSS,19,FALSE)))</f>
        <v>Cancer Risk</v>
      </c>
    </row>
    <row r="63" spans="1:8" x14ac:dyDescent="0.25">
      <c r="A63" s="79" t="s">
        <v>48</v>
      </c>
      <c r="B63" s="313" t="str">
        <f>VLOOKUP(A63,[1]!TOX, 2, FALSE)</f>
        <v>123-91-1</v>
      </c>
      <c r="C63" s="80">
        <f>IF((VLOOKUP(A63,[3]!LeachSS,12,FALSE))="0",(VLOOKUP(A63,[4]!Sone,9,FALSE)),MIN((VLOOKUP(A63,[4]!Sone,9,FALSE)),(VLOOKUP(A63,[3]!LeachSS,12,FALSE))))</f>
        <v>0.2</v>
      </c>
      <c r="D63" s="81" t="str">
        <f>IF(C63=(VLOOKUP(A63,Meth2,3,FALSE)),(VLOOKUP(A63,Meth2,4,FALSE)),(VLOOKUP(A63,[3]!LeachSS,13,FALSE)))</f>
        <v>PQL</v>
      </c>
      <c r="E63" s="82">
        <f>IF((VLOOKUP(A63,[3]!LeachSS,15,FALSE))="0",(VLOOKUP(A63,[4]!Sone,9,FALSE)),MIN((VLOOKUP(A63,[4]!Sone,9,FALSE)),(VLOOKUP(A63,[3]!LeachSS,15,FALSE))))</f>
        <v>5</v>
      </c>
      <c r="F63" s="83" t="str">
        <f>IF(E63=(VLOOKUP(A63,Meth2,3,FALSE)),(VLOOKUP(A63,Meth2,4,FALSE)),(VLOOKUP(A63,[3]!LeachSS,16,FALSE)))</f>
        <v>Leaching</v>
      </c>
      <c r="G63" s="84">
        <f>IF((VLOOKUP(A63,[3]!LeachSS,18,FALSE))="0",(VLOOKUP(A63,[4]!Sone,9,FALSE)),MIN((VLOOKUP(A63,[4]!Sone,9,FALSE)),(VLOOKUP(A63,[3]!LeachSS,18,FALSE))))</f>
        <v>20</v>
      </c>
      <c r="H63" s="85" t="str">
        <f>IF(G63=(VLOOKUP(A63,Meth2,3,FALSE)),(VLOOKUP(A63,Meth2,4,FALSE)),(VLOOKUP(A63,[3]!LeachSS,19,FALSE)))</f>
        <v>Cancer Risk</v>
      </c>
    </row>
    <row r="64" spans="1:8" x14ac:dyDescent="0.25">
      <c r="A64" s="79" t="s">
        <v>47</v>
      </c>
      <c r="B64" s="313" t="str">
        <f>VLOOKUP(A64,[1]!TOX, 2, FALSE)</f>
        <v>115-29-7</v>
      </c>
      <c r="C64" s="80">
        <f>IF((VLOOKUP(A64,[3]!LeachSS,12,FALSE))="0",(VLOOKUP(A64,[4]!Sone,9,FALSE)),MIN((VLOOKUP(A64,[4]!Sone,9,FALSE)),(VLOOKUP(A64,[3]!LeachSS,12,FALSE))))</f>
        <v>0.6</v>
      </c>
      <c r="D64" s="81" t="str">
        <f>IF(C64=(VLOOKUP(A64,Meth2,3,FALSE)),(VLOOKUP(A64,Meth2,4,FALSE)),(VLOOKUP(A64,[3]!LeachSS,13,FALSE)))</f>
        <v>Leaching</v>
      </c>
      <c r="E64" s="82">
        <f>IF((VLOOKUP(A64,[3]!LeachSS,15,FALSE))="0",(VLOOKUP(A64,[4]!Sone,9,FALSE)),MIN((VLOOKUP(A64,[4]!Sone,9,FALSE)),(VLOOKUP(A64,[3]!LeachSS,15,FALSE))))</f>
        <v>300</v>
      </c>
      <c r="F64" s="83" t="str">
        <f>IF(E64=(VLOOKUP(A64,Meth2,3,FALSE)),(VLOOKUP(A64,Meth2,4,FALSE)),(VLOOKUP(A64,[3]!LeachSS,16,FALSE)))</f>
        <v>Noncancer Risk</v>
      </c>
      <c r="G64" s="84">
        <f>IF((VLOOKUP(A64,[3]!LeachSS,18,FALSE))="0",(VLOOKUP(A64,[4]!Sone,9,FALSE)),MIN((VLOOKUP(A64,[4]!Sone,9,FALSE)),(VLOOKUP(A64,[3]!LeachSS,18,FALSE))))</f>
        <v>1</v>
      </c>
      <c r="H64" s="85" t="str">
        <f>IF(G64=(VLOOKUP(A64,Meth2,3,FALSE)),(VLOOKUP(A64,Meth2,4,FALSE)),(VLOOKUP(A64,[3]!LeachSS,19,FALSE)))</f>
        <v>Leaching</v>
      </c>
    </row>
    <row r="65" spans="1:8" x14ac:dyDescent="0.25">
      <c r="A65" s="79" t="s">
        <v>46</v>
      </c>
      <c r="B65" s="313" t="str">
        <f>VLOOKUP(A65,[1]!TOX, 2, FALSE)</f>
        <v>72-20-8</v>
      </c>
      <c r="C65" s="80">
        <f>IF((VLOOKUP(A65,[3]!LeachSS,12,FALSE))="0",(VLOOKUP(A65,[4]!Sone,9,FALSE)),MIN((VLOOKUP(A65,[4]!Sone,9,FALSE)),(VLOOKUP(A65,[3]!LeachSS,12,FALSE))))</f>
        <v>20</v>
      </c>
      <c r="D65" s="81" t="str">
        <f>IF(C65=(VLOOKUP(A65,Meth2,3,FALSE)),(VLOOKUP(A65,Meth2,4,FALSE)),(VLOOKUP(A65,[3]!LeachSS,13,FALSE)))</f>
        <v>Noncancer Risk</v>
      </c>
      <c r="E65" s="82">
        <f>IF((VLOOKUP(A65,[3]!LeachSS,15,FALSE))="0",(VLOOKUP(A65,[4]!Sone,9,FALSE)),MIN((VLOOKUP(A65,[4]!Sone,9,FALSE)),(VLOOKUP(A65,[3]!LeachSS,15,FALSE))))</f>
        <v>20</v>
      </c>
      <c r="F65" s="83" t="str">
        <f>IF(E65=(VLOOKUP(A65,Meth2,3,FALSE)),(VLOOKUP(A65,Meth2,4,FALSE)),(VLOOKUP(A65,[3]!LeachSS,16,FALSE)))</f>
        <v>Noncancer Risk</v>
      </c>
      <c r="G65" s="84">
        <f>IF((VLOOKUP(A65,[3]!LeachSS,18,FALSE))="0",(VLOOKUP(A65,[4]!Sone,9,FALSE)),MIN((VLOOKUP(A65,[4]!Sone,9,FALSE)),(VLOOKUP(A65,[3]!LeachSS,18,FALSE))))</f>
        <v>20</v>
      </c>
      <c r="H65" s="85" t="str">
        <f>IF(G65=(VLOOKUP(A65,Meth2,3,FALSE)),(VLOOKUP(A65,Meth2,4,FALSE)),(VLOOKUP(A65,[3]!LeachSS,19,FALSE)))</f>
        <v>Noncancer Risk</v>
      </c>
    </row>
    <row r="66" spans="1:8" x14ac:dyDescent="0.25">
      <c r="A66" s="79" t="s">
        <v>169</v>
      </c>
      <c r="B66" s="313" t="str">
        <f>VLOOKUP(A66,[1]!TOX, 2, FALSE)</f>
        <v>100-41-4</v>
      </c>
      <c r="C66" s="80">
        <f>IF((VLOOKUP(A66,[3]!LeachSS,12,FALSE))="0",(VLOOKUP(A66,[4]!Sone,9,FALSE)),MIN((VLOOKUP(A66,[4]!Sone,9,FALSE)),(VLOOKUP(A66,[3]!LeachSS,12,FALSE))))</f>
        <v>40</v>
      </c>
      <c r="D66" s="81" t="str">
        <f>IF(C66=(VLOOKUP(A66,Meth2,3,FALSE)),(VLOOKUP(A66,Meth2,4,FALSE)),(VLOOKUP(A66,[3]!LeachSS,13,FALSE)))</f>
        <v>Leaching</v>
      </c>
      <c r="E66" s="82">
        <f>IF((VLOOKUP(A66,[3]!LeachSS,15,FALSE))="0",(VLOOKUP(A66,[4]!Sone,9,FALSE)),MIN((VLOOKUP(A66,[4]!Sone,9,FALSE)),(VLOOKUP(A66,[3]!LeachSS,15,FALSE))))</f>
        <v>500</v>
      </c>
      <c r="F66" s="83" t="str">
        <f>IF(E66=(VLOOKUP(A66,Meth2,3,FALSE)),(VLOOKUP(A66,Meth2,4,FALSE)),(VLOOKUP(A66,[3]!LeachSS,16,FALSE)))</f>
        <v>Ceiling (Medium)</v>
      </c>
      <c r="G66" s="84">
        <f>IF((VLOOKUP(A66,[3]!LeachSS,18,FALSE))="0",(VLOOKUP(A66,[4]!Sone,9,FALSE)),MIN((VLOOKUP(A66,[4]!Sone,9,FALSE)),(VLOOKUP(A66,[3]!LeachSS,18,FALSE))))</f>
        <v>500</v>
      </c>
      <c r="H66" s="85" t="str">
        <f>IF(G66=(VLOOKUP(A66,Meth2,3,FALSE)),(VLOOKUP(A66,Meth2,4,FALSE)),(VLOOKUP(A66,[3]!LeachSS,19,FALSE)))</f>
        <v>Ceiling (Medium)</v>
      </c>
    </row>
    <row r="67" spans="1:8" x14ac:dyDescent="0.25">
      <c r="A67" s="79" t="s">
        <v>110</v>
      </c>
      <c r="B67" s="313" t="str">
        <f>VLOOKUP(A67,[1]!TOX, 2, FALSE)</f>
        <v>106-93-4</v>
      </c>
      <c r="C67" s="80">
        <f>IF((VLOOKUP(A67,[3]!LeachSS,12,FALSE))="0",(VLOOKUP(A67,[4]!Sone,9,FALSE)),MIN((VLOOKUP(A67,[4]!Sone,9,FALSE)),(VLOOKUP(A67,[3]!LeachSS,12,FALSE))))</f>
        <v>0.1</v>
      </c>
      <c r="D67" s="81" t="str">
        <f>IF(C67=(VLOOKUP(A67,Meth2,3,FALSE)),(VLOOKUP(A67,Meth2,4,FALSE)),(VLOOKUP(A67,[3]!LeachSS,13,FALSE)))</f>
        <v>PQL</v>
      </c>
      <c r="E67" s="82">
        <f>IF((VLOOKUP(A67,[3]!LeachSS,15,FALSE))="0",(VLOOKUP(A67,[4]!Sone,9,FALSE)),MIN((VLOOKUP(A67,[4]!Sone,9,FALSE)),(VLOOKUP(A67,[3]!LeachSS,15,FALSE))))</f>
        <v>0.1</v>
      </c>
      <c r="F67" s="83" t="str">
        <f>IF(E67=(VLOOKUP(A67,Meth2,3,FALSE)),(VLOOKUP(A67,Meth2,4,FALSE)),(VLOOKUP(A67,[3]!LeachSS,16,FALSE)))</f>
        <v>PQL</v>
      </c>
      <c r="G67" s="84">
        <f>IF((VLOOKUP(A67,[3]!LeachSS,18,FALSE))="0",(VLOOKUP(A67,[4]!Sone,9,FALSE)),MIN((VLOOKUP(A67,[4]!Sone,9,FALSE)),(VLOOKUP(A67,[3]!LeachSS,18,FALSE))))</f>
        <v>1</v>
      </c>
      <c r="H67" s="85" t="str">
        <f>IF(G67=(VLOOKUP(A67,Meth2,3,FALSE)),(VLOOKUP(A67,Meth2,4,FALSE)),(VLOOKUP(A67,[3]!LeachSS,19,FALSE)))</f>
        <v>Cancer Risk</v>
      </c>
    </row>
    <row r="68" spans="1:8" x14ac:dyDescent="0.25">
      <c r="A68" s="79" t="s">
        <v>45</v>
      </c>
      <c r="B68" s="313" t="str">
        <f>VLOOKUP(A68,[1]!TOX, 2, FALSE)</f>
        <v>206-44-0</v>
      </c>
      <c r="C68" s="80">
        <f>IF((VLOOKUP(A68,[3]!LeachSS,12,FALSE))="0",(VLOOKUP(A68,[4]!Sone,9,FALSE)),MIN((VLOOKUP(A68,[4]!Sone,9,FALSE)),(VLOOKUP(A68,[3]!LeachSS,12,FALSE))))</f>
        <v>1000</v>
      </c>
      <c r="D68" s="81" t="str">
        <f>IF(C68=(VLOOKUP(A68,Meth2,3,FALSE)),(VLOOKUP(A68,Meth2,4,FALSE)),(VLOOKUP(A68,[3]!LeachSS,13,FALSE)))</f>
        <v>Ceiling (High)</v>
      </c>
      <c r="E68" s="82">
        <f>IF((VLOOKUP(A68,[3]!LeachSS,15,FALSE))="0",(VLOOKUP(A68,[4]!Sone,9,FALSE)),MIN((VLOOKUP(A68,[4]!Sone,9,FALSE)),(VLOOKUP(A68,[3]!LeachSS,15,FALSE))))</f>
        <v>1000</v>
      </c>
      <c r="F68" s="83" t="str">
        <f>IF(E68=(VLOOKUP(A68,Meth2,3,FALSE)),(VLOOKUP(A68,Meth2,4,FALSE)),(VLOOKUP(A68,[3]!LeachSS,16,FALSE)))</f>
        <v>Ceiling (High)</v>
      </c>
      <c r="G68" s="84">
        <f>IF((VLOOKUP(A68,[3]!LeachSS,18,FALSE))="0",(VLOOKUP(A68,[4]!Sone,9,FALSE)),MIN((VLOOKUP(A68,[4]!Sone,9,FALSE)),(VLOOKUP(A68,[3]!LeachSS,18,FALSE))))</f>
        <v>1000</v>
      </c>
      <c r="H68" s="85" t="str">
        <f>IF(G68=(VLOOKUP(A68,Meth2,3,FALSE)),(VLOOKUP(A68,Meth2,4,FALSE)),(VLOOKUP(A68,[3]!LeachSS,19,FALSE)))</f>
        <v>Ceiling (High)</v>
      </c>
    </row>
    <row r="69" spans="1:8" x14ac:dyDescent="0.25">
      <c r="A69" s="79" t="s">
        <v>44</v>
      </c>
      <c r="B69" s="313" t="str">
        <f>VLOOKUP(A69,[1]!TOX, 2, FALSE)</f>
        <v>86-73-7</v>
      </c>
      <c r="C69" s="80">
        <f>IF((VLOOKUP(A69,[3]!LeachSS,12,FALSE))="0",(VLOOKUP(A69,[4]!Sone,9,FALSE)),MIN((VLOOKUP(A69,[4]!Sone,9,FALSE)),(VLOOKUP(A69,[3]!LeachSS,12,FALSE))))</f>
        <v>1000</v>
      </c>
      <c r="D69" s="81" t="str">
        <f>IF(C69=(VLOOKUP(A69,Meth2,3,FALSE)),(VLOOKUP(A69,Meth2,4,FALSE)),(VLOOKUP(A69,[3]!LeachSS,13,FALSE)))</f>
        <v>Ceiling (High)</v>
      </c>
      <c r="E69" s="82">
        <f>IF((VLOOKUP(A69,[3]!LeachSS,15,FALSE))="0",(VLOOKUP(A69,[4]!Sone,9,FALSE)),MIN((VLOOKUP(A69,[4]!Sone,9,FALSE)),(VLOOKUP(A69,[3]!LeachSS,15,FALSE))))</f>
        <v>1000</v>
      </c>
      <c r="F69" s="83" t="str">
        <f>IF(E69=(VLOOKUP(A69,Meth2,3,FALSE)),(VLOOKUP(A69,Meth2,4,FALSE)),(VLOOKUP(A69,[3]!LeachSS,16,FALSE)))</f>
        <v>Ceiling (High)</v>
      </c>
      <c r="G69" s="84">
        <f>IF((VLOOKUP(A69,[3]!LeachSS,18,FALSE))="0",(VLOOKUP(A69,[4]!Sone,9,FALSE)),MIN((VLOOKUP(A69,[4]!Sone,9,FALSE)),(VLOOKUP(A69,[3]!LeachSS,18,FALSE))))</f>
        <v>1000</v>
      </c>
      <c r="H69" s="85" t="str">
        <f>IF(G69=(VLOOKUP(A69,Meth2,3,FALSE)),(VLOOKUP(A69,Meth2,4,FALSE)),(VLOOKUP(A69,[3]!LeachSS,19,FALSE)))</f>
        <v>Ceiling (High)</v>
      </c>
    </row>
    <row r="70" spans="1:8" x14ac:dyDescent="0.25">
      <c r="A70" s="79" t="s">
        <v>43</v>
      </c>
      <c r="B70" s="313" t="str">
        <f>VLOOKUP(A70,[1]!TOX, 2, FALSE)</f>
        <v>76-44-8</v>
      </c>
      <c r="C70" s="80">
        <f>IF((VLOOKUP(A70,[3]!LeachSS,12,FALSE))="0",(VLOOKUP(A70,[4]!Sone,9,FALSE)),MIN((VLOOKUP(A70,[4]!Sone,9,FALSE)),(VLOOKUP(A70,[3]!LeachSS,12,FALSE))))</f>
        <v>0.3</v>
      </c>
      <c r="D70" s="81" t="str">
        <f>IF(C70=(VLOOKUP(A70,Meth2,3,FALSE)),(VLOOKUP(A70,Meth2,4,FALSE)),(VLOOKUP(A70,[3]!LeachSS,13,FALSE)))</f>
        <v>Cancer Risk</v>
      </c>
      <c r="E70" s="82">
        <f>IF((VLOOKUP(A70,[3]!LeachSS,15,FALSE))="0",(VLOOKUP(A70,[4]!Sone,9,FALSE)),MIN((VLOOKUP(A70,[4]!Sone,9,FALSE)),(VLOOKUP(A70,[3]!LeachSS,15,FALSE))))</f>
        <v>0.3</v>
      </c>
      <c r="F70" s="83" t="str">
        <f>IF(E70=(VLOOKUP(A70,Meth2,3,FALSE)),(VLOOKUP(A70,Meth2,4,FALSE)),(VLOOKUP(A70,[3]!LeachSS,16,FALSE)))</f>
        <v>Cancer Risk</v>
      </c>
      <c r="G70" s="84">
        <f>IF((VLOOKUP(A70,[3]!LeachSS,18,FALSE))="0",(VLOOKUP(A70,[4]!Sone,9,FALSE)),MIN((VLOOKUP(A70,[4]!Sone,9,FALSE)),(VLOOKUP(A70,[3]!LeachSS,18,FALSE))))</f>
        <v>0.3</v>
      </c>
      <c r="H70" s="85" t="str">
        <f>IF(G70=(VLOOKUP(A70,Meth2,3,FALSE)),(VLOOKUP(A70,Meth2,4,FALSE)),(VLOOKUP(A70,[3]!LeachSS,19,FALSE)))</f>
        <v>Cancer Risk</v>
      </c>
    </row>
    <row r="71" spans="1:8" x14ac:dyDescent="0.25">
      <c r="A71" s="79" t="s">
        <v>42</v>
      </c>
      <c r="B71" s="313" t="str">
        <f>VLOOKUP(A71,[1]!TOX, 2, FALSE)</f>
        <v>1024-57-3</v>
      </c>
      <c r="C71" s="80">
        <f>IF((VLOOKUP(A71,[3]!LeachSS,12,FALSE))="0",(VLOOKUP(A71,[4]!Sone,9,FALSE)),MIN((VLOOKUP(A71,[4]!Sone,9,FALSE)),(VLOOKUP(A71,[3]!LeachSS,12,FALSE))))</f>
        <v>0.2</v>
      </c>
      <c r="D71" s="81" t="str">
        <f>IF(C71=(VLOOKUP(A71,Meth2,3,FALSE)),(VLOOKUP(A71,Meth2,4,FALSE)),(VLOOKUP(A71,[3]!LeachSS,13,FALSE)))</f>
        <v>Cancer Risk</v>
      </c>
      <c r="E71" s="82">
        <f>IF((VLOOKUP(A71,[3]!LeachSS,15,FALSE))="0",(VLOOKUP(A71,[4]!Sone,9,FALSE)),MIN((VLOOKUP(A71,[4]!Sone,9,FALSE)),(VLOOKUP(A71,[3]!LeachSS,15,FALSE))))</f>
        <v>0.2</v>
      </c>
      <c r="F71" s="83" t="str">
        <f>IF(E71=(VLOOKUP(A71,Meth2,3,FALSE)),(VLOOKUP(A71,Meth2,4,FALSE)),(VLOOKUP(A71,[3]!LeachSS,16,FALSE)))</f>
        <v>Cancer Risk</v>
      </c>
      <c r="G71" s="84">
        <f>IF((VLOOKUP(A71,[3]!LeachSS,18,FALSE))="0",(VLOOKUP(A71,[4]!Sone,9,FALSE)),MIN((VLOOKUP(A71,[4]!Sone,9,FALSE)),(VLOOKUP(A71,[3]!LeachSS,18,FALSE))))</f>
        <v>0.2</v>
      </c>
      <c r="H71" s="85" t="str">
        <f>IF(G71=(VLOOKUP(A71,Meth2,3,FALSE)),(VLOOKUP(A71,Meth2,4,FALSE)),(VLOOKUP(A71,[3]!LeachSS,19,FALSE)))</f>
        <v>Cancer Risk</v>
      </c>
    </row>
    <row r="72" spans="1:8" x14ac:dyDescent="0.25">
      <c r="A72" s="79" t="s">
        <v>41</v>
      </c>
      <c r="B72" s="313" t="str">
        <f>VLOOKUP(A72,[1]!TOX, 2, FALSE)</f>
        <v>118-74-1</v>
      </c>
      <c r="C72" s="80">
        <f>IF((VLOOKUP(A72,[3]!LeachSS,12,FALSE))="0",(VLOOKUP(A72,[4]!Sone,9,FALSE)),MIN((VLOOKUP(A72,[4]!Sone,9,FALSE)),(VLOOKUP(A72,[3]!LeachSS,12,FALSE))))</f>
        <v>0.7</v>
      </c>
      <c r="D72" s="81" t="str">
        <f>IF(C72=(VLOOKUP(A72,Meth2,3,FALSE)),(VLOOKUP(A72,Meth2,4,FALSE)),(VLOOKUP(A72,[3]!LeachSS,13,FALSE)))</f>
        <v>PQL</v>
      </c>
      <c r="E72" s="82">
        <f>IF((VLOOKUP(A72,[3]!LeachSS,15,FALSE))="0",(VLOOKUP(A72,[4]!Sone,9,FALSE)),MIN((VLOOKUP(A72,[4]!Sone,9,FALSE)),(VLOOKUP(A72,[3]!LeachSS,15,FALSE))))</f>
        <v>0.7</v>
      </c>
      <c r="F72" s="83" t="str">
        <f>IF(E72=(VLOOKUP(A72,Meth2,3,FALSE)),(VLOOKUP(A72,Meth2,4,FALSE)),(VLOOKUP(A72,[3]!LeachSS,16,FALSE)))</f>
        <v>PQL</v>
      </c>
      <c r="G72" s="84">
        <f>IF((VLOOKUP(A72,[3]!LeachSS,18,FALSE))="0",(VLOOKUP(A72,[4]!Sone,9,FALSE)),MIN((VLOOKUP(A72,[4]!Sone,9,FALSE)),(VLOOKUP(A72,[3]!LeachSS,18,FALSE))))</f>
        <v>0.7</v>
      </c>
      <c r="H72" s="85" t="str">
        <f>IF(G72=(VLOOKUP(A72,Meth2,3,FALSE)),(VLOOKUP(A72,Meth2,4,FALSE)),(VLOOKUP(A72,[3]!LeachSS,19,FALSE)))</f>
        <v>PQL</v>
      </c>
    </row>
    <row r="73" spans="1:8" x14ac:dyDescent="0.25">
      <c r="A73" s="79" t="s">
        <v>40</v>
      </c>
      <c r="B73" s="313" t="str">
        <f>VLOOKUP(A73,[1]!TOX, 2, FALSE)</f>
        <v>87-68-3</v>
      </c>
      <c r="C73" s="80">
        <f>IF((VLOOKUP(A73,[3]!LeachSS,12,FALSE))="0",(VLOOKUP(A73,[4]!Sone,9,FALSE)),MIN((VLOOKUP(A73,[4]!Sone,9,FALSE)),(VLOOKUP(A73,[3]!LeachSS,12,FALSE))))</f>
        <v>30</v>
      </c>
      <c r="D73" s="81" t="str">
        <f>IF(C73=(VLOOKUP(A73,Meth2,3,FALSE)),(VLOOKUP(A73,Meth2,4,FALSE)),(VLOOKUP(A73,[3]!LeachSS,13,FALSE)))</f>
        <v>Cancer Risk</v>
      </c>
      <c r="E73" s="82">
        <f>IF((VLOOKUP(A73,[3]!LeachSS,15,FALSE))="0",(VLOOKUP(A73,[4]!Sone,9,FALSE)),MIN((VLOOKUP(A73,[4]!Sone,9,FALSE)),(VLOOKUP(A73,[3]!LeachSS,15,FALSE))))</f>
        <v>30</v>
      </c>
      <c r="F73" s="83" t="str">
        <f>IF(E73=(VLOOKUP(A73,Meth2,3,FALSE)),(VLOOKUP(A73,Meth2,4,FALSE)),(VLOOKUP(A73,[3]!LeachSS,16,FALSE)))</f>
        <v>Cancer Risk</v>
      </c>
      <c r="G73" s="84">
        <f>IF((VLOOKUP(A73,[3]!LeachSS,18,FALSE))="0",(VLOOKUP(A73,[4]!Sone,9,FALSE)),MIN((VLOOKUP(A73,[4]!Sone,9,FALSE)),(VLOOKUP(A73,[3]!LeachSS,18,FALSE))))</f>
        <v>30</v>
      </c>
      <c r="H73" s="85" t="str">
        <f>IF(G73=(VLOOKUP(A73,Meth2,3,FALSE)),(VLOOKUP(A73,Meth2,4,FALSE)),(VLOOKUP(A73,[3]!LeachSS,19,FALSE)))</f>
        <v>Cancer Risk</v>
      </c>
    </row>
    <row r="74" spans="1:8" x14ac:dyDescent="0.25">
      <c r="A74" s="88" t="s">
        <v>39</v>
      </c>
      <c r="B74" s="313" t="str">
        <f>VLOOKUP(A74,[1]!TOX, 2, FALSE)</f>
        <v>58-89-9</v>
      </c>
      <c r="C74" s="80">
        <f>IF((VLOOKUP(A74,[3]!LeachSS,12,FALSE))="0",(VLOOKUP(A74,[4]!Sone,9,FALSE)),MIN((VLOOKUP(A74,[4]!Sone,9,FALSE)),(VLOOKUP(A74,[3]!LeachSS,12,FALSE))))</f>
        <v>3.0000000000000001E-3</v>
      </c>
      <c r="D74" s="81" t="str">
        <f>IF(C74=(VLOOKUP(A74,Meth2,3,FALSE)),(VLOOKUP(A74,Meth2,4,FALSE)),(VLOOKUP(A74,[3]!LeachSS,13,FALSE)))</f>
        <v>Leaching</v>
      </c>
      <c r="E74" s="82">
        <f>IF((VLOOKUP(A74,[3]!LeachSS,15,FALSE))="0",(VLOOKUP(A74,[4]!Sone,9,FALSE)),MIN((VLOOKUP(A74,[4]!Sone,9,FALSE)),(VLOOKUP(A74,[3]!LeachSS,15,FALSE))))</f>
        <v>2</v>
      </c>
      <c r="F74" s="83" t="str">
        <f>IF(E74=(VLOOKUP(A74,Meth2,3,FALSE)),(VLOOKUP(A74,Meth2,4,FALSE)),(VLOOKUP(A74,[3]!LeachSS,16,FALSE)))</f>
        <v>Cancer Risk</v>
      </c>
      <c r="G74" s="84">
        <f>IF((VLOOKUP(A74,[3]!LeachSS,18,FALSE))="0",(VLOOKUP(A74,[4]!Sone,9,FALSE)),MIN((VLOOKUP(A74,[4]!Sone,9,FALSE)),(VLOOKUP(A74,[3]!LeachSS,18,FALSE))))</f>
        <v>0.5</v>
      </c>
      <c r="H74" s="85" t="str">
        <f>IF(G74=(VLOOKUP(A74,Meth2,3,FALSE)),(VLOOKUP(A74,Meth2,4,FALSE)),(VLOOKUP(A74,[3]!LeachSS,19,FALSE)))</f>
        <v>Leaching</v>
      </c>
    </row>
    <row r="75" spans="1:8" x14ac:dyDescent="0.25">
      <c r="A75" s="79" t="s">
        <v>38</v>
      </c>
      <c r="B75" s="313" t="str">
        <f>VLOOKUP(A75,[1]!TOX, 2, FALSE)</f>
        <v>67-72-1</v>
      </c>
      <c r="C75" s="80">
        <f>IF((VLOOKUP(A75,[3]!LeachSS,12,FALSE))="0",(VLOOKUP(A75,[4]!Sone,9,FALSE)),MIN((VLOOKUP(A75,[4]!Sone,9,FALSE)),(VLOOKUP(A75,[3]!LeachSS,12,FALSE))))</f>
        <v>0.7</v>
      </c>
      <c r="D75" s="81" t="str">
        <f>IF(C75=(VLOOKUP(A75,Meth2,3,FALSE)),(VLOOKUP(A75,Meth2,4,FALSE)),(VLOOKUP(A75,[3]!LeachSS,13,FALSE)))</f>
        <v>PQL</v>
      </c>
      <c r="E75" s="82">
        <f>IF((VLOOKUP(A75,[3]!LeachSS,15,FALSE))="0",(VLOOKUP(A75,[4]!Sone,9,FALSE)),MIN((VLOOKUP(A75,[4]!Sone,9,FALSE)),(VLOOKUP(A75,[3]!LeachSS,15,FALSE))))</f>
        <v>3</v>
      </c>
      <c r="F75" s="83" t="str">
        <f>IF(E75=(VLOOKUP(A75,Meth2,3,FALSE)),(VLOOKUP(A75,Meth2,4,FALSE)),(VLOOKUP(A75,[3]!LeachSS,16,FALSE)))</f>
        <v>Leaching</v>
      </c>
      <c r="G75" s="84">
        <f>IF((VLOOKUP(A75,[3]!LeachSS,18,FALSE))="0",(VLOOKUP(A75,[4]!Sone,9,FALSE)),MIN((VLOOKUP(A75,[4]!Sone,9,FALSE)),(VLOOKUP(A75,[3]!LeachSS,18,FALSE))))</f>
        <v>50</v>
      </c>
      <c r="H75" s="85" t="str">
        <f>IF(G75=(VLOOKUP(A75,Meth2,3,FALSE)),(VLOOKUP(A75,Meth2,4,FALSE)),(VLOOKUP(A75,[3]!LeachSS,19,FALSE)))</f>
        <v>Noncancer Risk</v>
      </c>
    </row>
    <row r="76" spans="1:8" x14ac:dyDescent="0.25">
      <c r="A76" s="79" t="s">
        <v>37</v>
      </c>
      <c r="B76" s="313" t="str">
        <f>VLOOKUP(A76,[1]!TOX, 2, FALSE)</f>
        <v>2691-41-0</v>
      </c>
      <c r="C76" s="80">
        <f>IF((VLOOKUP(A76,[3]!LeachSS,12,FALSE))="0",(VLOOKUP(A76,[4]!Sone,9,FALSE)),MIN((VLOOKUP(A76,[4]!Sone,9,FALSE)),(VLOOKUP(A76,[3]!LeachSS,12,FALSE))))</f>
        <v>2</v>
      </c>
      <c r="D76" s="81" t="str">
        <f>IF(C76=(VLOOKUP(A76,Meth2,3,FALSE)),(VLOOKUP(A76,Meth2,4,FALSE)),(VLOOKUP(A76,[3]!LeachSS,13,FALSE)))</f>
        <v>PQL</v>
      </c>
      <c r="E76" s="82">
        <f>IF((VLOOKUP(A76,[3]!LeachSS,15,FALSE))="0",(VLOOKUP(A76,[4]!Sone,9,FALSE)),MIN((VLOOKUP(A76,[4]!Sone,9,FALSE)),(VLOOKUP(A76,[3]!LeachSS,15,FALSE))))</f>
        <v>100</v>
      </c>
      <c r="F76" s="83" t="str">
        <f>IF(E76=(VLOOKUP(A76,Meth2,3,FALSE)),(VLOOKUP(A76,Meth2,4,FALSE)),(VLOOKUP(A76,[3]!LeachSS,16,FALSE)))</f>
        <v>Leaching</v>
      </c>
      <c r="G76" s="84">
        <f>IF((VLOOKUP(A76,[3]!LeachSS,18,FALSE))="0",(VLOOKUP(A76,[4]!Sone,9,FALSE)),MIN((VLOOKUP(A76,[4]!Sone,9,FALSE)),(VLOOKUP(A76,[3]!LeachSS,18,FALSE))))</f>
        <v>1000</v>
      </c>
      <c r="H76" s="85" t="str">
        <f>IF(G76=(VLOOKUP(A76,Meth2,3,FALSE)),(VLOOKUP(A76,Meth2,4,FALSE)),(VLOOKUP(A76,[3]!LeachSS,19,FALSE)))</f>
        <v>Ceiling (High)</v>
      </c>
    </row>
    <row r="77" spans="1:8" x14ac:dyDescent="0.25">
      <c r="A77" s="79" t="s">
        <v>36</v>
      </c>
      <c r="B77" s="313" t="str">
        <f>VLOOKUP(A77,[1]!TOX, 2, FALSE)</f>
        <v>193-39-5</v>
      </c>
      <c r="C77" s="80">
        <f>IF((VLOOKUP(A77,[3]!LeachSS,12,FALSE))="0",(VLOOKUP(A77,[4]!Sone,9,FALSE)),MIN((VLOOKUP(A77,[4]!Sone,9,FALSE)),(VLOOKUP(A77,[3]!LeachSS,12,FALSE))))</f>
        <v>20</v>
      </c>
      <c r="D77" s="81" t="str">
        <f>IF(C77=(VLOOKUP(A77,Meth2,3,FALSE)),(VLOOKUP(A77,Meth2,4,FALSE)),(VLOOKUP(A77,[3]!LeachSS,13,FALSE)))</f>
        <v>Cancer Risk</v>
      </c>
      <c r="E77" s="82">
        <f>IF((VLOOKUP(A77,[3]!LeachSS,15,FALSE))="0",(VLOOKUP(A77,[4]!Sone,9,FALSE)),MIN((VLOOKUP(A77,[4]!Sone,9,FALSE)),(VLOOKUP(A77,[3]!LeachSS,15,FALSE))))</f>
        <v>20</v>
      </c>
      <c r="F77" s="83" t="str">
        <f>IF(E77=(VLOOKUP(A77,Meth2,3,FALSE)),(VLOOKUP(A77,Meth2,4,FALSE)),(VLOOKUP(A77,[3]!LeachSS,16,FALSE)))</f>
        <v>Cancer Risk</v>
      </c>
      <c r="G77" s="84">
        <f>IF((VLOOKUP(A77,[3]!LeachSS,18,FALSE))="0",(VLOOKUP(A77,[4]!Sone,9,FALSE)),MIN((VLOOKUP(A77,[4]!Sone,9,FALSE)),(VLOOKUP(A77,[3]!LeachSS,18,FALSE))))</f>
        <v>20</v>
      </c>
      <c r="H77" s="85" t="str">
        <f>IF(G77=(VLOOKUP(A77,Meth2,3,FALSE)),(VLOOKUP(A77,Meth2,4,FALSE)),(VLOOKUP(A77,[3]!LeachSS,19,FALSE)))</f>
        <v>Cancer Risk</v>
      </c>
    </row>
    <row r="78" spans="1:8" x14ac:dyDescent="0.25">
      <c r="A78" s="79" t="s">
        <v>35</v>
      </c>
      <c r="B78" s="313" t="str">
        <f>VLOOKUP(A78,[1]!TOX, 2, FALSE)</f>
        <v>7439-92-1</v>
      </c>
      <c r="C78" s="80">
        <f>IF((VLOOKUP(A78,[3]!LeachSS,12,FALSE))="0",(VLOOKUP(A78,[4]!Sone,9,FALSE)),MIN((VLOOKUP(A78,[4]!Sone,9,FALSE)),(VLOOKUP(A78,[3]!LeachSS,12,FALSE))))</f>
        <v>200</v>
      </c>
      <c r="D78" s="81" t="str">
        <f>IF(C78=(VLOOKUP(A78,Meth2,3,FALSE)),(VLOOKUP(A78,Meth2,4,FALSE)),(VLOOKUP(A78,[3]!LeachSS,13,FALSE)))</f>
        <v>Background</v>
      </c>
      <c r="E78" s="82">
        <f>IF((VLOOKUP(A78,[3]!LeachSS,15,FALSE))="0",(VLOOKUP(A78,[4]!Sone,9,FALSE)),MIN((VLOOKUP(A78,[4]!Sone,9,FALSE)),(VLOOKUP(A78,[3]!LeachSS,15,FALSE))))</f>
        <v>200</v>
      </c>
      <c r="F78" s="83" t="str">
        <f>IF(E78=(VLOOKUP(A78,Meth2,3,FALSE)),(VLOOKUP(A78,Meth2,4,FALSE)),(VLOOKUP(A78,[3]!LeachSS,16,FALSE)))</f>
        <v>Background</v>
      </c>
      <c r="G78" s="84">
        <f>IF((VLOOKUP(A78,[3]!LeachSS,18,FALSE))="0",(VLOOKUP(A78,[4]!Sone,9,FALSE)),MIN((VLOOKUP(A78,[4]!Sone,9,FALSE)),(VLOOKUP(A78,[3]!LeachSS,18,FALSE))))</f>
        <v>200</v>
      </c>
      <c r="H78" s="85" t="str">
        <f>IF(G78=(VLOOKUP(A78,Meth2,3,FALSE)),(VLOOKUP(A78,Meth2,4,FALSE)),(VLOOKUP(A78,[3]!LeachSS,19,FALSE)))</f>
        <v>Background</v>
      </c>
    </row>
    <row r="79" spans="1:8" x14ac:dyDescent="0.25">
      <c r="A79" s="79" t="s">
        <v>34</v>
      </c>
      <c r="B79" s="313" t="str">
        <f>VLOOKUP(A79,[1]!TOX, 2, FALSE)</f>
        <v>7439-97-6</v>
      </c>
      <c r="C79" s="80">
        <f>IF((VLOOKUP(A79,[3]!LeachSS,12,FALSE))="0",(VLOOKUP(A79,[4]!Sone,9,FALSE)),MIN((VLOOKUP(A79,[4]!Sone,9,FALSE)),(VLOOKUP(A79,[3]!LeachSS,12,FALSE))))</f>
        <v>20</v>
      </c>
      <c r="D79" s="81" t="str">
        <f>IF(C79=(VLOOKUP(A79,Meth2,3,FALSE)),(VLOOKUP(A79,Meth2,4,FALSE)),(VLOOKUP(A79,[3]!LeachSS,13,FALSE)))</f>
        <v>Noncancer Risk</v>
      </c>
      <c r="E79" s="82">
        <f>IF((VLOOKUP(A79,[3]!LeachSS,15,FALSE))="0",(VLOOKUP(A79,[4]!Sone,9,FALSE)),MIN((VLOOKUP(A79,[4]!Sone,9,FALSE)),(VLOOKUP(A79,[3]!LeachSS,15,FALSE))))</f>
        <v>20</v>
      </c>
      <c r="F79" s="83" t="str">
        <f>IF(E79=(VLOOKUP(A79,Meth2,3,FALSE)),(VLOOKUP(A79,Meth2,4,FALSE)),(VLOOKUP(A79,[3]!LeachSS,16,FALSE)))</f>
        <v>Noncancer Risk</v>
      </c>
      <c r="G79" s="84">
        <f>IF((VLOOKUP(A79,[3]!LeachSS,18,FALSE))="0",(VLOOKUP(A79,[4]!Sone,9,FALSE)),MIN((VLOOKUP(A79,[4]!Sone,9,FALSE)),(VLOOKUP(A79,[3]!LeachSS,18,FALSE))))</f>
        <v>20</v>
      </c>
      <c r="H79" s="85" t="str">
        <f>IF(G79=(VLOOKUP(A79,Meth2,3,FALSE)),(VLOOKUP(A79,Meth2,4,FALSE)),(VLOOKUP(A79,[3]!LeachSS,19,FALSE)))</f>
        <v>Noncancer Risk</v>
      </c>
    </row>
    <row r="80" spans="1:8" x14ac:dyDescent="0.25">
      <c r="A80" s="79" t="s">
        <v>33</v>
      </c>
      <c r="B80" s="313" t="str">
        <f>VLOOKUP(A80,[1]!TOX, 2, FALSE)</f>
        <v>72-43-5</v>
      </c>
      <c r="C80" s="80">
        <f>IF((VLOOKUP(A80,[3]!LeachSS,12,FALSE))="0",(VLOOKUP(A80,[4]!Sone,9,FALSE)),MIN((VLOOKUP(A80,[4]!Sone,9,FALSE)),(VLOOKUP(A80,[3]!LeachSS,12,FALSE))))</f>
        <v>300</v>
      </c>
      <c r="D80" s="81" t="str">
        <f>IF(C80=(VLOOKUP(A80,Meth2,3,FALSE)),(VLOOKUP(A80,Meth2,4,FALSE)),(VLOOKUP(A80,[3]!LeachSS,13,FALSE)))</f>
        <v>Noncancer Risk</v>
      </c>
      <c r="E80" s="82">
        <f>IF((VLOOKUP(A80,[3]!LeachSS,15,FALSE))="0",(VLOOKUP(A80,[4]!Sone,9,FALSE)),MIN((VLOOKUP(A80,[4]!Sone,9,FALSE)),(VLOOKUP(A80,[3]!LeachSS,15,FALSE))))</f>
        <v>300</v>
      </c>
      <c r="F80" s="83" t="str">
        <f>IF(E80=(VLOOKUP(A80,Meth2,3,FALSE)),(VLOOKUP(A80,Meth2,4,FALSE)),(VLOOKUP(A80,[3]!LeachSS,16,FALSE)))</f>
        <v>Noncancer Risk</v>
      </c>
      <c r="G80" s="84">
        <f>IF((VLOOKUP(A80,[3]!LeachSS,18,FALSE))="0",(VLOOKUP(A80,[4]!Sone,9,FALSE)),MIN((VLOOKUP(A80,[4]!Sone,9,FALSE)),(VLOOKUP(A80,[3]!LeachSS,18,FALSE))))</f>
        <v>300</v>
      </c>
      <c r="H80" s="85" t="str">
        <f>IF(G80=(VLOOKUP(A80,Meth2,3,FALSE)),(VLOOKUP(A80,Meth2,4,FALSE)),(VLOOKUP(A80,[3]!LeachSS,19,FALSE)))</f>
        <v>Noncancer Risk</v>
      </c>
    </row>
    <row r="81" spans="1:8" x14ac:dyDescent="0.25">
      <c r="A81" s="79" t="s">
        <v>32</v>
      </c>
      <c r="B81" s="313" t="str">
        <f>VLOOKUP(A81,[1]!TOX, 2, FALSE)</f>
        <v>78-93-3</v>
      </c>
      <c r="C81" s="80">
        <f>IF((VLOOKUP(A81,[3]!LeachSS,12,FALSE))="0",(VLOOKUP(A81,[4]!Sone,9,FALSE)),MIN((VLOOKUP(A81,[4]!Sone,9,FALSE)),(VLOOKUP(A81,[3]!LeachSS,12,FALSE))))</f>
        <v>4</v>
      </c>
      <c r="D81" s="81" t="str">
        <f>IF(C81=(VLOOKUP(A81,Meth2,3,FALSE)),(VLOOKUP(A81,Meth2,4,FALSE)),(VLOOKUP(A81,[3]!LeachSS,13,FALSE)))</f>
        <v>Leaching</v>
      </c>
      <c r="E81" s="82">
        <f>IF((VLOOKUP(A81,[3]!LeachSS,15,FALSE))="0",(VLOOKUP(A81,[4]!Sone,9,FALSE)),MIN((VLOOKUP(A81,[4]!Sone,9,FALSE)),(VLOOKUP(A81,[3]!LeachSS,15,FALSE))))</f>
        <v>50</v>
      </c>
      <c r="F81" s="83" t="str">
        <f>IF(E81=(VLOOKUP(A81,Meth2,3,FALSE)),(VLOOKUP(A81,Meth2,4,FALSE)),(VLOOKUP(A81,[3]!LeachSS,16,FALSE)))</f>
        <v>Leaching</v>
      </c>
      <c r="G81" s="84">
        <f>IF((VLOOKUP(A81,[3]!LeachSS,18,FALSE))="0",(VLOOKUP(A81,[4]!Sone,9,FALSE)),MIN((VLOOKUP(A81,[4]!Sone,9,FALSE)),(VLOOKUP(A81,[3]!LeachSS,18,FALSE))))</f>
        <v>400</v>
      </c>
      <c r="H81" s="85" t="str">
        <f>IF(G81=(VLOOKUP(A81,Meth2,3,FALSE)),(VLOOKUP(A81,Meth2,4,FALSE)),(VLOOKUP(A81,[3]!LeachSS,19,FALSE)))</f>
        <v>Leaching</v>
      </c>
    </row>
    <row r="82" spans="1:8" x14ac:dyDescent="0.25">
      <c r="A82" s="79" t="s">
        <v>31</v>
      </c>
      <c r="B82" s="313" t="str">
        <f>VLOOKUP(A82,[1]!TOX, 2, FALSE)</f>
        <v>108-10-1</v>
      </c>
      <c r="C82" s="80">
        <f>IF((VLOOKUP(A82,[3]!LeachSS,12,FALSE))="0",(VLOOKUP(A82,[4]!Sone,9,FALSE)),MIN((VLOOKUP(A82,[4]!Sone,9,FALSE)),(VLOOKUP(A82,[3]!LeachSS,12,FALSE))))</f>
        <v>0.4</v>
      </c>
      <c r="D82" s="81" t="str">
        <f>IF(C82=(VLOOKUP(A82,Meth2,3,FALSE)),(VLOOKUP(A82,Meth2,4,FALSE)),(VLOOKUP(A82,[3]!LeachSS,13,FALSE)))</f>
        <v>Leaching</v>
      </c>
      <c r="E82" s="82">
        <f>IF((VLOOKUP(A82,[3]!LeachSS,15,FALSE))="0",(VLOOKUP(A82,[4]!Sone,9,FALSE)),MIN((VLOOKUP(A82,[4]!Sone,9,FALSE)),(VLOOKUP(A82,[3]!LeachSS,15,FALSE))))</f>
        <v>50</v>
      </c>
      <c r="F82" s="83" t="str">
        <f>IF(E82=(VLOOKUP(A82,Meth2,3,FALSE)),(VLOOKUP(A82,Meth2,4,FALSE)),(VLOOKUP(A82,[3]!LeachSS,16,FALSE)))</f>
        <v>Leaching</v>
      </c>
      <c r="G82" s="84">
        <f>IF((VLOOKUP(A82,[3]!LeachSS,18,FALSE))="0",(VLOOKUP(A82,[4]!Sone,9,FALSE)),MIN((VLOOKUP(A82,[4]!Sone,9,FALSE)),(VLOOKUP(A82,[3]!LeachSS,18,FALSE))))</f>
        <v>400</v>
      </c>
      <c r="H82" s="85" t="str">
        <f>IF(G82=(VLOOKUP(A82,Meth2,3,FALSE)),(VLOOKUP(A82,Meth2,4,FALSE)),(VLOOKUP(A82,[3]!LeachSS,19,FALSE)))</f>
        <v>Leaching</v>
      </c>
    </row>
    <row r="83" spans="1:8" x14ac:dyDescent="0.25">
      <c r="A83" s="79" t="s">
        <v>30</v>
      </c>
      <c r="B83" s="313" t="str">
        <f>VLOOKUP(A83,[1]!TOX, 2, FALSE)</f>
        <v>22967-92-6</v>
      </c>
      <c r="C83" s="80">
        <f>IF((VLOOKUP(A83,[3]!LeachSS,12,FALSE))="0",(VLOOKUP(A83,[4]!Sone,9,FALSE)),MIN((VLOOKUP(A83,[4]!Sone,9,FALSE)),(VLOOKUP(A83,[3]!LeachSS,12,FALSE))))</f>
        <v>5</v>
      </c>
      <c r="D83" s="81" t="str">
        <f>IF(C83=(VLOOKUP(A83,Meth2,3,FALSE)),(VLOOKUP(A83,Meth2,4,FALSE)),(VLOOKUP(A83,[3]!LeachSS,13,FALSE)))</f>
        <v>Noncancer Risk</v>
      </c>
      <c r="E83" s="82">
        <f>IF((VLOOKUP(A83,[3]!LeachSS,15,FALSE))="0",(VLOOKUP(A83,[4]!Sone,9,FALSE)),MIN((VLOOKUP(A83,[4]!Sone,9,FALSE)),(VLOOKUP(A83,[3]!LeachSS,15,FALSE))))</f>
        <v>5</v>
      </c>
      <c r="F83" s="83" t="str">
        <f>IF(E83=(VLOOKUP(A83,Meth2,3,FALSE)),(VLOOKUP(A83,Meth2,4,FALSE)),(VLOOKUP(A83,[3]!LeachSS,16,FALSE)))</f>
        <v>Noncancer Risk</v>
      </c>
      <c r="G83" s="84">
        <f>IF((VLOOKUP(A83,[3]!LeachSS,18,FALSE))="0",(VLOOKUP(A83,[4]!Sone,9,FALSE)),MIN((VLOOKUP(A83,[4]!Sone,9,FALSE)),(VLOOKUP(A83,[3]!LeachSS,18,FALSE))))</f>
        <v>5</v>
      </c>
      <c r="H83" s="85" t="str">
        <f>IF(G83=(VLOOKUP(A83,Meth2,3,FALSE)),(VLOOKUP(A83,Meth2,4,FALSE)),(VLOOKUP(A83,[3]!LeachSS,19,FALSE)))</f>
        <v>Noncancer Risk</v>
      </c>
    </row>
    <row r="84" spans="1:8" x14ac:dyDescent="0.25">
      <c r="A84" s="79" t="s">
        <v>29</v>
      </c>
      <c r="B84" s="313" t="str">
        <f>VLOOKUP(A84,[1]!TOX, 2, FALSE)</f>
        <v>1634-04-4</v>
      </c>
      <c r="C84" s="80">
        <f>IF((VLOOKUP(A84,[3]!LeachSS,12,FALSE))="0",(VLOOKUP(A84,[4]!Sone,9,FALSE)),MIN((VLOOKUP(A84,[4]!Sone,9,FALSE)),(VLOOKUP(A84,[3]!LeachSS,12,FALSE))))</f>
        <v>0.1</v>
      </c>
      <c r="D84" s="81" t="str">
        <f>IF(C84=(VLOOKUP(A84,Meth2,3,FALSE)),(VLOOKUP(A84,Meth2,4,FALSE)),(VLOOKUP(A84,[3]!LeachSS,13,FALSE)))</f>
        <v>Leaching</v>
      </c>
      <c r="E84" s="82">
        <f>IF((VLOOKUP(A84,[3]!LeachSS,15,FALSE))="0",(VLOOKUP(A84,[4]!Sone,9,FALSE)),MIN((VLOOKUP(A84,[4]!Sone,9,FALSE)),(VLOOKUP(A84,[3]!LeachSS,15,FALSE))))</f>
        <v>100</v>
      </c>
      <c r="F84" s="83" t="str">
        <f>IF(E84=(VLOOKUP(A84,Meth2,3,FALSE)),(VLOOKUP(A84,Meth2,4,FALSE)),(VLOOKUP(A84,[3]!LeachSS,16,FALSE)))</f>
        <v>Ceiling (Low)</v>
      </c>
      <c r="G84" s="84">
        <f>IF((VLOOKUP(A84,[3]!LeachSS,18,FALSE))="0",(VLOOKUP(A84,[4]!Sone,9,FALSE)),MIN((VLOOKUP(A84,[4]!Sone,9,FALSE)),(VLOOKUP(A84,[3]!LeachSS,18,FALSE))))</f>
        <v>100</v>
      </c>
      <c r="H84" s="85" t="str">
        <f>IF(G84=(VLOOKUP(A84,Meth2,3,FALSE)),(VLOOKUP(A84,Meth2,4,FALSE)),(VLOOKUP(A84,[3]!LeachSS,19,FALSE)))</f>
        <v>Ceiling (Low)</v>
      </c>
    </row>
    <row r="85" spans="1:8" x14ac:dyDescent="0.25">
      <c r="A85" s="79" t="s">
        <v>28</v>
      </c>
      <c r="B85" s="313" t="str">
        <f>VLOOKUP(A85,[1]!TOX, 2, FALSE)</f>
        <v>91-57-6</v>
      </c>
      <c r="C85" s="80">
        <f>IF((VLOOKUP(A85,[3]!LeachSS,12,FALSE))="0",(VLOOKUP(A85,[4]!Sone,9,FALSE)),MIN((VLOOKUP(A85,[4]!Sone,9,FALSE)),(VLOOKUP(A85,[3]!LeachSS,12,FALSE))))</f>
        <v>0.7</v>
      </c>
      <c r="D85" s="81" t="str">
        <f>IF(C85=(VLOOKUP(A85,Meth2,3,FALSE)),(VLOOKUP(A85,Meth2,4,FALSE)),(VLOOKUP(A85,[3]!LeachSS,13,FALSE)))</f>
        <v>PQL</v>
      </c>
      <c r="E85" s="82">
        <f>IF((VLOOKUP(A85,[3]!LeachSS,15,FALSE))="0",(VLOOKUP(A85,[4]!Sone,9,FALSE)),MIN((VLOOKUP(A85,[4]!Sone,9,FALSE)),(VLOOKUP(A85,[3]!LeachSS,15,FALSE))))</f>
        <v>80</v>
      </c>
      <c r="F85" s="83" t="str">
        <f>IF(E85=(VLOOKUP(A85,Meth2,3,FALSE)),(VLOOKUP(A85,Meth2,4,FALSE)),(VLOOKUP(A85,[3]!LeachSS,16,FALSE)))</f>
        <v>Leaching</v>
      </c>
      <c r="G85" s="84">
        <f>IF((VLOOKUP(A85,[3]!LeachSS,18,FALSE))="0",(VLOOKUP(A85,[4]!Sone,9,FALSE)),MIN((VLOOKUP(A85,[4]!Sone,9,FALSE)),(VLOOKUP(A85,[3]!LeachSS,18,FALSE))))</f>
        <v>300</v>
      </c>
      <c r="H85" s="85" t="str">
        <f>IF(G85=(VLOOKUP(A85,Meth2,3,FALSE)),(VLOOKUP(A85,Meth2,4,FALSE)),(VLOOKUP(A85,[3]!LeachSS,19,FALSE)))</f>
        <v>Noncancer Risk</v>
      </c>
    </row>
    <row r="86" spans="1:8" x14ac:dyDescent="0.25">
      <c r="A86" s="79" t="s">
        <v>27</v>
      </c>
      <c r="B86" s="313" t="str">
        <f>VLOOKUP(A86,[1]!TOX, 2, FALSE)</f>
        <v>91-20-3</v>
      </c>
      <c r="C86" s="80">
        <f>IF((VLOOKUP(A86,[3]!LeachSS,12,FALSE))="0",(VLOOKUP(A86,[4]!Sone,9,FALSE)),MIN((VLOOKUP(A86,[4]!Sone,9,FALSE)),(VLOOKUP(A86,[3]!LeachSS,12,FALSE))))</f>
        <v>4</v>
      </c>
      <c r="D86" s="81" t="str">
        <f>IF(C86=(VLOOKUP(A86,Meth2,3,FALSE)),(VLOOKUP(A86,Meth2,4,FALSE)),(VLOOKUP(A86,[3]!LeachSS,13,FALSE)))</f>
        <v>Leaching</v>
      </c>
      <c r="E86" s="82">
        <f>IF((VLOOKUP(A86,[3]!LeachSS,15,FALSE))="0",(VLOOKUP(A86,[4]!Sone,9,FALSE)),MIN((VLOOKUP(A86,[4]!Sone,9,FALSE)),(VLOOKUP(A86,[3]!LeachSS,15,FALSE))))</f>
        <v>20</v>
      </c>
      <c r="F86" s="83" t="str">
        <f>IF(E86=(VLOOKUP(A86,Meth2,3,FALSE)),(VLOOKUP(A86,Meth2,4,FALSE)),(VLOOKUP(A86,[3]!LeachSS,16,FALSE)))</f>
        <v>Leaching</v>
      </c>
      <c r="G86" s="84">
        <f>IF((VLOOKUP(A86,[3]!LeachSS,18,FALSE))="0",(VLOOKUP(A86,[4]!Sone,9,FALSE)),MIN((VLOOKUP(A86,[4]!Sone,9,FALSE)),(VLOOKUP(A86,[3]!LeachSS,18,FALSE))))</f>
        <v>500</v>
      </c>
      <c r="H86" s="85" t="str">
        <f>IF(G86=(VLOOKUP(A86,Meth2,3,FALSE)),(VLOOKUP(A86,Meth2,4,FALSE)),(VLOOKUP(A86,[3]!LeachSS,19,FALSE)))</f>
        <v>Ceiling (Medium)</v>
      </c>
    </row>
    <row r="87" spans="1:8" x14ac:dyDescent="0.25">
      <c r="A87" s="79" t="s">
        <v>26</v>
      </c>
      <c r="B87" s="313" t="str">
        <f>VLOOKUP(A87,[1]!TOX, 2, FALSE)</f>
        <v>7440-02-0</v>
      </c>
      <c r="C87" s="80">
        <f>IF((VLOOKUP(A87,[3]!LeachSS,12,FALSE))="0",(VLOOKUP(A87,[4]!Sone,9,FALSE)),MIN((VLOOKUP(A87,[4]!Sone,9,FALSE)),(VLOOKUP(A87,[3]!LeachSS,12,FALSE))))</f>
        <v>700</v>
      </c>
      <c r="D87" s="81" t="str">
        <f>IF(C87=(VLOOKUP(A87,Meth2,3,FALSE)),(VLOOKUP(A87,Meth2,4,FALSE)),(VLOOKUP(A87,[3]!LeachSS,13,FALSE)))</f>
        <v>Noncancer Risk</v>
      </c>
      <c r="E87" s="82">
        <f>IF((VLOOKUP(A87,[3]!LeachSS,15,FALSE))="0",(VLOOKUP(A87,[4]!Sone,9,FALSE)),MIN((VLOOKUP(A87,[4]!Sone,9,FALSE)),(VLOOKUP(A87,[3]!LeachSS,15,FALSE))))</f>
        <v>700</v>
      </c>
      <c r="F87" s="83" t="str">
        <f>IF(E87=(VLOOKUP(A87,Meth2,3,FALSE)),(VLOOKUP(A87,Meth2,4,FALSE)),(VLOOKUP(A87,[3]!LeachSS,16,FALSE)))</f>
        <v>Noncancer Risk</v>
      </c>
      <c r="G87" s="84">
        <f>IF((VLOOKUP(A87,[3]!LeachSS,18,FALSE))="0",(VLOOKUP(A87,[4]!Sone,9,FALSE)),MIN((VLOOKUP(A87,[4]!Sone,9,FALSE)),(VLOOKUP(A87,[3]!LeachSS,18,FALSE))))</f>
        <v>700</v>
      </c>
      <c r="H87" s="85" t="str">
        <f>IF(G87=(VLOOKUP(A87,Meth2,3,FALSE)),(VLOOKUP(A87,Meth2,4,FALSE)),(VLOOKUP(A87,[3]!LeachSS,19,FALSE)))</f>
        <v>Noncancer Risk</v>
      </c>
    </row>
    <row r="88" spans="1:8" ht="13" thickBot="1" x14ac:dyDescent="0.3">
      <c r="A88" s="79" t="s">
        <v>25</v>
      </c>
      <c r="B88" s="313" t="str">
        <f>VLOOKUP(A88,[1]!TOX, 2, FALSE)</f>
        <v>87-86-5</v>
      </c>
      <c r="C88" s="80">
        <f>IF((VLOOKUP(A88,[3]!LeachSS,12,FALSE))="0",(VLOOKUP(A88,[4]!Sone,9,FALSE)),MIN((VLOOKUP(A88,[4]!Sone,9,FALSE)),(VLOOKUP(A88,[3]!LeachSS,12,FALSE))))</f>
        <v>3</v>
      </c>
      <c r="D88" s="81" t="str">
        <f>IF(C88=(VLOOKUP(A88,Meth2,3,FALSE)),(VLOOKUP(A88,Meth2,4,FALSE)),(VLOOKUP(A88,[3]!LeachSS,13,FALSE)))</f>
        <v>PQL</v>
      </c>
      <c r="E88" s="82">
        <f>IF((VLOOKUP(A88,[3]!LeachSS,15,FALSE))="0",(VLOOKUP(A88,[4]!Sone,9,FALSE)),MIN((VLOOKUP(A88,[4]!Sone,9,FALSE)),(VLOOKUP(A88,[3]!LeachSS,15,FALSE))))</f>
        <v>3</v>
      </c>
      <c r="F88" s="83" t="str">
        <f>IF(E88=(VLOOKUP(A88,Meth2,3,FALSE)),(VLOOKUP(A88,Meth2,4,FALSE)),(VLOOKUP(A88,[3]!LeachSS,16,FALSE)))</f>
        <v>PQL</v>
      </c>
      <c r="G88" s="84">
        <f>IF((VLOOKUP(A88,[3]!LeachSS,18,FALSE))="0",(VLOOKUP(A88,[4]!Sone,9,FALSE)),MIN((VLOOKUP(A88,[4]!Sone,9,FALSE)),(VLOOKUP(A88,[3]!LeachSS,18,FALSE))))</f>
        <v>3</v>
      </c>
      <c r="H88" s="85" t="str">
        <f>IF(G88=(VLOOKUP(A88,Meth2,3,FALSE)),(VLOOKUP(A88,Meth2,4,FALSE)),(VLOOKUP(A88,[3]!LeachSS,19,FALSE)))</f>
        <v>PQL</v>
      </c>
    </row>
    <row r="89" spans="1:8" x14ac:dyDescent="0.25">
      <c r="A89" s="88" t="s">
        <v>196</v>
      </c>
      <c r="B89" s="313" t="str">
        <f>VLOOKUP(A89,[1]!TOX, 2, FALSE)</f>
        <v>NA</v>
      </c>
      <c r="C89" s="80">
        <f>IF((VLOOKUP(A89,[3]!LeachSS,12,FALSE))="0",(VLOOKUP(A89,[4]!Sone,9,FALSE)),MIN((VLOOKUP(A89,[4]!Sone,9,FALSE)),(VLOOKUP(A89,[3]!LeachSS,12,FALSE))))</f>
        <v>2.0000000000000001E-4</v>
      </c>
      <c r="D89" s="81" t="str">
        <f>IF(C89=(VLOOKUP(A89,Meth2,3,FALSE)),(VLOOKUP(A89,Meth2,4,FALSE)),(VLOOKUP(A89,[3]!LeachSS,13,FALSE)))</f>
        <v>PQL</v>
      </c>
      <c r="E89" s="212" t="s">
        <v>197</v>
      </c>
      <c r="F89" s="83">
        <f>IF(E89=(VLOOKUP(A89,Meth2,3,FALSE)),(VLOOKUP(A89,Meth2,4,FALSE)),(VLOOKUP(A89,[3]!LeachSS,16,FALSE)))</f>
        <v>0</v>
      </c>
      <c r="G89" s="213" t="s">
        <v>197</v>
      </c>
      <c r="H89" s="85">
        <f>IF(G89=(VLOOKUP(A89,Meth2,3,FALSE)),(VLOOKUP(A89,Meth2,4,FALSE)),(VLOOKUP(A89,[3]!LeachSS,19,FALSE)))</f>
        <v>0</v>
      </c>
    </row>
    <row r="90" spans="1:8" x14ac:dyDescent="0.25">
      <c r="A90" s="79" t="s">
        <v>199</v>
      </c>
      <c r="B90" s="313" t="str">
        <f>VLOOKUP(A90,[1]!TOX, 2, FALSE)</f>
        <v>335-76-2</v>
      </c>
      <c r="C90" s="80">
        <f>IF((VLOOKUP(A90,[3]!LeachSS,12,FALSE))="0",(VLOOKUP(A90,[4]!Sone,9,FALSE)),MIN((VLOOKUP(A90,[4]!Sone,9,FALSE)),(VLOOKUP(A90,[3]!LeachSS,12,FALSE))))</f>
        <v>2.9999999999999997E-4</v>
      </c>
      <c r="D90" s="81"/>
      <c r="E90" s="82">
        <f>IF((VLOOKUP(A90,[3]!LeachSS,15,FALSE))="0",(VLOOKUP(A90,[4]!Sone,9,FALSE)),MIN((VLOOKUP(A90,[4]!Sone,9,FALSE)),(VLOOKUP(A90,[3]!LeachSS,15,FALSE))))</f>
        <v>0.3</v>
      </c>
      <c r="F90" s="83" t="str">
        <f>IF(E90=(VLOOKUP(A90,Meth2,3,FALSE)),(VLOOKUP(A90,Meth2,4,FALSE)),(VLOOKUP(A90,[3]!LeachSS,16,FALSE)))</f>
        <v>Noncancer Risk</v>
      </c>
      <c r="G90" s="84">
        <f>IF((VLOOKUP(A90,[3]!LeachSS,18,FALSE))="0",(VLOOKUP(A90,[4]!Sone,9,FALSE)),MIN((VLOOKUP(A90,[4]!Sone,9,FALSE)),(VLOOKUP(A90,[3]!LeachSS,18,FALSE))))</f>
        <v>0.3</v>
      </c>
      <c r="H90" s="85" t="str">
        <f>IF(G90=(VLOOKUP(A90,Meth2,3,FALSE)),(VLOOKUP(A90,Meth2,4,FALSE)),(VLOOKUP(A90,[3]!LeachSS,19,FALSE)))</f>
        <v>Noncancer Risk</v>
      </c>
    </row>
    <row r="91" spans="1:8" x14ac:dyDescent="0.25">
      <c r="A91" s="79" t="s">
        <v>189</v>
      </c>
      <c r="B91" s="313" t="str">
        <f>VLOOKUP(A91,[1]!TOX, 2, FALSE)</f>
        <v>375-85-9</v>
      </c>
      <c r="C91" s="80">
        <f>IF((VLOOKUP(A91,[3]!LeachSS,12,FALSE))="0",(VLOOKUP(A91,[4]!Sone,9,FALSE)),MIN((VLOOKUP(A91,[4]!Sone,9,FALSE)),(VLOOKUP(A91,[3]!LeachSS,12,FALSE))))</f>
        <v>5.0000000000000001E-4</v>
      </c>
      <c r="D91" s="81"/>
      <c r="E91" s="82">
        <f>IF((VLOOKUP(A91,[3]!LeachSS,15,FALSE))="0",(VLOOKUP(A91,[4]!Sone,9,FALSE)),MIN((VLOOKUP(A91,[4]!Sone,9,FALSE)),(VLOOKUP(A91,[3]!LeachSS,15,FALSE))))</f>
        <v>0.3</v>
      </c>
      <c r="F91" s="83" t="str">
        <f>IF(E91=(VLOOKUP(A91,Meth2,3,FALSE)),(VLOOKUP(A91,Meth2,4,FALSE)),(VLOOKUP(A91,[3]!LeachSS,16,FALSE)))</f>
        <v>Noncancer Risk</v>
      </c>
      <c r="G91" s="84">
        <f>IF((VLOOKUP(A91,[3]!LeachSS,18,FALSE))="0",(VLOOKUP(A91,[4]!Sone,9,FALSE)),MIN((VLOOKUP(A91,[4]!Sone,9,FALSE)),(VLOOKUP(A91,[3]!LeachSS,18,FALSE))))</f>
        <v>0.3</v>
      </c>
      <c r="H91" s="85" t="str">
        <f>IF(G91=(VLOOKUP(A91,Meth2,3,FALSE)),(VLOOKUP(A91,Meth2,4,FALSE)),(VLOOKUP(A91,[3]!LeachSS,19,FALSE)))</f>
        <v>Noncancer Risk</v>
      </c>
    </row>
    <row r="92" spans="1:8" x14ac:dyDescent="0.25">
      <c r="A92" s="79" t="s">
        <v>190</v>
      </c>
      <c r="B92" s="313" t="str">
        <f>VLOOKUP(A92,[1]!TOX, 2, FALSE)</f>
        <v>335-46-4</v>
      </c>
      <c r="C92" s="80">
        <f>IF((VLOOKUP(A92,[3]!LeachSS,12,FALSE))="0",(VLOOKUP(A92,[4]!Sone,9,FALSE)),MIN((VLOOKUP(A92,[4]!Sone,9,FALSE)),(VLOOKUP(A92,[3]!LeachSS,12,FALSE))))</f>
        <v>2.9999999999999997E-4</v>
      </c>
      <c r="D92" s="81"/>
      <c r="E92" s="82">
        <f>IF((VLOOKUP(A92,[3]!LeachSS,15,FALSE))="0",(VLOOKUP(A92,[4]!Sone,9,FALSE)),MIN((VLOOKUP(A92,[4]!Sone,9,FALSE)),(VLOOKUP(A92,[3]!LeachSS,15,FALSE))))</f>
        <v>0.3</v>
      </c>
      <c r="F92" s="83" t="str">
        <f>IF(E92=(VLOOKUP(A92,Meth2,3,FALSE)),(VLOOKUP(A92,Meth2,4,FALSE)),(VLOOKUP(A92,[3]!LeachSS,16,FALSE)))</f>
        <v>Noncancer Risk</v>
      </c>
      <c r="G92" s="84">
        <f>IF((VLOOKUP(A92,[3]!LeachSS,18,FALSE))="0",(VLOOKUP(A92,[4]!Sone,9,FALSE)),MIN((VLOOKUP(A92,[4]!Sone,9,FALSE)),(VLOOKUP(A92,[3]!LeachSS,18,FALSE))))</f>
        <v>0.3</v>
      </c>
      <c r="H92" s="85" t="str">
        <f>IF(G92=(VLOOKUP(A92,Meth2,3,FALSE)),(VLOOKUP(A92,Meth2,4,FALSE)),(VLOOKUP(A92,[3]!LeachSS,19,FALSE)))</f>
        <v>Noncancer Risk</v>
      </c>
    </row>
    <row r="93" spans="1:8" x14ac:dyDescent="0.25">
      <c r="A93" s="79" t="s">
        <v>188</v>
      </c>
      <c r="B93" s="313" t="str">
        <f>VLOOKUP(A93,[1]!TOX, 2, FALSE)</f>
        <v>335-67-1</v>
      </c>
      <c r="C93" s="80">
        <f>IF((VLOOKUP(A93,[3]!LeachSS,12,FALSE))="0",(VLOOKUP(A93,[4]!Sone,9,FALSE)),MIN((VLOOKUP(A93,[4]!Sone,9,FALSE)),(VLOOKUP(A93,[3]!LeachSS,12,FALSE))))</f>
        <v>6.9999999999999999E-4</v>
      </c>
      <c r="D93" s="81"/>
      <c r="E93" s="82">
        <f>IF((VLOOKUP(A93,[3]!LeachSS,15,FALSE))="0",(VLOOKUP(A93,[4]!Sone,9,FALSE)),MIN((VLOOKUP(A93,[4]!Sone,9,FALSE)),(VLOOKUP(A93,[3]!LeachSS,15,FALSE))))</f>
        <v>0.3</v>
      </c>
      <c r="F93" s="83" t="str">
        <f>IF(E93=(VLOOKUP(A93,Meth2,3,FALSE)),(VLOOKUP(A93,Meth2,4,FALSE)),(VLOOKUP(A93,[3]!LeachSS,16,FALSE)))</f>
        <v>Noncancer Risk</v>
      </c>
      <c r="G93" s="84">
        <f>IF((VLOOKUP(A93,[3]!LeachSS,18,FALSE))="0",(VLOOKUP(A93,[4]!Sone,9,FALSE)),MIN((VLOOKUP(A93,[4]!Sone,9,FALSE)),(VLOOKUP(A93,[3]!LeachSS,18,FALSE))))</f>
        <v>0.3</v>
      </c>
      <c r="H93" s="85" t="str">
        <f>IF(G93=(VLOOKUP(A93,Meth2,3,FALSE)),(VLOOKUP(A93,Meth2,4,FALSE)),(VLOOKUP(A93,[3]!LeachSS,19,FALSE)))</f>
        <v>Noncancer Risk</v>
      </c>
    </row>
    <row r="94" spans="1:8" x14ac:dyDescent="0.25">
      <c r="A94" s="79" t="s">
        <v>195</v>
      </c>
      <c r="B94" s="313" t="str">
        <f>VLOOKUP(A94,[1]!TOX, 2, FALSE)</f>
        <v>1763-23-1</v>
      </c>
      <c r="C94" s="80">
        <f>IF((VLOOKUP(A94,[3]!LeachSS,12,FALSE))="0",(VLOOKUP(A94,[4]!Sone,9,FALSE)),MIN((VLOOKUP(A94,[4]!Sone,9,FALSE)),(VLOOKUP(A94,[3]!LeachSS,12,FALSE))))</f>
        <v>2E-3</v>
      </c>
      <c r="D94" s="81"/>
      <c r="E94" s="82">
        <f>IF((VLOOKUP(A94,[3]!LeachSS,15,FALSE))="0",(VLOOKUP(A94,[4]!Sone,9,FALSE)),MIN((VLOOKUP(A94,[4]!Sone,9,FALSE)),(VLOOKUP(A94,[3]!LeachSS,15,FALSE))))</f>
        <v>0.3</v>
      </c>
      <c r="F94" s="83" t="str">
        <f>IF(E94=(VLOOKUP(A94,Meth2,3,FALSE)),(VLOOKUP(A94,Meth2,4,FALSE)),(VLOOKUP(A94,[3]!LeachSS,16,FALSE)))</f>
        <v>Noncancer Risk</v>
      </c>
      <c r="G94" s="84">
        <f>IF((VLOOKUP(A94,[3]!LeachSS,18,FALSE))="0",(VLOOKUP(A94,[4]!Sone,9,FALSE)),MIN((VLOOKUP(A94,[4]!Sone,9,FALSE)),(VLOOKUP(A94,[3]!LeachSS,18,FALSE))))</f>
        <v>0.3</v>
      </c>
      <c r="H94" s="85" t="str">
        <f>IF(G94=(VLOOKUP(A94,Meth2,3,FALSE)),(VLOOKUP(A94,Meth2,4,FALSE)),(VLOOKUP(A94,[3]!LeachSS,19,FALSE)))</f>
        <v>Noncancer Risk</v>
      </c>
    </row>
    <row r="95" spans="1:8" x14ac:dyDescent="0.25">
      <c r="A95" s="79" t="s">
        <v>191</v>
      </c>
      <c r="B95" s="313" t="str">
        <f>VLOOKUP(A95,[1]!TOX, 2, FALSE)</f>
        <v>375-95-1</v>
      </c>
      <c r="C95" s="80">
        <f>IF((VLOOKUP(A95,[3]!LeachSS,12,FALSE))="0",(VLOOKUP(A95,[4]!Sone,9,FALSE)),MIN((VLOOKUP(A95,[4]!Sone,9,FALSE)),(VLOOKUP(A95,[3]!LeachSS,12,FALSE))))</f>
        <v>2.9999999999999997E-4</v>
      </c>
      <c r="D95" s="81"/>
      <c r="E95" s="82">
        <f>IF((VLOOKUP(A95,[3]!LeachSS,15,FALSE))="0",(VLOOKUP(A95,[4]!Sone,9,FALSE)),MIN((VLOOKUP(A95,[4]!Sone,9,FALSE)),(VLOOKUP(A95,[3]!LeachSS,15,FALSE))))</f>
        <v>0.3</v>
      </c>
      <c r="F95" s="83" t="str">
        <f>IF(E95=(VLOOKUP(A95,Meth2,3,FALSE)),(VLOOKUP(A95,Meth2,4,FALSE)),(VLOOKUP(A95,[3]!LeachSS,16,FALSE)))</f>
        <v>Noncancer Risk</v>
      </c>
      <c r="G95" s="84">
        <f>IF((VLOOKUP(A95,[3]!LeachSS,18,FALSE))="0",(VLOOKUP(A95,[4]!Sone,9,FALSE)),MIN((VLOOKUP(A95,[4]!Sone,9,FALSE)),(VLOOKUP(A95,[3]!LeachSS,18,FALSE))))</f>
        <v>0.3</v>
      </c>
      <c r="H95" s="85" t="str">
        <f>IF(G95=(VLOOKUP(A95,Meth2,3,FALSE)),(VLOOKUP(A95,Meth2,4,FALSE)),(VLOOKUP(A95,[3]!LeachSS,19,FALSE)))</f>
        <v>Noncancer Risk</v>
      </c>
    </row>
    <row r="96" spans="1:8" x14ac:dyDescent="0.25">
      <c r="A96" s="79" t="s">
        <v>170</v>
      </c>
      <c r="B96" s="313" t="str">
        <f>VLOOKUP(A96,[1]!TOX, 2, FALSE)</f>
        <v>NA</v>
      </c>
      <c r="C96" s="80">
        <f>IF((VLOOKUP(A96,[3]!LeachSS,12,FALSE))="0",(VLOOKUP(A96,[4]!Sone,9,FALSE)),MIN((VLOOKUP(A96,[4]!Sone,9,FALSE)),(VLOOKUP(A96,[3]!LeachSS,12,FALSE))))</f>
        <v>0.1</v>
      </c>
      <c r="D96" s="81" t="str">
        <f>IF(C96=(VLOOKUP(A96,Meth2,3,FALSE)),(VLOOKUP(A96,Meth2,4,FALSE)),(VLOOKUP(A96,[3]!LeachSS,13,FALSE)))</f>
        <v>PQL</v>
      </c>
      <c r="E96" s="82">
        <f>IF((VLOOKUP(A96,[3]!LeachSS,15,FALSE))="0",(VLOOKUP(A96,[4]!Sone,9,FALSE)),MIN((VLOOKUP(A96,[4]!Sone,9,FALSE)),(VLOOKUP(A96,[3]!LeachSS,15,FALSE))))</f>
        <v>4</v>
      </c>
      <c r="F96" s="83" t="str">
        <f>IF(E96=(VLOOKUP(A96,Meth2,3,FALSE)),(VLOOKUP(A96,Meth2,4,FALSE)),(VLOOKUP(A96,[3]!LeachSS,16,FALSE)))</f>
        <v>Noncancer Risk</v>
      </c>
      <c r="G96" s="84">
        <f>IF((VLOOKUP(A96,[3]!LeachSS,18,FALSE))="0",(VLOOKUP(A96,[4]!Sone,9,FALSE)),MIN((VLOOKUP(A96,[4]!Sone,9,FALSE)),(VLOOKUP(A96,[3]!LeachSS,18,FALSE))))</f>
        <v>4</v>
      </c>
      <c r="H96" s="85" t="str">
        <f>IF(G96=(VLOOKUP(A96,Meth2,3,FALSE)),(VLOOKUP(A96,Meth2,4,FALSE)),(VLOOKUP(A96,[3]!LeachSS,19,FALSE)))</f>
        <v>Noncancer Risk</v>
      </c>
    </row>
    <row r="97" spans="1:8" x14ac:dyDescent="0.25">
      <c r="A97" s="79" t="s">
        <v>24</v>
      </c>
      <c r="B97" s="313" t="str">
        <f>VLOOKUP(A97,[1]!TOX, 2, FALSE)</f>
        <v>NA</v>
      </c>
      <c r="C97" s="80">
        <f>IF((VLOOKUP(A97,[3]!LeachSS,12,FALSE))="0",(VLOOKUP(A97,[4]!Sone,9,FALSE)),MIN((VLOOKUP(A97,[4]!Sone,9,FALSE)),(VLOOKUP(A97,[3]!LeachSS,12,FALSE))))</f>
        <v>1000</v>
      </c>
      <c r="D97" s="81" t="s">
        <v>177</v>
      </c>
      <c r="E97" s="82">
        <f>IF((VLOOKUP(A97,[3]!LeachSS,15,FALSE))="0",(VLOOKUP(A97,[4]!Sone,9,FALSE)),MIN((VLOOKUP(A97,[4]!Sone,9,FALSE)),(VLOOKUP(A97,[3]!LeachSS,15,FALSE))))</f>
        <v>1000</v>
      </c>
      <c r="F97" s="83" t="str">
        <f>IF(E97=(VLOOKUP(A97,Meth2,3,FALSE)),(VLOOKUP(A97,Meth2,4,FALSE)),(VLOOKUP(A97,[3]!LeachSS,16,FALSE)))</f>
        <v>Lowest EPH Fraction</v>
      </c>
      <c r="G97" s="84">
        <f>IF((VLOOKUP(A97,[3]!LeachSS,18,FALSE))="0",(VLOOKUP(A97,[4]!Sone,9,FALSE)),MIN((VLOOKUP(A97,[4]!Sone,9,FALSE)),(VLOOKUP(A97,[3]!LeachSS,18,FALSE))))</f>
        <v>1000</v>
      </c>
      <c r="H97" s="85" t="str">
        <f>IF(G97=(VLOOKUP(A97,Meth2,3,FALSE)),(VLOOKUP(A97,Meth2,4,FALSE)),(VLOOKUP(A97,[3]!LeachSS,19,FALSE)))</f>
        <v>Lowest EPH Fraction</v>
      </c>
    </row>
    <row r="98" spans="1:8" x14ac:dyDescent="0.25">
      <c r="A98" s="79" t="s">
        <v>217</v>
      </c>
      <c r="B98" s="313" t="str">
        <f>VLOOKUP(A98,[1]!TOX, 2, FALSE)</f>
        <v>NA</v>
      </c>
      <c r="C98" s="80">
        <f>IF((VLOOKUP(A98,[3]!LeachSS,12,FALSE))="0",(VLOOKUP(A98,[4]!Sone,9,FALSE)),MIN((VLOOKUP(A98,[4]!Sone,9,FALSE)),(VLOOKUP(A98,[3]!LeachSS,12,FALSE))))</f>
        <v>100</v>
      </c>
      <c r="D98" s="81" t="str">
        <f>IF(C98=(VLOOKUP(A98,Meth2,3,FALSE)),(VLOOKUP(A98,Meth2,4,FALSE)),(VLOOKUP(A98,[3]!LeachSS,13,FALSE)))</f>
        <v>Ceiling (Low)</v>
      </c>
      <c r="E98" s="82">
        <f>IF((VLOOKUP(A98,[3]!LeachSS,15,FALSE))="0",(VLOOKUP(A98,[4]!Sone,9,FALSE)),MIN((VLOOKUP(A98,[4]!Sone,9,FALSE)),(VLOOKUP(A98,[3]!LeachSS,15,FALSE))))</f>
        <v>100</v>
      </c>
      <c r="F98" s="83" t="str">
        <f>IF(E98=(VLOOKUP(A98,Meth2,3,FALSE)),(VLOOKUP(A98,Meth2,4,FALSE)),(VLOOKUP(A98,[3]!LeachSS,16,FALSE)))</f>
        <v>Ceiling (Low)</v>
      </c>
      <c r="G98" s="84">
        <f>IF((VLOOKUP(A98,[3]!LeachSS,18,FALSE))="0",(VLOOKUP(A98,[4]!Sone,9,FALSE)),MIN((VLOOKUP(A98,[4]!Sone,9,FALSE)),(VLOOKUP(A98,[3]!LeachSS,18,FALSE))))</f>
        <v>100</v>
      </c>
      <c r="H98" s="85" t="str">
        <f>IF(G98=(VLOOKUP(A98,Meth2,3,FALSE)),(VLOOKUP(A98,Meth2,4,FALSE)),(VLOOKUP(A98,[3]!LeachSS,19,FALSE)))</f>
        <v>Ceiling (Low)</v>
      </c>
    </row>
    <row r="99" spans="1:8" x14ac:dyDescent="0.25">
      <c r="A99" s="79" t="s">
        <v>218</v>
      </c>
      <c r="B99" s="313" t="str">
        <f>VLOOKUP(A99,[1]!TOX, 2, FALSE)</f>
        <v>NA</v>
      </c>
      <c r="C99" s="80">
        <f>IF((VLOOKUP(A99,[3]!LeachSS,12,FALSE))="0",(VLOOKUP(A99,[4]!Sone,9,FALSE)),MIN((VLOOKUP(A99,[4]!Sone,9,FALSE)),(VLOOKUP(A99,[3]!LeachSS,12,FALSE))))</f>
        <v>1000</v>
      </c>
      <c r="D99" s="81" t="str">
        <f>IF(C99=(VLOOKUP(A99,Meth2,3,FALSE)),(VLOOKUP(A99,Meth2,4,FALSE)),(VLOOKUP(A99,[3]!LeachSS,13,FALSE)))</f>
        <v>Ceiling (High)</v>
      </c>
      <c r="E99" s="82">
        <f>IF((VLOOKUP(A99,[3]!LeachSS,15,FALSE))="0",(VLOOKUP(A99,[4]!Sone,9,FALSE)),MIN((VLOOKUP(A99,[4]!Sone,9,FALSE)),(VLOOKUP(A99,[3]!LeachSS,15,FALSE))))</f>
        <v>1000</v>
      </c>
      <c r="F99" s="83" t="str">
        <f>IF(E99=(VLOOKUP(A99,Meth2,3,FALSE)),(VLOOKUP(A99,Meth2,4,FALSE)),(VLOOKUP(A99,[3]!LeachSS,16,FALSE)))</f>
        <v>Ceiling (High)</v>
      </c>
      <c r="G99" s="84">
        <f>IF((VLOOKUP(A99,[3]!LeachSS,18,FALSE))="0",(VLOOKUP(A99,[4]!Sone,9,FALSE)),MIN((VLOOKUP(A99,[4]!Sone,9,FALSE)),(VLOOKUP(A99,[3]!LeachSS,18,FALSE))))</f>
        <v>1000</v>
      </c>
      <c r="H99" s="85" t="str">
        <f>IF(G99=(VLOOKUP(A99,Meth2,3,FALSE)),(VLOOKUP(A99,Meth2,4,FALSE)),(VLOOKUP(A99,[3]!LeachSS,19,FALSE)))</f>
        <v>Ceiling (High)</v>
      </c>
    </row>
    <row r="100" spans="1:8" x14ac:dyDescent="0.25">
      <c r="A100" s="289" t="s">
        <v>219</v>
      </c>
      <c r="B100" s="313" t="str">
        <f>VLOOKUP(A100,[1]!TOX, 2, FALSE)</f>
        <v>NA</v>
      </c>
      <c r="C100" s="80">
        <f>IF((VLOOKUP(A100,[3]!LeachSS,12,FALSE))="0",(VLOOKUP(A100,[4]!Sone,9,FALSE)),MIN((VLOOKUP(A100,[4]!Sone,9,FALSE)),(VLOOKUP(A100,[3]!LeachSS,12,FALSE))))</f>
        <v>1000</v>
      </c>
      <c r="D100" s="81" t="str">
        <f>IF(C100=(VLOOKUP(A100,Meth2,3,FALSE)),(VLOOKUP(A100,Meth2,4,FALSE)),(VLOOKUP(A100,[3]!LeachSS,13,FALSE)))</f>
        <v>Ceiling (High)</v>
      </c>
      <c r="E100" s="82">
        <f>IF((VLOOKUP(A100,[3]!LeachSS,15,FALSE))="0",(VLOOKUP(A100,[4]!Sone,9,FALSE)),MIN((VLOOKUP(A100,[4]!Sone,9,FALSE)),(VLOOKUP(A100,[3]!LeachSS,15,FALSE))))</f>
        <v>1000</v>
      </c>
      <c r="F100" s="83" t="str">
        <f>IF(E100=(VLOOKUP(A100,Meth2,3,FALSE)),(VLOOKUP(A100,Meth2,4,FALSE)),(VLOOKUP(A100,[3]!LeachSS,16,FALSE)))</f>
        <v>Ceiling (High)</v>
      </c>
      <c r="G100" s="84">
        <f>IF((VLOOKUP(A100,[3]!LeachSS,18,FALSE))="0",(VLOOKUP(A100,[4]!Sone,9,FALSE)),MIN((VLOOKUP(A100,[4]!Sone,9,FALSE)),(VLOOKUP(A100,[3]!LeachSS,18,FALSE))))</f>
        <v>1000</v>
      </c>
      <c r="H100" s="85" t="str">
        <f>IF(G100=(VLOOKUP(A100,Meth2,3,FALSE)),(VLOOKUP(A100,Meth2,4,FALSE)),(VLOOKUP(A100,[3]!LeachSS,19,FALSE)))</f>
        <v>Ceiling (High)</v>
      </c>
    </row>
    <row r="101" spans="1:8" x14ac:dyDescent="0.25">
      <c r="A101" s="79" t="s">
        <v>220</v>
      </c>
      <c r="B101" s="313" t="str">
        <f>VLOOKUP(A101,[1]!TOX, 2, FALSE)</f>
        <v>NA</v>
      </c>
      <c r="C101" s="80">
        <f>IF((VLOOKUP(A101,[3]!LeachSS,12,FALSE))="0",(VLOOKUP(A101,[4]!Sone,9,FALSE)),MIN((VLOOKUP(A101,[4]!Sone,9,FALSE)),(VLOOKUP(A101,[3]!LeachSS,12,FALSE))))</f>
        <v>3000</v>
      </c>
      <c r="D101" s="81" t="str">
        <f>IF(C101=(VLOOKUP(A101,Meth2,3,FALSE)),(VLOOKUP(A101,Meth2,4,FALSE)),(VLOOKUP(A101,[3]!LeachSS,13,FALSE)))</f>
        <v>Ceiling (High)</v>
      </c>
      <c r="E101" s="82">
        <f>IF((VLOOKUP(A101,[3]!LeachSS,15,FALSE))="0",(VLOOKUP(A101,[4]!Sone,9,FALSE)),MIN((VLOOKUP(A101,[4]!Sone,9,FALSE)),(VLOOKUP(A101,[3]!LeachSS,15,FALSE))))</f>
        <v>3000</v>
      </c>
      <c r="F101" s="83" t="str">
        <f>IF(E101=(VLOOKUP(A101,Meth2,3,FALSE)),(VLOOKUP(A101,Meth2,4,FALSE)),(VLOOKUP(A101,[3]!LeachSS,16,FALSE)))</f>
        <v>Ceiling (High)</v>
      </c>
      <c r="G101" s="84">
        <f>IF((VLOOKUP(A101,[3]!LeachSS,18,FALSE))="0",(VLOOKUP(A101,[4]!Sone,9,FALSE)),MIN((VLOOKUP(A101,[4]!Sone,9,FALSE)),(VLOOKUP(A101,[3]!LeachSS,18,FALSE))))</f>
        <v>3000</v>
      </c>
      <c r="H101" s="85" t="str">
        <f>IF(G101=(VLOOKUP(A101,Meth2,3,FALSE)),(VLOOKUP(A101,Meth2,4,FALSE)),(VLOOKUP(A101,[3]!LeachSS,19,FALSE)))</f>
        <v>Ceiling (High)</v>
      </c>
    </row>
    <row r="102" spans="1:8" x14ac:dyDescent="0.25">
      <c r="A102" s="79" t="s">
        <v>221</v>
      </c>
      <c r="B102" s="313" t="str">
        <f>VLOOKUP(A102,[1]!TOX, 2, FALSE)</f>
        <v>NA</v>
      </c>
      <c r="C102" s="80">
        <f>IF((VLOOKUP(A102,[3]!LeachSS,12,FALSE))="0",(VLOOKUP(A102,[4]!Sone,9,FALSE)),MIN((VLOOKUP(A102,[4]!Sone,9,FALSE)),(VLOOKUP(A102,[3]!LeachSS,12,FALSE))))</f>
        <v>100</v>
      </c>
      <c r="D102" s="81" t="str">
        <f>IF(C102=(VLOOKUP(A102,Meth2,3,FALSE)),(VLOOKUP(A102,Meth2,4,FALSE)),(VLOOKUP(A102,[3]!LeachSS,13,FALSE)))</f>
        <v>Ceiling (Low)</v>
      </c>
      <c r="E102" s="82">
        <f>IF((VLOOKUP(A102,[3]!LeachSS,15,FALSE))="0",(VLOOKUP(A102,[4]!Sone,9,FALSE)),MIN((VLOOKUP(A102,[4]!Sone,9,FALSE)),(VLOOKUP(A102,[3]!LeachSS,15,FALSE))))</f>
        <v>100</v>
      </c>
      <c r="F102" s="83" t="str">
        <f>IF(E102=(VLOOKUP(A102,Meth2,3,FALSE)),(VLOOKUP(A102,Meth2,4,FALSE)),(VLOOKUP(A102,[3]!LeachSS,16,FALSE)))</f>
        <v>Ceiling (Low)</v>
      </c>
      <c r="G102" s="84">
        <f>IF((VLOOKUP(A102,[3]!LeachSS,18,FALSE))="0",(VLOOKUP(A102,[4]!Sone,9,FALSE)),MIN((VLOOKUP(A102,[4]!Sone,9,FALSE)),(VLOOKUP(A102,[3]!LeachSS,18,FALSE))))</f>
        <v>100</v>
      </c>
      <c r="H102" s="85" t="str">
        <f>IF(G102=(VLOOKUP(A102,Meth2,3,FALSE)),(VLOOKUP(A102,Meth2,4,FALSE)),(VLOOKUP(A102,[3]!LeachSS,19,FALSE)))</f>
        <v>Ceiling (Low)</v>
      </c>
    </row>
    <row r="103" spans="1:8" x14ac:dyDescent="0.25">
      <c r="A103" s="79" t="s">
        <v>222</v>
      </c>
      <c r="B103" s="313" t="str">
        <f>VLOOKUP(A103,[1]!TOX, 2, FALSE)</f>
        <v>NA</v>
      </c>
      <c r="C103" s="80">
        <f>IF((VLOOKUP(A103,[3]!LeachSS,12,FALSE))="0",(VLOOKUP(A103,[4]!Sone,9,FALSE)),MIN((VLOOKUP(A103,[4]!Sone,9,FALSE)),(VLOOKUP(A103,[3]!LeachSS,12,FALSE))))</f>
        <v>1000</v>
      </c>
      <c r="D103" s="81" t="str">
        <f>IF(C103=(VLOOKUP(A103,Meth2,3,FALSE)),(VLOOKUP(A103,Meth2,4,FALSE)),(VLOOKUP(A103,[3]!LeachSS,13,FALSE)))</f>
        <v>Ceiling (High)</v>
      </c>
      <c r="E103" s="82">
        <f>IF((VLOOKUP(A103,[3]!LeachSS,15,FALSE))="0",(VLOOKUP(A103,[4]!Sone,9,FALSE)),MIN((VLOOKUP(A103,[4]!Sone,9,FALSE)),(VLOOKUP(A103,[3]!LeachSS,15,FALSE))))</f>
        <v>1000</v>
      </c>
      <c r="F103" s="83" t="str">
        <f>IF(E103=(VLOOKUP(A103,Meth2,3,FALSE)),(VLOOKUP(A103,Meth2,4,FALSE)),(VLOOKUP(A103,[3]!LeachSS,16,FALSE)))</f>
        <v>Ceiling (High)</v>
      </c>
      <c r="G103" s="84">
        <f>IF((VLOOKUP(A103,[3]!LeachSS,18,FALSE))="0",(VLOOKUP(A103,[4]!Sone,9,FALSE)),MIN((VLOOKUP(A103,[4]!Sone,9,FALSE)),(VLOOKUP(A103,[3]!LeachSS,18,FALSE))))</f>
        <v>1000</v>
      </c>
      <c r="H103" s="85" t="str">
        <f>IF(G103=(VLOOKUP(A103,Meth2,3,FALSE)),(VLOOKUP(A103,Meth2,4,FALSE)),(VLOOKUP(A103,[3]!LeachSS,19,FALSE)))</f>
        <v>Ceiling (High)</v>
      </c>
    </row>
    <row r="104" spans="1:8" x14ac:dyDescent="0.25">
      <c r="A104" s="79" t="s">
        <v>23</v>
      </c>
      <c r="B104" s="313" t="str">
        <f>VLOOKUP(A104,[1]!TOX, 2, FALSE)</f>
        <v>85-01-8</v>
      </c>
      <c r="C104" s="80">
        <f>IF((VLOOKUP(A104,[3]!LeachSS,12,FALSE))="0",(VLOOKUP(A104,[4]!Sone,9,FALSE)),MIN((VLOOKUP(A104,[4]!Sone,9,FALSE)),(VLOOKUP(A104,[3]!LeachSS,12,FALSE))))</f>
        <v>10</v>
      </c>
      <c r="D104" s="81" t="str">
        <f>IF(C104=(VLOOKUP(A104,Meth2,3,FALSE)),(VLOOKUP(A104,Meth2,4,FALSE)),(VLOOKUP(A104,[3]!LeachSS,13,FALSE)))</f>
        <v>Leaching</v>
      </c>
      <c r="E104" s="82">
        <f>IF((VLOOKUP(A104,[3]!LeachSS,15,FALSE))="0",(VLOOKUP(A104,[4]!Sone,9,FALSE)),MIN((VLOOKUP(A104,[4]!Sone,9,FALSE)),(VLOOKUP(A104,[3]!LeachSS,15,FALSE))))</f>
        <v>500</v>
      </c>
      <c r="F104" s="83" t="str">
        <f>IF(E104=(VLOOKUP(A104,Meth2,3,FALSE)),(VLOOKUP(A104,Meth2,4,FALSE)),(VLOOKUP(A104,[3]!LeachSS,16,FALSE)))</f>
        <v>Ceiling (Medium)</v>
      </c>
      <c r="G104" s="84">
        <f>IF((VLOOKUP(A104,[3]!LeachSS,18,FALSE))="0",(VLOOKUP(A104,[4]!Sone,9,FALSE)),MIN((VLOOKUP(A104,[4]!Sone,9,FALSE)),(VLOOKUP(A104,[3]!LeachSS,18,FALSE))))</f>
        <v>500</v>
      </c>
      <c r="H104" s="85" t="str">
        <f>IF(G104=(VLOOKUP(A104,Meth2,3,FALSE)),(VLOOKUP(A104,Meth2,4,FALSE)),(VLOOKUP(A104,[3]!LeachSS,19,FALSE)))</f>
        <v>Ceiling (Medium)</v>
      </c>
    </row>
    <row r="105" spans="1:8" x14ac:dyDescent="0.25">
      <c r="A105" s="79" t="s">
        <v>22</v>
      </c>
      <c r="B105" s="313" t="str">
        <f>VLOOKUP(A105,[1]!TOX, 2, FALSE)</f>
        <v>108-95-2</v>
      </c>
      <c r="C105" s="80">
        <f>IF((VLOOKUP(A105,[3]!LeachSS,12,FALSE))="0",(VLOOKUP(A105,[4]!Sone,9,FALSE)),MIN((VLOOKUP(A105,[4]!Sone,9,FALSE)),(VLOOKUP(A105,[3]!LeachSS,12,FALSE))))</f>
        <v>0.9</v>
      </c>
      <c r="D105" s="81" t="str">
        <f>IF(C105=(VLOOKUP(A105,Meth2,3,FALSE)),(VLOOKUP(A105,Meth2,4,FALSE)),(VLOOKUP(A105,[3]!LeachSS,13,FALSE)))</f>
        <v>Leaching</v>
      </c>
      <c r="E105" s="82">
        <f>IF((VLOOKUP(A105,[3]!LeachSS,15,FALSE))="0",(VLOOKUP(A105,[4]!Sone,9,FALSE)),MIN((VLOOKUP(A105,[4]!Sone,9,FALSE)),(VLOOKUP(A105,[3]!LeachSS,15,FALSE))))</f>
        <v>50</v>
      </c>
      <c r="F105" s="83" t="str">
        <f>IF(E105=(VLOOKUP(A105,Meth2,3,FALSE)),(VLOOKUP(A105,Meth2,4,FALSE)),(VLOOKUP(A105,[3]!LeachSS,16,FALSE)))</f>
        <v>Leaching</v>
      </c>
      <c r="G105" s="84">
        <f>IF((VLOOKUP(A105,[3]!LeachSS,18,FALSE))="0",(VLOOKUP(A105,[4]!Sone,9,FALSE)),MIN((VLOOKUP(A105,[4]!Sone,9,FALSE)),(VLOOKUP(A105,[3]!LeachSS,18,FALSE))))</f>
        <v>20</v>
      </c>
      <c r="H105" s="85" t="str">
        <f>IF(G105=(VLOOKUP(A105,Meth2,3,FALSE)),(VLOOKUP(A105,Meth2,4,FALSE)),(VLOOKUP(A105,[3]!LeachSS,19,FALSE)))</f>
        <v>Leaching</v>
      </c>
    </row>
    <row r="106" spans="1:8" x14ac:dyDescent="0.25">
      <c r="A106" s="79" t="s">
        <v>21</v>
      </c>
      <c r="B106" s="313" t="str">
        <f>VLOOKUP(A106,[1]!TOX, 2, FALSE)</f>
        <v>1336-36-3</v>
      </c>
      <c r="C106" s="80">
        <f>IF((VLOOKUP(A106,[3]!LeachSS,12,FALSE))="0",(VLOOKUP(A106,[4]!Sone,9,FALSE)),MIN((VLOOKUP(A106,[4]!Sone,9,FALSE)),(VLOOKUP(A106,[3]!LeachSS,12,FALSE))))</f>
        <v>1</v>
      </c>
      <c r="D106" s="81" t="str">
        <f>IF(C106=(VLOOKUP(A106,Meth2,3,FALSE)),(VLOOKUP(A106,Meth2,4,FALSE)),(VLOOKUP(A106,[3]!LeachSS,13,FALSE)))</f>
        <v>Not Calculated</v>
      </c>
      <c r="E106" s="82">
        <f>IF((VLOOKUP(A106,[3]!LeachSS,15,FALSE))="0",(VLOOKUP(A106,[4]!Sone,9,FALSE)),MIN((VLOOKUP(A106,[4]!Sone,9,FALSE)),(VLOOKUP(A106,[3]!LeachSS,15,FALSE))))</f>
        <v>1</v>
      </c>
      <c r="F106" s="83" t="str">
        <f>IF(E106=(VLOOKUP(A106,Meth2,3,FALSE)),(VLOOKUP(A106,Meth2,4,FALSE)),(VLOOKUP(A106,[3]!LeachSS,16,FALSE)))</f>
        <v>Not Calculated</v>
      </c>
      <c r="G106" s="84">
        <f>IF((VLOOKUP(A106,[3]!LeachSS,18,FALSE))="0",(VLOOKUP(A106,[4]!Sone,9,FALSE)),MIN((VLOOKUP(A106,[4]!Sone,9,FALSE)),(VLOOKUP(A106,[3]!LeachSS,18,FALSE))))</f>
        <v>1</v>
      </c>
      <c r="H106" s="85" t="str">
        <f>IF(G106=(VLOOKUP(A106,Meth2,3,FALSE)),(VLOOKUP(A106,Meth2,4,FALSE)),(VLOOKUP(A106,[3]!LeachSS,19,FALSE)))</f>
        <v>Not Calculated</v>
      </c>
    </row>
    <row r="107" spans="1:8" x14ac:dyDescent="0.25">
      <c r="A107" s="79" t="s">
        <v>20</v>
      </c>
      <c r="B107" s="313" t="str">
        <f>VLOOKUP(A107,[1]!TOX, 2, FALSE)</f>
        <v>129-00-0</v>
      </c>
      <c r="C107" s="80">
        <f>IF((VLOOKUP(A107,[3]!LeachSS,12,FALSE))="0",(VLOOKUP(A107,[4]!Sone,9,FALSE)),MIN((VLOOKUP(A107,[4]!Sone,9,FALSE)),(VLOOKUP(A107,[3]!LeachSS,12,FALSE))))</f>
        <v>1000</v>
      </c>
      <c r="D107" s="81" t="str">
        <f>IF(C107=(VLOOKUP(A107,Meth2,3,FALSE)),(VLOOKUP(A107,Meth2,4,FALSE)),(VLOOKUP(A107,[3]!LeachSS,13,FALSE)))</f>
        <v>Ceiling (High)</v>
      </c>
      <c r="E107" s="82">
        <f>IF((VLOOKUP(A107,[3]!LeachSS,15,FALSE))="0",(VLOOKUP(A107,[4]!Sone,9,FALSE)),MIN((VLOOKUP(A107,[4]!Sone,9,FALSE)),(VLOOKUP(A107,[3]!LeachSS,15,FALSE))))</f>
        <v>1000</v>
      </c>
      <c r="F107" s="83" t="str">
        <f>IF(E107=(VLOOKUP(A107,Meth2,3,FALSE)),(VLOOKUP(A107,Meth2,4,FALSE)),(VLOOKUP(A107,[3]!LeachSS,16,FALSE)))</f>
        <v>Ceiling (High)</v>
      </c>
      <c r="G107" s="84">
        <f>IF((VLOOKUP(A107,[3]!LeachSS,18,FALSE))="0",(VLOOKUP(A107,[4]!Sone,9,FALSE)),MIN((VLOOKUP(A107,[4]!Sone,9,FALSE)),(VLOOKUP(A107,[3]!LeachSS,18,FALSE))))</f>
        <v>1000</v>
      </c>
      <c r="H107" s="85" t="str">
        <f>IF(G107=(VLOOKUP(A107,Meth2,3,FALSE)),(VLOOKUP(A107,Meth2,4,FALSE)),(VLOOKUP(A107,[3]!LeachSS,19,FALSE)))</f>
        <v>Ceiling (High)</v>
      </c>
    </row>
    <row r="108" spans="1:8" x14ac:dyDescent="0.25">
      <c r="A108" s="79" t="s">
        <v>19</v>
      </c>
      <c r="B108" s="313" t="str">
        <f>VLOOKUP(A108,[1]!TOX, 2, FALSE)</f>
        <v>121-82-4</v>
      </c>
      <c r="C108" s="80">
        <f>IF((VLOOKUP(A108,[3]!LeachSS,12,FALSE))="0",(VLOOKUP(A108,[4]!Sone,9,FALSE)),MIN((VLOOKUP(A108,[4]!Sone,9,FALSE)),(VLOOKUP(A108,[3]!LeachSS,12,FALSE))))</f>
        <v>1</v>
      </c>
      <c r="D108" s="81" t="str">
        <f>IF(C108=(VLOOKUP(A108,Meth2,3,FALSE)),(VLOOKUP(A108,Meth2,4,FALSE)),(VLOOKUP(A108,[3]!LeachSS,13,FALSE)))</f>
        <v>PQL</v>
      </c>
      <c r="E108" s="82">
        <f>IF((VLOOKUP(A108,[3]!LeachSS,15,FALSE))="0",(VLOOKUP(A108,[4]!Sone,9,FALSE)),MIN((VLOOKUP(A108,[4]!Sone,9,FALSE)),(VLOOKUP(A108,[3]!LeachSS,15,FALSE))))</f>
        <v>20</v>
      </c>
      <c r="F108" s="83" t="str">
        <f>IF(E108=(VLOOKUP(A108,Meth2,3,FALSE)),(VLOOKUP(A108,Meth2,4,FALSE)),(VLOOKUP(A108,[3]!LeachSS,16,FALSE)))</f>
        <v>Cancer Risk</v>
      </c>
      <c r="G108" s="84">
        <f>IF((VLOOKUP(A108,[3]!LeachSS,18,FALSE))="0",(VLOOKUP(A108,[4]!Sone,9,FALSE)),MIN((VLOOKUP(A108,[4]!Sone,9,FALSE)),(VLOOKUP(A108,[3]!LeachSS,18,FALSE))))</f>
        <v>20</v>
      </c>
      <c r="H108" s="85" t="str">
        <f>IF(G108=(VLOOKUP(A108,Meth2,3,FALSE)),(VLOOKUP(A108,Meth2,4,FALSE)),(VLOOKUP(A108,[3]!LeachSS,19,FALSE)))</f>
        <v>Cancer Risk</v>
      </c>
    </row>
    <row r="109" spans="1:8" x14ac:dyDescent="0.25">
      <c r="A109" s="79" t="s">
        <v>18</v>
      </c>
      <c r="B109" s="313" t="str">
        <f>VLOOKUP(A109,[1]!TOX, 2, FALSE)</f>
        <v>7782-49-2</v>
      </c>
      <c r="C109" s="80">
        <f>IF((VLOOKUP(A109,[3]!LeachSS,12,FALSE))="0",(VLOOKUP(A109,[4]!Sone,9,FALSE)),MIN((VLOOKUP(A109,[4]!Sone,9,FALSE)),(VLOOKUP(A109,[3]!LeachSS,12,FALSE))))</f>
        <v>400</v>
      </c>
      <c r="D109" s="81" t="str">
        <f>IF(C109=(VLOOKUP(A109,Meth2,3,FALSE)),(VLOOKUP(A109,Meth2,4,FALSE)),(VLOOKUP(A109,[3]!LeachSS,13,FALSE)))</f>
        <v>Noncancer Risk</v>
      </c>
      <c r="E109" s="82">
        <f>IF((VLOOKUP(A109,[3]!LeachSS,15,FALSE))="0",(VLOOKUP(A109,[4]!Sone,9,FALSE)),MIN((VLOOKUP(A109,[4]!Sone,9,FALSE)),(VLOOKUP(A109,[3]!LeachSS,15,FALSE))))</f>
        <v>400</v>
      </c>
      <c r="F109" s="83" t="str">
        <f>IF(E109=(VLOOKUP(A109,Meth2,3,FALSE)),(VLOOKUP(A109,Meth2,4,FALSE)),(VLOOKUP(A109,[3]!LeachSS,16,FALSE)))</f>
        <v>Noncancer Risk</v>
      </c>
      <c r="G109" s="84">
        <f>IF((VLOOKUP(A109,[3]!LeachSS,18,FALSE))="0",(VLOOKUP(A109,[4]!Sone,9,FALSE)),MIN((VLOOKUP(A109,[4]!Sone,9,FALSE)),(VLOOKUP(A109,[3]!LeachSS,18,FALSE))))</f>
        <v>400</v>
      </c>
      <c r="H109" s="85" t="str">
        <f>IF(G109=(VLOOKUP(A109,Meth2,3,FALSE)),(VLOOKUP(A109,Meth2,4,FALSE)),(VLOOKUP(A109,[3]!LeachSS,19,FALSE)))</f>
        <v>Noncancer Risk</v>
      </c>
    </row>
    <row r="110" spans="1:8" x14ac:dyDescent="0.25">
      <c r="A110" s="79" t="s">
        <v>17</v>
      </c>
      <c r="B110" s="313" t="str">
        <f>VLOOKUP(A110,[1]!TOX, 2, FALSE)</f>
        <v>7440-22-4</v>
      </c>
      <c r="C110" s="80">
        <f>IF((VLOOKUP(A110,[3]!LeachSS,12,FALSE))="0",(VLOOKUP(A110,[4]!Sone,9,FALSE)),MIN((VLOOKUP(A110,[4]!Sone,9,FALSE)),(VLOOKUP(A110,[3]!LeachSS,12,FALSE))))</f>
        <v>100</v>
      </c>
      <c r="D110" s="81" t="str">
        <f>IF(C110=(VLOOKUP(A110,Meth2,3,FALSE)),(VLOOKUP(A110,Meth2,4,FALSE)),(VLOOKUP(A110,[3]!LeachSS,13,FALSE)))</f>
        <v>Noncancer Risk</v>
      </c>
      <c r="E110" s="82">
        <f>IF((VLOOKUP(A110,[3]!LeachSS,15,FALSE))="0",(VLOOKUP(A110,[4]!Sone,9,FALSE)),MIN((VLOOKUP(A110,[4]!Sone,9,FALSE)),(VLOOKUP(A110,[3]!LeachSS,15,FALSE))))</f>
        <v>100</v>
      </c>
      <c r="F110" s="83" t="str">
        <f>IF(E110=(VLOOKUP(A110,Meth2,3,FALSE)),(VLOOKUP(A110,Meth2,4,FALSE)),(VLOOKUP(A110,[3]!LeachSS,16,FALSE)))</f>
        <v>Noncancer Risk</v>
      </c>
      <c r="G110" s="84">
        <f>IF((VLOOKUP(A110,[3]!LeachSS,18,FALSE))="0",(VLOOKUP(A110,[4]!Sone,9,FALSE)),MIN((VLOOKUP(A110,[4]!Sone,9,FALSE)),(VLOOKUP(A110,[3]!LeachSS,18,FALSE))))</f>
        <v>100</v>
      </c>
      <c r="H110" s="85" t="str">
        <f>IF(G110=(VLOOKUP(A110,Meth2,3,FALSE)),(VLOOKUP(A110,Meth2,4,FALSE)),(VLOOKUP(A110,[3]!LeachSS,19,FALSE)))</f>
        <v>Noncancer Risk</v>
      </c>
    </row>
    <row r="111" spans="1:8" x14ac:dyDescent="0.25">
      <c r="A111" s="79" t="s">
        <v>16</v>
      </c>
      <c r="B111" s="313" t="str">
        <f>VLOOKUP(A111,[1]!TOX, 2, FALSE)</f>
        <v>100-42-5</v>
      </c>
      <c r="C111" s="80">
        <f>IF((VLOOKUP(A111,[3]!LeachSS,12,FALSE))="0",(VLOOKUP(A111,[4]!Sone,9,FALSE)),MIN((VLOOKUP(A111,[4]!Sone,9,FALSE)),(VLOOKUP(A111,[3]!LeachSS,12,FALSE))))</f>
        <v>3</v>
      </c>
      <c r="D111" s="81" t="str">
        <f>IF(C111=(VLOOKUP(A111,Meth2,3,FALSE)),(VLOOKUP(A111,Meth2,4,FALSE)),(VLOOKUP(A111,[3]!LeachSS,13,FALSE)))</f>
        <v>Leaching</v>
      </c>
      <c r="E111" s="82">
        <f>IF((VLOOKUP(A111,[3]!LeachSS,15,FALSE))="0",(VLOOKUP(A111,[4]!Sone,9,FALSE)),MIN((VLOOKUP(A111,[4]!Sone,9,FALSE)),(VLOOKUP(A111,[3]!LeachSS,15,FALSE))))</f>
        <v>4</v>
      </c>
      <c r="F111" s="83" t="str">
        <f>IF(E111=(VLOOKUP(A111,Meth2,3,FALSE)),(VLOOKUP(A111,Meth2,4,FALSE)),(VLOOKUP(A111,[3]!LeachSS,16,FALSE)))</f>
        <v>Leaching</v>
      </c>
      <c r="G111" s="84">
        <f>IF((VLOOKUP(A111,[3]!LeachSS,18,FALSE))="0",(VLOOKUP(A111,[4]!Sone,9,FALSE)),MIN((VLOOKUP(A111,[4]!Sone,9,FALSE)),(VLOOKUP(A111,[3]!LeachSS,18,FALSE))))</f>
        <v>80</v>
      </c>
      <c r="H111" s="85" t="str">
        <f>IF(G111=(VLOOKUP(A111,Meth2,3,FALSE)),(VLOOKUP(A111,Meth2,4,FALSE)),(VLOOKUP(A111,[3]!LeachSS,19,FALSE)))</f>
        <v>Cancer Risk</v>
      </c>
    </row>
    <row r="112" spans="1:8" x14ac:dyDescent="0.25">
      <c r="A112" s="79" t="s">
        <v>15</v>
      </c>
      <c r="B112" s="313" t="str">
        <f>VLOOKUP(A112,[1]!TOX, 2, FALSE)</f>
        <v>1746-01-6</v>
      </c>
      <c r="C112" s="80">
        <f>IF((VLOOKUP(A112,[3]!LeachSS,12,FALSE))="0",(VLOOKUP(A112,[4]!Sone,9,FALSE)),MIN((VLOOKUP(A112,[4]!Sone,9,FALSE)),(VLOOKUP(A112,[3]!LeachSS,12,FALSE))))</f>
        <v>2.0000000000000002E-5</v>
      </c>
      <c r="D112" s="81" t="str">
        <f>IF(C112=(VLOOKUP(A112,Meth2,3,FALSE)),(VLOOKUP(A112,Meth2,4,FALSE)),(VLOOKUP(A112,[3]!LeachSS,13,FALSE)))</f>
        <v>Background</v>
      </c>
      <c r="E112" s="82">
        <f>IF((VLOOKUP(A112,[3]!LeachSS,15,FALSE))="0",(VLOOKUP(A112,[4]!Sone,9,FALSE)),MIN((VLOOKUP(A112,[4]!Sone,9,FALSE)),(VLOOKUP(A112,[3]!LeachSS,15,FALSE))))</f>
        <v>2.0000000000000002E-5</v>
      </c>
      <c r="F112" s="83" t="str">
        <f>IF(E112=(VLOOKUP(A112,Meth2,3,FALSE)),(VLOOKUP(A112,Meth2,4,FALSE)),(VLOOKUP(A112,[3]!LeachSS,16,FALSE)))</f>
        <v>Background</v>
      </c>
      <c r="G112" s="84">
        <f>IF((VLOOKUP(A112,[3]!LeachSS,18,FALSE))="0",(VLOOKUP(A112,[4]!Sone,9,FALSE)),MIN((VLOOKUP(A112,[4]!Sone,9,FALSE)),(VLOOKUP(A112,[3]!LeachSS,18,FALSE))))</f>
        <v>2.0000000000000002E-5</v>
      </c>
      <c r="H112" s="85" t="str">
        <f>IF(G112=(VLOOKUP(A112,Meth2,3,FALSE)),(VLOOKUP(A112,Meth2,4,FALSE)),(VLOOKUP(A112,[3]!LeachSS,19,FALSE)))</f>
        <v>Background</v>
      </c>
    </row>
    <row r="113" spans="1:8" x14ac:dyDescent="0.25">
      <c r="A113" s="79" t="s">
        <v>14</v>
      </c>
      <c r="B113" s="313" t="str">
        <f>VLOOKUP(A113,[1]!TOX, 2, FALSE)</f>
        <v>630-20-6</v>
      </c>
      <c r="C113" s="80">
        <f>IF((VLOOKUP(A113,[3]!LeachSS,12,FALSE))="0",(VLOOKUP(A113,[4]!Sone,9,FALSE)),MIN((VLOOKUP(A113,[4]!Sone,9,FALSE)),(VLOOKUP(A113,[3]!LeachSS,12,FALSE))))</f>
        <v>0.1</v>
      </c>
      <c r="D113" s="81" t="str">
        <f>IF(C113=(VLOOKUP(A113,Meth2,3,FALSE)),(VLOOKUP(A113,Meth2,4,FALSE)),(VLOOKUP(A113,[3]!LeachSS,13,FALSE)))</f>
        <v>PQL</v>
      </c>
      <c r="E113" s="82">
        <f>IF((VLOOKUP(A113,[3]!LeachSS,15,FALSE))="0",(VLOOKUP(A113,[4]!Sone,9,FALSE)),MIN((VLOOKUP(A113,[4]!Sone,9,FALSE)),(VLOOKUP(A113,[3]!LeachSS,15,FALSE))))</f>
        <v>0.1</v>
      </c>
      <c r="F113" s="83" t="str">
        <f>IF(E113=(VLOOKUP(A113,Meth2,3,FALSE)),(VLOOKUP(A113,Meth2,4,FALSE)),(VLOOKUP(A113,[3]!LeachSS,16,FALSE)))</f>
        <v>PQL</v>
      </c>
      <c r="G113" s="84">
        <f>IF((VLOOKUP(A113,[3]!LeachSS,18,FALSE))="0",(VLOOKUP(A113,[4]!Sone,9,FALSE)),MIN((VLOOKUP(A113,[4]!Sone,9,FALSE)),(VLOOKUP(A113,[3]!LeachSS,18,FALSE))))</f>
        <v>90</v>
      </c>
      <c r="H113" s="85" t="str">
        <f>IF(G113=(VLOOKUP(A113,Meth2,3,FALSE)),(VLOOKUP(A113,Meth2,4,FALSE)),(VLOOKUP(A113,[3]!LeachSS,19,FALSE)))</f>
        <v>Cancer Risk</v>
      </c>
    </row>
    <row r="114" spans="1:8" x14ac:dyDescent="0.25">
      <c r="A114" s="79" t="s">
        <v>13</v>
      </c>
      <c r="B114" s="313" t="str">
        <f>VLOOKUP(A114,[1]!TOX, 2, FALSE)</f>
        <v>79-34-5</v>
      </c>
      <c r="C114" s="80">
        <f>IF((VLOOKUP(A114,[3]!LeachSS,12,FALSE))="0",(VLOOKUP(A114,[4]!Sone,9,FALSE)),MIN((VLOOKUP(A114,[4]!Sone,9,FALSE)),(VLOOKUP(A114,[3]!LeachSS,12,FALSE))))</f>
        <v>5.0000000000000001E-3</v>
      </c>
      <c r="D114" s="81" t="str">
        <f>IF(C114=(VLOOKUP(A114,Meth2,3,FALSE)),(VLOOKUP(A114,Meth2,4,FALSE)),(VLOOKUP(A114,[3]!LeachSS,13,FALSE)))</f>
        <v>PQL</v>
      </c>
      <c r="E114" s="82">
        <f>IF((VLOOKUP(A114,[3]!LeachSS,15,FALSE))="0",(VLOOKUP(A114,[4]!Sone,9,FALSE)),MIN((VLOOKUP(A114,[4]!Sone,9,FALSE)),(VLOOKUP(A114,[3]!LeachSS,15,FALSE))))</f>
        <v>0.02</v>
      </c>
      <c r="F114" s="83" t="str">
        <f>IF(E114=(VLOOKUP(A114,Meth2,3,FALSE)),(VLOOKUP(A114,Meth2,4,FALSE)),(VLOOKUP(A114,[3]!LeachSS,16,FALSE)))</f>
        <v>Leaching</v>
      </c>
      <c r="G114" s="84">
        <f>IF((VLOOKUP(A114,[3]!LeachSS,18,FALSE))="0",(VLOOKUP(A114,[4]!Sone,9,FALSE)),MIN((VLOOKUP(A114,[4]!Sone,9,FALSE)),(VLOOKUP(A114,[3]!LeachSS,18,FALSE))))</f>
        <v>10</v>
      </c>
      <c r="H114" s="85" t="str">
        <f>IF(G114=(VLOOKUP(A114,Meth2,3,FALSE)),(VLOOKUP(A114,Meth2,4,FALSE)),(VLOOKUP(A114,[3]!LeachSS,19,FALSE)))</f>
        <v>Cancer Risk</v>
      </c>
    </row>
    <row r="115" spans="1:8" x14ac:dyDescent="0.25">
      <c r="A115" s="79" t="s">
        <v>12</v>
      </c>
      <c r="B115" s="313" t="str">
        <f>VLOOKUP(A115,[1]!TOX, 2, FALSE)</f>
        <v>127-18-4</v>
      </c>
      <c r="C115" s="80">
        <f>IF((VLOOKUP(A115,[3]!LeachSS,12,FALSE))="0",(VLOOKUP(A115,[4]!Sone,9,FALSE)),MIN((VLOOKUP(A115,[4]!Sone,9,FALSE)),(VLOOKUP(A115,[3]!LeachSS,12,FALSE))))</f>
        <v>1</v>
      </c>
      <c r="D115" s="81" t="str">
        <f>IF(C115=(VLOOKUP(A115,Meth2,3,FALSE)),(VLOOKUP(A115,Meth2,4,FALSE)),(VLOOKUP(A115,[3]!LeachSS,13,FALSE)))</f>
        <v>Leaching</v>
      </c>
      <c r="E115" s="82">
        <f>IF((VLOOKUP(A115,[3]!LeachSS,15,FALSE))="0",(VLOOKUP(A115,[4]!Sone,9,FALSE)),MIN((VLOOKUP(A115,[4]!Sone,9,FALSE)),(VLOOKUP(A115,[3]!LeachSS,15,FALSE))))</f>
        <v>4</v>
      </c>
      <c r="F115" s="83" t="str">
        <f>IF(E115=(VLOOKUP(A115,Meth2,3,FALSE)),(VLOOKUP(A115,Meth2,4,FALSE)),(VLOOKUP(A115,[3]!LeachSS,16,FALSE)))</f>
        <v>Leaching</v>
      </c>
      <c r="G115" s="84">
        <f>IF((VLOOKUP(A115,[3]!LeachSS,18,FALSE))="0",(VLOOKUP(A115,[4]!Sone,9,FALSE)),MIN((VLOOKUP(A115,[4]!Sone,9,FALSE)),(VLOOKUP(A115,[3]!LeachSS,18,FALSE))))</f>
        <v>100</v>
      </c>
      <c r="H115" s="85" t="str">
        <f>IF(G115=(VLOOKUP(A115,Meth2,3,FALSE)),(VLOOKUP(A115,Meth2,4,FALSE)),(VLOOKUP(A115,[3]!LeachSS,19,FALSE)))</f>
        <v>Cancer Risk</v>
      </c>
    </row>
    <row r="116" spans="1:8" x14ac:dyDescent="0.25">
      <c r="A116" s="79" t="s">
        <v>11</v>
      </c>
      <c r="B116" s="313" t="str">
        <f>VLOOKUP(A116,[1]!TOX, 2, FALSE)</f>
        <v>7440-28-0</v>
      </c>
      <c r="C116" s="80">
        <f>IF((VLOOKUP(A116,[3]!LeachSS,12,FALSE))="0",(VLOOKUP(A116,[4]!Sone,9,FALSE)),MIN((VLOOKUP(A116,[4]!Sone,9,FALSE)),(VLOOKUP(A116,[3]!LeachSS,12,FALSE))))</f>
        <v>8</v>
      </c>
      <c r="D116" s="81" t="str">
        <f>IF(C116=(VLOOKUP(A116,Meth2,3,FALSE)),(VLOOKUP(A116,Meth2,4,FALSE)),(VLOOKUP(A116,[3]!LeachSS,13,FALSE)))</f>
        <v>PQL</v>
      </c>
      <c r="E116" s="82">
        <f>IF((VLOOKUP(A116,[3]!LeachSS,15,FALSE))="0",(VLOOKUP(A116,[4]!Sone,9,FALSE)),MIN((VLOOKUP(A116,[4]!Sone,9,FALSE)),(VLOOKUP(A116,[3]!LeachSS,15,FALSE))))</f>
        <v>8</v>
      </c>
      <c r="F116" s="83" t="str">
        <f>IF(E116=(VLOOKUP(A116,Meth2,3,FALSE)),(VLOOKUP(A116,Meth2,4,FALSE)),(VLOOKUP(A116,[3]!LeachSS,16,FALSE)))</f>
        <v>PQL</v>
      </c>
      <c r="G116" s="84">
        <f>IF((VLOOKUP(A116,[3]!LeachSS,18,FALSE))="0",(VLOOKUP(A116,[4]!Sone,9,FALSE)),MIN((VLOOKUP(A116,[4]!Sone,9,FALSE)),(VLOOKUP(A116,[3]!LeachSS,18,FALSE))))</f>
        <v>8</v>
      </c>
      <c r="H116" s="85" t="str">
        <f>IF(G116=(VLOOKUP(A116,Meth2,3,FALSE)),(VLOOKUP(A116,Meth2,4,FALSE)),(VLOOKUP(A116,[3]!LeachSS,19,FALSE)))</f>
        <v>PQL</v>
      </c>
    </row>
    <row r="117" spans="1:8" x14ac:dyDescent="0.25">
      <c r="A117" s="79" t="s">
        <v>10</v>
      </c>
      <c r="B117" s="313" t="str">
        <f>VLOOKUP(A117,[1]!TOX, 2, FALSE)</f>
        <v>108-88-3</v>
      </c>
      <c r="C117" s="80">
        <f>IF((VLOOKUP(A117,[3]!LeachSS,12,FALSE))="0",(VLOOKUP(A117,[4]!Sone,9,FALSE)),MIN((VLOOKUP(A117,[4]!Sone,9,FALSE)),(VLOOKUP(A117,[3]!LeachSS,12,FALSE))))</f>
        <v>30</v>
      </c>
      <c r="D117" s="81" t="str">
        <f>IF(C117=(VLOOKUP(A117,Meth2,3,FALSE)),(VLOOKUP(A117,Meth2,4,FALSE)),(VLOOKUP(A117,[3]!LeachSS,13,FALSE)))</f>
        <v>Leaching</v>
      </c>
      <c r="E117" s="82">
        <f>IF((VLOOKUP(A117,[3]!LeachSS,15,FALSE))="0",(VLOOKUP(A117,[4]!Sone,9,FALSE)),MIN((VLOOKUP(A117,[4]!Sone,9,FALSE)),(VLOOKUP(A117,[3]!LeachSS,15,FALSE))))</f>
        <v>500</v>
      </c>
      <c r="F117" s="83" t="str">
        <f>IF(E117=(VLOOKUP(A117,Meth2,3,FALSE)),(VLOOKUP(A117,Meth2,4,FALSE)),(VLOOKUP(A117,[3]!LeachSS,16,FALSE)))</f>
        <v>Ceiling (Medium)</v>
      </c>
      <c r="G117" s="84">
        <f>IF((VLOOKUP(A117,[3]!LeachSS,18,FALSE))="0",(VLOOKUP(A117,[4]!Sone,9,FALSE)),MIN((VLOOKUP(A117,[4]!Sone,9,FALSE)),(VLOOKUP(A117,[3]!LeachSS,18,FALSE))))</f>
        <v>500</v>
      </c>
      <c r="H117" s="85" t="str">
        <f>IF(G117=(VLOOKUP(A117,Meth2,3,FALSE)),(VLOOKUP(A117,Meth2,4,FALSE)),(VLOOKUP(A117,[3]!LeachSS,19,FALSE)))</f>
        <v>Ceiling (Medium)</v>
      </c>
    </row>
    <row r="118" spans="1:8" x14ac:dyDescent="0.25">
      <c r="A118" s="79" t="s">
        <v>9</v>
      </c>
      <c r="B118" s="313" t="str">
        <f>VLOOKUP(A118,[1]!TOX, 2, FALSE)</f>
        <v>120-82-1</v>
      </c>
      <c r="C118" s="80">
        <f>IF((VLOOKUP(A118,[3]!LeachSS,12,FALSE))="0",(VLOOKUP(A118,[4]!Sone,9,FALSE)),MIN((VLOOKUP(A118,[4]!Sone,9,FALSE)),(VLOOKUP(A118,[3]!LeachSS,12,FALSE))))</f>
        <v>2</v>
      </c>
      <c r="D118" s="81" t="str">
        <f>IF(C118=(VLOOKUP(A118,Meth2,3,FALSE)),(VLOOKUP(A118,Meth2,4,FALSE)),(VLOOKUP(A118,[3]!LeachSS,13,FALSE)))</f>
        <v>Leaching</v>
      </c>
      <c r="E118" s="82">
        <f>IF((VLOOKUP(A118,[3]!LeachSS,15,FALSE))="0",(VLOOKUP(A118,[4]!Sone,9,FALSE)),MIN((VLOOKUP(A118,[4]!Sone,9,FALSE)),(VLOOKUP(A118,[3]!LeachSS,15,FALSE))))</f>
        <v>6</v>
      </c>
      <c r="F118" s="83" t="str">
        <f>IF(E118=(VLOOKUP(A118,Meth2,3,FALSE)),(VLOOKUP(A118,Meth2,4,FALSE)),(VLOOKUP(A118,[3]!LeachSS,16,FALSE)))</f>
        <v>Leaching</v>
      </c>
      <c r="G118" s="84">
        <f>IF((VLOOKUP(A118,[3]!LeachSS,18,FALSE))="0",(VLOOKUP(A118,[4]!Sone,9,FALSE)),MIN((VLOOKUP(A118,[4]!Sone,9,FALSE)),(VLOOKUP(A118,[3]!LeachSS,18,FALSE))))</f>
        <v>700</v>
      </c>
      <c r="H118" s="85" t="str">
        <f>IF(G118=(VLOOKUP(A118,Meth2,3,FALSE)),(VLOOKUP(A118,Meth2,4,FALSE)),(VLOOKUP(A118,[3]!LeachSS,19,FALSE)))</f>
        <v>Noncancer Risk</v>
      </c>
    </row>
    <row r="119" spans="1:8" x14ac:dyDescent="0.25">
      <c r="A119" s="79" t="s">
        <v>8</v>
      </c>
      <c r="B119" s="313" t="str">
        <f>VLOOKUP(A119,[1]!TOX, 2, FALSE)</f>
        <v>71-55-6</v>
      </c>
      <c r="C119" s="80">
        <f>IF((VLOOKUP(A119,[3]!LeachSS,12,FALSE))="0",(VLOOKUP(A119,[4]!Sone,9,FALSE)),MIN((VLOOKUP(A119,[4]!Sone,9,FALSE)),(VLOOKUP(A119,[3]!LeachSS,12,FALSE))))</f>
        <v>30</v>
      </c>
      <c r="D119" s="81" t="str">
        <f>IF(C119=(VLOOKUP(A119,Meth2,3,FALSE)),(VLOOKUP(A119,Meth2,4,FALSE)),(VLOOKUP(A119,[3]!LeachSS,13,FALSE)))</f>
        <v>Leaching</v>
      </c>
      <c r="E119" s="82">
        <f>IF((VLOOKUP(A119,[3]!LeachSS,15,FALSE))="0",(VLOOKUP(A119,[4]!Sone,9,FALSE)),MIN((VLOOKUP(A119,[4]!Sone,9,FALSE)),(VLOOKUP(A119,[3]!LeachSS,15,FALSE))))</f>
        <v>500</v>
      </c>
      <c r="F119" s="83" t="str">
        <f>IF(E119=(VLOOKUP(A119,Meth2,3,FALSE)),(VLOOKUP(A119,Meth2,4,FALSE)),(VLOOKUP(A119,[3]!LeachSS,16,FALSE)))</f>
        <v>Ceiling (Medium)</v>
      </c>
      <c r="G119" s="84">
        <f>IF((VLOOKUP(A119,[3]!LeachSS,18,FALSE))="0",(VLOOKUP(A119,[4]!Sone,9,FALSE)),MIN((VLOOKUP(A119,[4]!Sone,9,FALSE)),(VLOOKUP(A119,[3]!LeachSS,18,FALSE))))</f>
        <v>500</v>
      </c>
      <c r="H119" s="85" t="str">
        <f>IF(G119=(VLOOKUP(A119,Meth2,3,FALSE)),(VLOOKUP(A119,Meth2,4,FALSE)),(VLOOKUP(A119,[3]!LeachSS,19,FALSE)))</f>
        <v>Ceiling (Medium)</v>
      </c>
    </row>
    <row r="120" spans="1:8" x14ac:dyDescent="0.25">
      <c r="A120" s="79" t="s">
        <v>7</v>
      </c>
      <c r="B120" s="313" t="str">
        <f>VLOOKUP(A120,[1]!TOX, 2, FALSE)</f>
        <v xml:space="preserve">79-00-5 </v>
      </c>
      <c r="C120" s="80">
        <f>IF((VLOOKUP(A120,[3]!LeachSS,12,FALSE))="0",(VLOOKUP(A120,[4]!Sone,9,FALSE)),MIN((VLOOKUP(A120,[4]!Sone,9,FALSE)),(VLOOKUP(A120,[3]!LeachSS,12,FALSE))))</f>
        <v>0.1</v>
      </c>
      <c r="D120" s="81" t="str">
        <f>IF(C120=(VLOOKUP(A120,Meth2,3,FALSE)),(VLOOKUP(A120,Meth2,4,FALSE)),(VLOOKUP(A120,[3]!LeachSS,13,FALSE)))</f>
        <v>PQL</v>
      </c>
      <c r="E120" s="82">
        <f>IF((VLOOKUP(A120,[3]!LeachSS,15,FALSE))="0",(VLOOKUP(A120,[4]!Sone,9,FALSE)),MIN((VLOOKUP(A120,[4]!Sone,9,FALSE)),(VLOOKUP(A120,[3]!LeachSS,15,FALSE))))</f>
        <v>2</v>
      </c>
      <c r="F120" s="83" t="str">
        <f>IF(E120=(VLOOKUP(A120,Meth2,3,FALSE)),(VLOOKUP(A120,Meth2,4,FALSE)),(VLOOKUP(A120,[3]!LeachSS,16,FALSE)))</f>
        <v>Leaching</v>
      </c>
      <c r="G120" s="84">
        <f>IF((VLOOKUP(A120,[3]!LeachSS,18,FALSE))="0",(VLOOKUP(A120,[4]!Sone,9,FALSE)),MIN((VLOOKUP(A120,[4]!Sone,9,FALSE)),(VLOOKUP(A120,[3]!LeachSS,18,FALSE))))</f>
        <v>40</v>
      </c>
      <c r="H120" s="85" t="str">
        <f>IF(G120=(VLOOKUP(A120,Meth2,3,FALSE)),(VLOOKUP(A120,Meth2,4,FALSE)),(VLOOKUP(A120,[3]!LeachSS,19,FALSE)))</f>
        <v>Cancer Risk</v>
      </c>
    </row>
    <row r="121" spans="1:8" x14ac:dyDescent="0.25">
      <c r="A121" s="79" t="s">
        <v>6</v>
      </c>
      <c r="B121" s="313" t="str">
        <f>VLOOKUP(A121,[1]!TOX, 2, FALSE)</f>
        <v>79-01-6</v>
      </c>
      <c r="C121" s="80">
        <f>IF((VLOOKUP(A121,[3]!LeachSS,12,FALSE))="0",(VLOOKUP(A121,[4]!Sone,9,FALSE)),MIN((VLOOKUP(A121,[4]!Sone,9,FALSE)),(VLOOKUP(A121,[3]!LeachSS,12,FALSE))))</f>
        <v>0.3</v>
      </c>
      <c r="D121" s="81" t="str">
        <f>IF(C121=(VLOOKUP(A121,Meth2,3,FALSE)),(VLOOKUP(A121,Meth2,4,FALSE)),(VLOOKUP(A121,[3]!LeachSS,13,FALSE)))</f>
        <v>Leaching</v>
      </c>
      <c r="E121" s="82">
        <f>IF((VLOOKUP(A121,[3]!LeachSS,15,FALSE))="0",(VLOOKUP(A121,[4]!Sone,9,FALSE)),MIN((VLOOKUP(A121,[4]!Sone,9,FALSE)),(VLOOKUP(A121,[3]!LeachSS,15,FALSE))))</f>
        <v>0.3</v>
      </c>
      <c r="F121" s="83" t="str">
        <f>IF(E121=(VLOOKUP(A121,Meth2,3,FALSE)),(VLOOKUP(A121,Meth2,4,FALSE)),(VLOOKUP(A121,[3]!LeachSS,16,FALSE)))</f>
        <v>Leaching</v>
      </c>
      <c r="G121" s="84">
        <f>IF((VLOOKUP(A121,[3]!LeachSS,18,FALSE))="0",(VLOOKUP(A121,[4]!Sone,9,FALSE)),MIN((VLOOKUP(A121,[4]!Sone,9,FALSE)),(VLOOKUP(A121,[3]!LeachSS,18,FALSE))))</f>
        <v>30</v>
      </c>
      <c r="H121" s="85" t="str">
        <f>IF(G121=(VLOOKUP(A121,Meth2,3,FALSE)),(VLOOKUP(A121,Meth2,4,FALSE)),(VLOOKUP(A121,[3]!LeachSS,19,FALSE)))</f>
        <v>Cancer Risk</v>
      </c>
    </row>
    <row r="122" spans="1:8" x14ac:dyDescent="0.25">
      <c r="A122" s="79" t="s">
        <v>5</v>
      </c>
      <c r="B122" s="313" t="str">
        <f>VLOOKUP(A122,[1]!TOX, 2, FALSE)</f>
        <v>95-95-4</v>
      </c>
      <c r="C122" s="80">
        <f>IF((VLOOKUP(A122,[3]!LeachSS,12,FALSE))="0",(VLOOKUP(A122,[4]!Sone,9,FALSE)),MIN((VLOOKUP(A122,[4]!Sone,9,FALSE)),(VLOOKUP(A122,[3]!LeachSS,12,FALSE))))</f>
        <v>4</v>
      </c>
      <c r="D122" s="81" t="str">
        <f>IF(C122=(VLOOKUP(A122,Meth2,3,FALSE)),(VLOOKUP(A122,Meth2,4,FALSE)),(VLOOKUP(A122,[3]!LeachSS,13,FALSE)))</f>
        <v>Leaching</v>
      </c>
      <c r="E122" s="82">
        <f>IF((VLOOKUP(A122,[3]!LeachSS,15,FALSE))="0",(VLOOKUP(A122,[4]!Sone,9,FALSE)),MIN((VLOOKUP(A122,[4]!Sone,9,FALSE)),(VLOOKUP(A122,[3]!LeachSS,15,FALSE))))</f>
        <v>1000</v>
      </c>
      <c r="F122" s="83" t="str">
        <f>IF(E122=(VLOOKUP(A122,Meth2,3,FALSE)),(VLOOKUP(A122,Meth2,4,FALSE)),(VLOOKUP(A122,[3]!LeachSS,16,FALSE)))</f>
        <v>Ceiling (High)</v>
      </c>
      <c r="G122" s="84">
        <f>IF((VLOOKUP(A122,[3]!LeachSS,18,FALSE))="0",(VLOOKUP(A122,[4]!Sone,9,FALSE)),MIN((VLOOKUP(A122,[4]!Sone,9,FALSE)),(VLOOKUP(A122,[3]!LeachSS,18,FALSE))))</f>
        <v>600</v>
      </c>
      <c r="H122" s="85" t="str">
        <f>IF(G122=(VLOOKUP(A122,Meth2,3,FALSE)),(VLOOKUP(A122,Meth2,4,FALSE)),(VLOOKUP(A122,[3]!LeachSS,19,FALSE)))</f>
        <v>Leaching</v>
      </c>
    </row>
    <row r="123" spans="1:8" x14ac:dyDescent="0.25">
      <c r="A123" s="79" t="s">
        <v>4</v>
      </c>
      <c r="B123" s="313" t="str">
        <f>VLOOKUP(A123,[1]!TOX, 2, FALSE)</f>
        <v>88-06-2</v>
      </c>
      <c r="C123" s="80">
        <f>IF((VLOOKUP(A123,[3]!LeachSS,12,FALSE))="0",(VLOOKUP(A123,[4]!Sone,9,FALSE)),MIN((VLOOKUP(A123,[4]!Sone,9,FALSE)),(VLOOKUP(A123,[3]!LeachSS,12,FALSE))))</f>
        <v>0.7</v>
      </c>
      <c r="D123" s="81" t="str">
        <f>IF(C123=(VLOOKUP(A123,Meth2,3,FALSE)),(VLOOKUP(A123,Meth2,4,FALSE)),(VLOOKUP(A123,[3]!LeachSS,13,FALSE)))</f>
        <v>PQL</v>
      </c>
      <c r="E123" s="82">
        <f>IF((VLOOKUP(A123,[3]!LeachSS,15,FALSE))="0",(VLOOKUP(A123,[4]!Sone,9,FALSE)),MIN((VLOOKUP(A123,[4]!Sone,9,FALSE)),(VLOOKUP(A123,[3]!LeachSS,15,FALSE))))</f>
        <v>20</v>
      </c>
      <c r="F123" s="83" t="str">
        <f>IF(E123=(VLOOKUP(A123,Meth2,3,FALSE)),(VLOOKUP(A123,Meth2,4,FALSE)),(VLOOKUP(A123,[3]!LeachSS,16,FALSE)))</f>
        <v>Leaching</v>
      </c>
      <c r="G123" s="84">
        <f>IF((VLOOKUP(A123,[3]!LeachSS,18,FALSE))="0",(VLOOKUP(A123,[4]!Sone,9,FALSE)),MIN((VLOOKUP(A123,[4]!Sone,9,FALSE)),(VLOOKUP(A123,[3]!LeachSS,18,FALSE))))</f>
        <v>20</v>
      </c>
      <c r="H123" s="85" t="str">
        <f>IF(G123=(VLOOKUP(A123,Meth2,3,FALSE)),(VLOOKUP(A123,Meth2,4,FALSE)),(VLOOKUP(A123,[3]!LeachSS,19,FALSE)))</f>
        <v>Leaching</v>
      </c>
    </row>
    <row r="124" spans="1:8" x14ac:dyDescent="0.25">
      <c r="A124" s="79" t="s">
        <v>3</v>
      </c>
      <c r="B124" s="313" t="str">
        <f>VLOOKUP(A124,[1]!TOX, 2, FALSE)</f>
        <v>7440-62-2</v>
      </c>
      <c r="C124" s="80">
        <f>IF((VLOOKUP(A124,[3]!LeachSS,12,FALSE))="0",(VLOOKUP(A124,[4]!Sone,9,FALSE)),MIN((VLOOKUP(A124,[4]!Sone,9,FALSE)),(VLOOKUP(A124,[3]!LeachSS,12,FALSE))))</f>
        <v>500</v>
      </c>
      <c r="D124" s="81" t="str">
        <f>IF(C124=(VLOOKUP(A124,Meth2,3,FALSE)),(VLOOKUP(A124,Meth2,4,FALSE)),(VLOOKUP(A124,[3]!LeachSS,13,FALSE)))</f>
        <v>Noncancer Risk</v>
      </c>
      <c r="E124" s="82">
        <f>IF((VLOOKUP(A124,[3]!LeachSS,15,FALSE))="0",(VLOOKUP(A124,[4]!Sone,9,FALSE)),MIN((VLOOKUP(A124,[4]!Sone,9,FALSE)),(VLOOKUP(A124,[3]!LeachSS,15,FALSE))))</f>
        <v>500</v>
      </c>
      <c r="F124" s="83" t="str">
        <f>IF(E124=(VLOOKUP(A124,Meth2,3,FALSE)),(VLOOKUP(A124,Meth2,4,FALSE)),(VLOOKUP(A124,[3]!LeachSS,16,FALSE)))</f>
        <v>Noncancer Risk</v>
      </c>
      <c r="G124" s="84">
        <f>IF((VLOOKUP(A124,[3]!LeachSS,18,FALSE))="0",(VLOOKUP(A124,[4]!Sone,9,FALSE)),MIN((VLOOKUP(A124,[4]!Sone,9,FALSE)),(VLOOKUP(A124,[3]!LeachSS,18,FALSE))))</f>
        <v>500</v>
      </c>
      <c r="H124" s="85" t="str">
        <f>IF(G124=(VLOOKUP(A124,Meth2,3,FALSE)),(VLOOKUP(A124,Meth2,4,FALSE)),(VLOOKUP(A124,[3]!LeachSS,19,FALSE)))</f>
        <v>Noncancer Risk</v>
      </c>
    </row>
    <row r="125" spans="1:8" x14ac:dyDescent="0.25">
      <c r="A125" s="79" t="s">
        <v>2</v>
      </c>
      <c r="B125" s="313" t="str">
        <f>VLOOKUP(A125,[1]!TOX, 2, FALSE)</f>
        <v>75-01-4</v>
      </c>
      <c r="C125" s="80">
        <f>IF((VLOOKUP(A125,[3]!LeachSS,12,FALSE))="0",(VLOOKUP(A125,[4]!Sone,9,FALSE)),MIN((VLOOKUP(A125,[4]!Sone,9,FALSE)),(VLOOKUP(A125,[3]!LeachSS,12,FALSE))))</f>
        <v>0.3</v>
      </c>
      <c r="D125" s="81" t="str">
        <f>IF(C125=(VLOOKUP(A125,Meth2,3,FALSE)),(VLOOKUP(A125,Meth2,4,FALSE)),(VLOOKUP(A125,[3]!LeachSS,13,FALSE)))</f>
        <v>Cancer Risk</v>
      </c>
      <c r="E125" s="82">
        <f>IF((VLOOKUP(A125,[3]!LeachSS,15,FALSE))="0",(VLOOKUP(A125,[4]!Sone,9,FALSE)),MIN((VLOOKUP(A125,[4]!Sone,9,FALSE)),(VLOOKUP(A125,[3]!LeachSS,15,FALSE))))</f>
        <v>0.3</v>
      </c>
      <c r="F125" s="83" t="str">
        <f>IF(E125=(VLOOKUP(A125,Meth2,3,FALSE)),(VLOOKUP(A125,Meth2,4,FALSE)),(VLOOKUP(A125,[3]!LeachSS,16,FALSE)))</f>
        <v>Cancer Risk</v>
      </c>
      <c r="G125" s="84">
        <f>IF((VLOOKUP(A125,[3]!LeachSS,18,FALSE))="0",(VLOOKUP(A125,[4]!Sone,9,FALSE)),MIN((VLOOKUP(A125,[4]!Sone,9,FALSE)),(VLOOKUP(A125,[3]!LeachSS,18,FALSE))))</f>
        <v>0.3</v>
      </c>
      <c r="H125" s="85" t="str">
        <f>IF(G125=(VLOOKUP(A125,Meth2,3,FALSE)),(VLOOKUP(A125,Meth2,4,FALSE)),(VLOOKUP(A125,[3]!LeachSS,19,FALSE)))</f>
        <v>Cancer Risk</v>
      </c>
    </row>
    <row r="126" spans="1:8" x14ac:dyDescent="0.25">
      <c r="A126" s="79" t="s">
        <v>120</v>
      </c>
      <c r="B126" s="313" t="str">
        <f>VLOOKUP(A126,[1]!TOX, 2, FALSE)</f>
        <v>1330-20-7</v>
      </c>
      <c r="C126" s="80">
        <f>IF((VLOOKUP(A126,[3]!LeachSS,12,FALSE))="0",(VLOOKUP(A126,[4]!Sone,9,FALSE)),MIN((VLOOKUP(A126,[4]!Sone,9,FALSE)),(VLOOKUP(A126,[3]!LeachSS,12,FALSE))))</f>
        <v>400</v>
      </c>
      <c r="D126" s="81" t="str">
        <f>IF(C126=(VLOOKUP(A126,Meth2,3,FALSE)),(VLOOKUP(A126,Meth2,4,FALSE)),(VLOOKUP(A126,[3]!LeachSS,13,FALSE)))</f>
        <v>Leaching</v>
      </c>
      <c r="E126" s="82">
        <f>IF((VLOOKUP(A126,[3]!LeachSS,15,FALSE))="0",(VLOOKUP(A126,[4]!Sone,9,FALSE)),MIN((VLOOKUP(A126,[4]!Sone,9,FALSE)),(VLOOKUP(A126,[3]!LeachSS,15,FALSE))))</f>
        <v>100</v>
      </c>
      <c r="F126" s="83" t="str">
        <f>IF(E126=(VLOOKUP(A126,Meth2,3,FALSE)),(VLOOKUP(A126,Meth2,4,FALSE)),(VLOOKUP(A126,[3]!LeachSS,16,FALSE)))</f>
        <v>Leaching</v>
      </c>
      <c r="G126" s="84">
        <f>IF((VLOOKUP(A126,[3]!LeachSS,18,FALSE))="0",(VLOOKUP(A126,[4]!Sone,9,FALSE)),MIN((VLOOKUP(A126,[4]!Sone,9,FALSE)),(VLOOKUP(A126,[3]!LeachSS,18,FALSE))))</f>
        <v>500</v>
      </c>
      <c r="H126" s="85" t="str">
        <f>IF(G126=(VLOOKUP(A126,Meth2,3,FALSE)),(VLOOKUP(A126,Meth2,4,FALSE)),(VLOOKUP(A126,[3]!LeachSS,19,FALSE)))</f>
        <v>Ceiling (Medium)</v>
      </c>
    </row>
    <row r="127" spans="1:8" ht="13" thickBot="1" x14ac:dyDescent="0.3">
      <c r="A127" s="89" t="s">
        <v>1</v>
      </c>
      <c r="B127" s="315" t="str">
        <f>VLOOKUP(A127,[1]!TOX, 2, FALSE)</f>
        <v>7440-66-6</v>
      </c>
      <c r="C127" s="90">
        <f>IF((VLOOKUP(A127,[3]!LeachSS,12,FALSE))="0",(VLOOKUP(A127,[4]!Sone,9,FALSE)),MIN((VLOOKUP(A127,[4]!Sone,9,FALSE)),(VLOOKUP(A127,[3]!LeachSS,12,FALSE))))</f>
        <v>1000</v>
      </c>
      <c r="D127" s="91" t="str">
        <f>IF(C127=(VLOOKUP(A127,Meth2,3,FALSE)),(VLOOKUP(A127,Meth2,4,FALSE)),(VLOOKUP(A127,[3]!LeachSS,13,FALSE)))</f>
        <v>Ceiling (High)</v>
      </c>
      <c r="E127" s="92">
        <f>IF((VLOOKUP(A127,[3]!LeachSS,15,FALSE))="0",(VLOOKUP(A127,[4]!Sone,9,FALSE)),MIN((VLOOKUP(A127,[4]!Sone,9,FALSE)),(VLOOKUP(A127,[3]!LeachSS,15,FALSE))))</f>
        <v>1000</v>
      </c>
      <c r="F127" s="93" t="str">
        <f>IF(E127=(VLOOKUP(A127,Meth2,3,FALSE)),(VLOOKUP(A127,Meth2,4,FALSE)),(VLOOKUP(A127,[3]!LeachSS,16,FALSE)))</f>
        <v>Ceiling (High)</v>
      </c>
      <c r="G127" s="94">
        <f>IF((VLOOKUP(A127,[3]!LeachSS,18,FALSE))="0",(VLOOKUP(A127,[4]!Sone,9,FALSE)),MIN((VLOOKUP(A127,[4]!Sone,9,FALSE)),(VLOOKUP(A127,[3]!LeachSS,18,FALSE))))</f>
        <v>1000</v>
      </c>
      <c r="H127" s="95" t="str">
        <f>IF(G127=(VLOOKUP(A127,Meth2,3,FALSE)),(VLOOKUP(A127,Meth2,4,FALSE)),(VLOOKUP(A127,[3]!LeachSS,19,FALSE)))</f>
        <v>Ceiling (High)</v>
      </c>
    </row>
    <row r="128" spans="1:8" ht="13" thickTop="1" x14ac:dyDescent="0.25">
      <c r="G128" s="29"/>
    </row>
    <row r="129" spans="1:7" x14ac:dyDescent="0.25">
      <c r="A129" s="38"/>
      <c r="B129" s="316"/>
      <c r="G129" s="29"/>
    </row>
    <row r="130" spans="1:7" x14ac:dyDescent="0.25">
      <c r="A130" s="39"/>
      <c r="B130" s="316"/>
      <c r="G130" s="29"/>
    </row>
    <row r="131" spans="1:7" x14ac:dyDescent="0.25">
      <c r="A131" s="39"/>
      <c r="B131" s="316"/>
      <c r="G131" s="29"/>
    </row>
    <row r="132" spans="1:7" x14ac:dyDescent="0.25">
      <c r="A132" s="39"/>
      <c r="B132" s="316"/>
      <c r="G132" s="29"/>
    </row>
    <row r="133" spans="1:7" x14ac:dyDescent="0.25">
      <c r="A133" s="39"/>
      <c r="B133" s="316"/>
      <c r="G133" s="29"/>
    </row>
    <row r="134" spans="1:7" x14ac:dyDescent="0.25">
      <c r="A134" s="39"/>
      <c r="B134" s="316"/>
      <c r="G134" s="29"/>
    </row>
    <row r="135" spans="1:7" x14ac:dyDescent="0.25">
      <c r="A135" s="39"/>
      <c r="B135" s="316"/>
      <c r="G135" s="29"/>
    </row>
    <row r="136" spans="1:7" x14ac:dyDescent="0.25">
      <c r="A136" s="39"/>
      <c r="B136" s="316"/>
      <c r="G136" s="29"/>
    </row>
    <row r="137" spans="1:7" x14ac:dyDescent="0.25">
      <c r="A137" s="39"/>
      <c r="B137" s="316"/>
      <c r="G137" s="29"/>
    </row>
    <row r="138" spans="1:7" x14ac:dyDescent="0.25">
      <c r="A138" s="39"/>
      <c r="B138" s="316"/>
      <c r="G138" s="29"/>
    </row>
    <row r="139" spans="1:7" x14ac:dyDescent="0.25">
      <c r="A139" s="39"/>
      <c r="B139" s="316"/>
      <c r="G139" s="29"/>
    </row>
    <row r="140" spans="1:7" x14ac:dyDescent="0.25">
      <c r="A140" s="39"/>
      <c r="B140" s="316"/>
      <c r="G140" s="29"/>
    </row>
    <row r="141" spans="1:7" x14ac:dyDescent="0.25">
      <c r="A141" s="39"/>
      <c r="B141" s="316"/>
      <c r="G141" s="29"/>
    </row>
    <row r="142" spans="1:7" x14ac:dyDescent="0.25">
      <c r="G142" s="29"/>
    </row>
    <row r="143" spans="1:7" x14ac:dyDescent="0.25">
      <c r="G143" s="29"/>
    </row>
    <row r="144" spans="1:7" x14ac:dyDescent="0.25">
      <c r="G144" s="29"/>
    </row>
    <row r="145" spans="7:7" x14ac:dyDescent="0.25">
      <c r="G145" s="29"/>
    </row>
    <row r="146" spans="7:7" x14ac:dyDescent="0.25">
      <c r="G146" s="29"/>
    </row>
    <row r="147" spans="7:7" x14ac:dyDescent="0.25">
      <c r="G147" s="29"/>
    </row>
    <row r="148" spans="7:7" x14ac:dyDescent="0.25">
      <c r="G148" s="29"/>
    </row>
    <row r="149" spans="7:7" x14ac:dyDescent="0.25">
      <c r="G149" s="29"/>
    </row>
    <row r="150" spans="7:7" x14ac:dyDescent="0.25">
      <c r="G150" s="29"/>
    </row>
    <row r="151" spans="7:7" x14ac:dyDescent="0.25">
      <c r="G151" s="29"/>
    </row>
    <row r="152" spans="7:7" x14ac:dyDescent="0.25">
      <c r="G152" s="29"/>
    </row>
    <row r="153" spans="7:7" x14ac:dyDescent="0.25">
      <c r="G153" s="29"/>
    </row>
    <row r="154" spans="7:7" x14ac:dyDescent="0.25">
      <c r="G154" s="29"/>
    </row>
    <row r="155" spans="7:7" x14ac:dyDescent="0.25">
      <c r="G155" s="29"/>
    </row>
    <row r="156" spans="7:7" x14ac:dyDescent="0.25">
      <c r="G156" s="29"/>
    </row>
    <row r="157" spans="7:7" x14ac:dyDescent="0.25">
      <c r="G157" s="29"/>
    </row>
    <row r="158" spans="7:7" x14ac:dyDescent="0.25">
      <c r="G158" s="29"/>
    </row>
    <row r="159" spans="7:7" x14ac:dyDescent="0.25">
      <c r="G159" s="29"/>
    </row>
    <row r="160" spans="7:7" x14ac:dyDescent="0.25">
      <c r="G160" s="29"/>
    </row>
    <row r="161" spans="7:7" x14ac:dyDescent="0.25">
      <c r="G161" s="29"/>
    </row>
    <row r="162" spans="7:7" x14ac:dyDescent="0.25">
      <c r="G162" s="29"/>
    </row>
    <row r="163" spans="7:7" x14ac:dyDescent="0.25">
      <c r="G163" s="29"/>
    </row>
    <row r="164" spans="7:7" x14ac:dyDescent="0.25">
      <c r="G164" s="29"/>
    </row>
    <row r="165" spans="7:7" x14ac:dyDescent="0.25">
      <c r="G165" s="29"/>
    </row>
    <row r="166" spans="7:7" x14ac:dyDescent="0.25">
      <c r="G166" s="29"/>
    </row>
    <row r="167" spans="7:7" x14ac:dyDescent="0.25">
      <c r="G167" s="29"/>
    </row>
    <row r="168" spans="7:7" x14ac:dyDescent="0.25">
      <c r="G168" s="29"/>
    </row>
    <row r="169" spans="7:7" x14ac:dyDescent="0.25">
      <c r="G169" s="29"/>
    </row>
    <row r="170" spans="7:7" x14ac:dyDescent="0.25">
      <c r="G170" s="29"/>
    </row>
    <row r="171" spans="7:7" x14ac:dyDescent="0.25">
      <c r="G171" s="29"/>
    </row>
    <row r="172" spans="7:7" x14ac:dyDescent="0.25">
      <c r="G172" s="29"/>
    </row>
    <row r="173" spans="7:7" x14ac:dyDescent="0.25">
      <c r="G173" s="29"/>
    </row>
    <row r="174" spans="7:7" x14ac:dyDescent="0.25">
      <c r="G174" s="29"/>
    </row>
    <row r="175" spans="7:7" x14ac:dyDescent="0.25">
      <c r="G175" s="29"/>
    </row>
    <row r="176" spans="7:7" x14ac:dyDescent="0.25">
      <c r="G176" s="29"/>
    </row>
    <row r="177" spans="7:7" x14ac:dyDescent="0.25">
      <c r="G177" s="29"/>
    </row>
    <row r="178" spans="7:7" x14ac:dyDescent="0.25">
      <c r="G178" s="29"/>
    </row>
    <row r="179" spans="7:7" x14ac:dyDescent="0.25">
      <c r="G179" s="29"/>
    </row>
    <row r="180" spans="7:7" x14ac:dyDescent="0.25">
      <c r="G180" s="29"/>
    </row>
    <row r="181" spans="7:7" x14ac:dyDescent="0.25">
      <c r="G181" s="29"/>
    </row>
    <row r="182" spans="7:7" x14ac:dyDescent="0.25">
      <c r="G182" s="29"/>
    </row>
    <row r="183" spans="7:7" x14ac:dyDescent="0.25">
      <c r="G183" s="29"/>
    </row>
    <row r="184" spans="7:7" x14ac:dyDescent="0.25">
      <c r="G184" s="29"/>
    </row>
    <row r="185" spans="7:7" x14ac:dyDescent="0.25">
      <c r="G185" s="29"/>
    </row>
    <row r="186" spans="7:7" x14ac:dyDescent="0.25">
      <c r="G186" s="29"/>
    </row>
    <row r="187" spans="7:7" x14ac:dyDescent="0.25">
      <c r="G187" s="29"/>
    </row>
    <row r="188" spans="7:7" x14ac:dyDescent="0.25">
      <c r="G188" s="29"/>
    </row>
    <row r="189" spans="7:7" x14ac:dyDescent="0.25">
      <c r="G189" s="29"/>
    </row>
    <row r="190" spans="7:7" x14ac:dyDescent="0.25">
      <c r="G190" s="29"/>
    </row>
    <row r="191" spans="7:7" x14ac:dyDescent="0.25">
      <c r="G191" s="29"/>
    </row>
    <row r="192" spans="7:7" x14ac:dyDescent="0.25">
      <c r="G192" s="29"/>
    </row>
    <row r="193" spans="7:7" x14ac:dyDescent="0.25">
      <c r="G193" s="29"/>
    </row>
    <row r="194" spans="7:7" x14ac:dyDescent="0.25">
      <c r="G194" s="29"/>
    </row>
    <row r="195" spans="7:7" x14ac:dyDescent="0.25">
      <c r="G195" s="29"/>
    </row>
    <row r="196" spans="7:7" x14ac:dyDescent="0.25">
      <c r="G196" s="29"/>
    </row>
    <row r="197" spans="7:7" x14ac:dyDescent="0.25">
      <c r="G197" s="29"/>
    </row>
    <row r="198" spans="7:7" x14ac:dyDescent="0.25">
      <c r="G198" s="29"/>
    </row>
    <row r="199" spans="7:7" x14ac:dyDescent="0.25">
      <c r="G199" s="29"/>
    </row>
    <row r="200" spans="7:7" x14ac:dyDescent="0.25">
      <c r="G200" s="29"/>
    </row>
    <row r="201" spans="7:7" x14ac:dyDescent="0.25">
      <c r="G201" s="29"/>
    </row>
    <row r="202" spans="7:7" x14ac:dyDescent="0.25">
      <c r="G202" s="29"/>
    </row>
    <row r="203" spans="7:7" x14ac:dyDescent="0.25">
      <c r="G203" s="29"/>
    </row>
    <row r="204" spans="7:7" x14ac:dyDescent="0.25">
      <c r="G204" s="29"/>
    </row>
    <row r="205" spans="7:7" x14ac:dyDescent="0.25">
      <c r="G205" s="29"/>
    </row>
    <row r="206" spans="7:7" x14ac:dyDescent="0.25">
      <c r="G206" s="29"/>
    </row>
    <row r="207" spans="7:7" x14ac:dyDescent="0.25">
      <c r="G207" s="29"/>
    </row>
    <row r="208" spans="7:7" x14ac:dyDescent="0.25">
      <c r="G208" s="29"/>
    </row>
    <row r="209" spans="7:7" x14ac:dyDescent="0.25">
      <c r="G209" s="29"/>
    </row>
    <row r="210" spans="7:7" x14ac:dyDescent="0.25">
      <c r="G210" s="29"/>
    </row>
    <row r="211" spans="7:7" x14ac:dyDescent="0.25">
      <c r="G211" s="29"/>
    </row>
    <row r="212" spans="7:7" x14ac:dyDescent="0.25">
      <c r="G212" s="29"/>
    </row>
    <row r="213" spans="7:7" x14ac:dyDescent="0.25">
      <c r="G213" s="29"/>
    </row>
    <row r="214" spans="7:7" x14ac:dyDescent="0.25">
      <c r="G214" s="29"/>
    </row>
    <row r="215" spans="7:7" x14ac:dyDescent="0.25">
      <c r="G215" s="29"/>
    </row>
    <row r="216" spans="7:7" x14ac:dyDescent="0.25">
      <c r="G216" s="29"/>
    </row>
    <row r="217" spans="7:7" x14ac:dyDescent="0.25">
      <c r="G217" s="29"/>
    </row>
    <row r="218" spans="7:7" x14ac:dyDescent="0.25">
      <c r="G218" s="29"/>
    </row>
    <row r="219" spans="7:7" x14ac:dyDescent="0.25">
      <c r="G219" s="29"/>
    </row>
    <row r="220" spans="7:7" x14ac:dyDescent="0.25">
      <c r="G220" s="29"/>
    </row>
    <row r="221" spans="7:7" x14ac:dyDescent="0.25">
      <c r="G221" s="29"/>
    </row>
    <row r="222" spans="7:7" x14ac:dyDescent="0.25">
      <c r="G222" s="29"/>
    </row>
    <row r="223" spans="7:7" x14ac:dyDescent="0.25">
      <c r="G223" s="29"/>
    </row>
    <row r="224" spans="7:7" x14ac:dyDescent="0.25">
      <c r="G224" s="29"/>
    </row>
    <row r="225" spans="7:7" x14ac:dyDescent="0.25">
      <c r="G225" s="29"/>
    </row>
    <row r="226" spans="7:7" x14ac:dyDescent="0.25">
      <c r="G226" s="29"/>
    </row>
    <row r="227" spans="7:7" x14ac:dyDescent="0.25">
      <c r="G227" s="29"/>
    </row>
    <row r="228" spans="7:7" x14ac:dyDescent="0.25">
      <c r="G228" s="29"/>
    </row>
    <row r="229" spans="7:7" x14ac:dyDescent="0.25">
      <c r="G229" s="29"/>
    </row>
    <row r="230" spans="7:7" x14ac:dyDescent="0.25">
      <c r="G230" s="29"/>
    </row>
    <row r="231" spans="7:7" x14ac:dyDescent="0.25">
      <c r="G231" s="29"/>
    </row>
    <row r="232" spans="7:7" x14ac:dyDescent="0.25">
      <c r="G232" s="29"/>
    </row>
    <row r="233" spans="7:7" x14ac:dyDescent="0.25">
      <c r="G233" s="29"/>
    </row>
    <row r="234" spans="7:7" x14ac:dyDescent="0.25">
      <c r="G234" s="29"/>
    </row>
    <row r="235" spans="7:7" x14ac:dyDescent="0.25">
      <c r="G235" s="29"/>
    </row>
    <row r="236" spans="7:7" x14ac:dyDescent="0.25">
      <c r="G236" s="29"/>
    </row>
    <row r="237" spans="7:7" x14ac:dyDescent="0.25">
      <c r="G237" s="29"/>
    </row>
    <row r="238" spans="7:7" x14ac:dyDescent="0.25">
      <c r="G238" s="29"/>
    </row>
    <row r="239" spans="7:7" x14ac:dyDescent="0.25">
      <c r="G239" s="29"/>
    </row>
    <row r="240" spans="7:7" x14ac:dyDescent="0.25">
      <c r="G240" s="29"/>
    </row>
    <row r="241" spans="7:7" x14ac:dyDescent="0.25">
      <c r="G241" s="29"/>
    </row>
    <row r="242" spans="7:7" x14ac:dyDescent="0.25">
      <c r="G242" s="29"/>
    </row>
    <row r="243" spans="7:7" x14ac:dyDescent="0.25">
      <c r="G243" s="29"/>
    </row>
    <row r="244" spans="7:7" x14ac:dyDescent="0.25">
      <c r="G244" s="29"/>
    </row>
    <row r="245" spans="7:7" x14ac:dyDescent="0.25">
      <c r="G245" s="29"/>
    </row>
    <row r="246" spans="7:7" x14ac:dyDescent="0.25">
      <c r="G246" s="29"/>
    </row>
    <row r="247" spans="7:7" x14ac:dyDescent="0.25">
      <c r="G247" s="29"/>
    </row>
    <row r="248" spans="7:7" x14ac:dyDescent="0.25">
      <c r="G248" s="29"/>
    </row>
    <row r="249" spans="7:7" x14ac:dyDescent="0.25">
      <c r="G249" s="29"/>
    </row>
    <row r="250" spans="7:7" x14ac:dyDescent="0.25">
      <c r="G250" s="29"/>
    </row>
    <row r="251" spans="7:7" x14ac:dyDescent="0.25">
      <c r="G251" s="29"/>
    </row>
    <row r="252" spans="7:7" x14ac:dyDescent="0.25">
      <c r="G252" s="29"/>
    </row>
    <row r="253" spans="7:7" x14ac:dyDescent="0.25">
      <c r="G253" s="29"/>
    </row>
    <row r="254" spans="7:7" x14ac:dyDescent="0.25">
      <c r="G254" s="29"/>
    </row>
    <row r="255" spans="7:7" x14ac:dyDescent="0.25">
      <c r="G255" s="29"/>
    </row>
    <row r="256" spans="7:7" x14ac:dyDescent="0.25">
      <c r="G256" s="29"/>
    </row>
    <row r="257" spans="7:7" x14ac:dyDescent="0.25">
      <c r="G257" s="29"/>
    </row>
    <row r="258" spans="7:7" x14ac:dyDescent="0.25">
      <c r="G258" s="29"/>
    </row>
    <row r="259" spans="7:7" x14ac:dyDescent="0.25">
      <c r="G259" s="29"/>
    </row>
    <row r="260" spans="7:7" x14ac:dyDescent="0.25">
      <c r="G260" s="29"/>
    </row>
    <row r="261" spans="7:7" x14ac:dyDescent="0.25">
      <c r="G261" s="29"/>
    </row>
    <row r="262" spans="7:7" x14ac:dyDescent="0.25">
      <c r="G262" s="29"/>
    </row>
    <row r="263" spans="7:7" x14ac:dyDescent="0.25">
      <c r="G263" s="29"/>
    </row>
    <row r="264" spans="7:7" x14ac:dyDescent="0.25">
      <c r="G264" s="29"/>
    </row>
    <row r="265" spans="7:7" x14ac:dyDescent="0.25">
      <c r="G265" s="29"/>
    </row>
    <row r="266" spans="7:7" x14ac:dyDescent="0.25">
      <c r="G266" s="29"/>
    </row>
    <row r="267" spans="7:7" x14ac:dyDescent="0.25">
      <c r="G267" s="29"/>
    </row>
    <row r="268" spans="7:7" x14ac:dyDescent="0.25">
      <c r="G268" s="29"/>
    </row>
    <row r="269" spans="7:7" x14ac:dyDescent="0.25">
      <c r="G269" s="29"/>
    </row>
    <row r="270" spans="7:7" x14ac:dyDescent="0.25">
      <c r="G270" s="29"/>
    </row>
    <row r="271" spans="7:7" x14ac:dyDescent="0.25">
      <c r="G271" s="29"/>
    </row>
    <row r="272" spans="7:7" x14ac:dyDescent="0.25">
      <c r="G272" s="29"/>
    </row>
    <row r="273" spans="7:7" x14ac:dyDescent="0.25">
      <c r="G273" s="29"/>
    </row>
    <row r="274" spans="7:7" x14ac:dyDescent="0.25">
      <c r="G274" s="29"/>
    </row>
    <row r="275" spans="7:7" x14ac:dyDescent="0.25">
      <c r="G275" s="29"/>
    </row>
    <row r="276" spans="7:7" x14ac:dyDescent="0.25">
      <c r="G276" s="29"/>
    </row>
    <row r="277" spans="7:7" x14ac:dyDescent="0.25">
      <c r="G277" s="29"/>
    </row>
    <row r="278" spans="7:7" x14ac:dyDescent="0.25">
      <c r="G278" s="29"/>
    </row>
    <row r="279" spans="7:7" x14ac:dyDescent="0.25">
      <c r="G279" s="29"/>
    </row>
    <row r="280" spans="7:7" x14ac:dyDescent="0.25">
      <c r="G280" s="29"/>
    </row>
    <row r="281" spans="7:7" x14ac:dyDescent="0.25">
      <c r="G281" s="29"/>
    </row>
    <row r="282" spans="7:7" x14ac:dyDescent="0.25">
      <c r="G282" s="29"/>
    </row>
    <row r="283" spans="7:7" x14ac:dyDescent="0.25">
      <c r="G283" s="29"/>
    </row>
    <row r="284" spans="7:7" x14ac:dyDescent="0.25">
      <c r="G284" s="29"/>
    </row>
    <row r="285" spans="7:7" x14ac:dyDescent="0.25">
      <c r="G285" s="29"/>
    </row>
    <row r="286" spans="7:7" x14ac:dyDescent="0.25">
      <c r="G286" s="29"/>
    </row>
    <row r="287" spans="7:7" x14ac:dyDescent="0.25">
      <c r="G287" s="29"/>
    </row>
    <row r="288" spans="7:7" x14ac:dyDescent="0.25">
      <c r="G288" s="29"/>
    </row>
    <row r="289" spans="7:7" x14ac:dyDescent="0.25">
      <c r="G289" s="29"/>
    </row>
    <row r="290" spans="7:7" x14ac:dyDescent="0.25">
      <c r="G290" s="29"/>
    </row>
    <row r="291" spans="7:7" x14ac:dyDescent="0.25">
      <c r="G291" s="29"/>
    </row>
    <row r="292" spans="7:7" x14ac:dyDescent="0.25">
      <c r="G292" s="29"/>
    </row>
    <row r="293" spans="7:7" x14ac:dyDescent="0.25">
      <c r="G293" s="29"/>
    </row>
    <row r="294" spans="7:7" x14ac:dyDescent="0.25">
      <c r="G294" s="29"/>
    </row>
    <row r="295" spans="7:7" x14ac:dyDescent="0.25">
      <c r="G295" s="29"/>
    </row>
    <row r="296" spans="7:7" x14ac:dyDescent="0.25">
      <c r="G296" s="29"/>
    </row>
    <row r="297" spans="7:7" x14ac:dyDescent="0.25">
      <c r="G297" s="29"/>
    </row>
    <row r="298" spans="7:7" x14ac:dyDescent="0.25">
      <c r="G298" s="29"/>
    </row>
    <row r="299" spans="7:7" x14ac:dyDescent="0.25">
      <c r="G299" s="29"/>
    </row>
    <row r="300" spans="7:7" x14ac:dyDescent="0.25">
      <c r="G300" s="29"/>
    </row>
    <row r="301" spans="7:7" x14ac:dyDescent="0.25">
      <c r="G301" s="29"/>
    </row>
    <row r="302" spans="7:7" x14ac:dyDescent="0.25">
      <c r="G302" s="29"/>
    </row>
    <row r="303" spans="7:7" x14ac:dyDescent="0.25">
      <c r="G303" s="29"/>
    </row>
    <row r="304" spans="7:7" x14ac:dyDescent="0.25">
      <c r="G304" s="29"/>
    </row>
    <row r="305" spans="7:7" x14ac:dyDescent="0.25">
      <c r="G305" s="29"/>
    </row>
    <row r="306" spans="7:7" x14ac:dyDescent="0.25">
      <c r="G306" s="29"/>
    </row>
    <row r="307" spans="7:7" x14ac:dyDescent="0.25">
      <c r="G307" s="29"/>
    </row>
    <row r="308" spans="7:7" x14ac:dyDescent="0.25">
      <c r="G308" s="29"/>
    </row>
    <row r="309" spans="7:7" x14ac:dyDescent="0.25">
      <c r="G309" s="29"/>
    </row>
    <row r="310" spans="7:7" x14ac:dyDescent="0.25">
      <c r="G310" s="29"/>
    </row>
    <row r="311" spans="7:7" x14ac:dyDescent="0.25">
      <c r="G311" s="29"/>
    </row>
    <row r="312" spans="7:7" x14ac:dyDescent="0.25">
      <c r="G312" s="29"/>
    </row>
    <row r="313" spans="7:7" x14ac:dyDescent="0.25">
      <c r="G313" s="29"/>
    </row>
    <row r="314" spans="7:7" x14ac:dyDescent="0.25">
      <c r="G314" s="29"/>
    </row>
    <row r="315" spans="7:7" x14ac:dyDescent="0.25">
      <c r="G315" s="29"/>
    </row>
    <row r="316" spans="7:7" x14ac:dyDescent="0.25">
      <c r="G316" s="29"/>
    </row>
    <row r="317" spans="7:7" x14ac:dyDescent="0.25">
      <c r="G317" s="29"/>
    </row>
    <row r="318" spans="7:7" x14ac:dyDescent="0.25">
      <c r="G318" s="29"/>
    </row>
    <row r="319" spans="7:7" x14ac:dyDescent="0.25">
      <c r="G319" s="29"/>
    </row>
    <row r="320" spans="7:7" x14ac:dyDescent="0.25">
      <c r="G320" s="29"/>
    </row>
    <row r="321" spans="7:7" x14ac:dyDescent="0.25">
      <c r="G321" s="29"/>
    </row>
    <row r="322" spans="7:7" x14ac:dyDescent="0.25">
      <c r="G322" s="29"/>
    </row>
    <row r="323" spans="7:7" x14ac:dyDescent="0.25">
      <c r="G323" s="29"/>
    </row>
    <row r="324" spans="7:7" x14ac:dyDescent="0.25">
      <c r="G324" s="29"/>
    </row>
    <row r="325" spans="7:7" x14ac:dyDescent="0.25">
      <c r="G325" s="29"/>
    </row>
    <row r="326" spans="7:7" x14ac:dyDescent="0.25">
      <c r="G326" s="29"/>
    </row>
    <row r="327" spans="7:7" x14ac:dyDescent="0.25">
      <c r="G327" s="29"/>
    </row>
    <row r="328" spans="7:7" x14ac:dyDescent="0.25">
      <c r="G328" s="29"/>
    </row>
    <row r="329" spans="7:7" x14ac:dyDescent="0.25">
      <c r="G329" s="29"/>
    </row>
    <row r="330" spans="7:7" x14ac:dyDescent="0.25">
      <c r="G330" s="29"/>
    </row>
    <row r="331" spans="7:7" x14ac:dyDescent="0.25">
      <c r="G331" s="29"/>
    </row>
    <row r="332" spans="7:7" x14ac:dyDescent="0.25">
      <c r="G332" s="29"/>
    </row>
    <row r="333" spans="7:7" x14ac:dyDescent="0.25">
      <c r="G333" s="29"/>
    </row>
    <row r="334" spans="7:7" x14ac:dyDescent="0.25">
      <c r="G334" s="29"/>
    </row>
    <row r="335" spans="7:7" x14ac:dyDescent="0.25">
      <c r="G335" s="29"/>
    </row>
    <row r="336" spans="7:7" x14ac:dyDescent="0.25">
      <c r="G336" s="29"/>
    </row>
    <row r="337" spans="7:7" x14ac:dyDescent="0.25">
      <c r="G337" s="29"/>
    </row>
    <row r="338" spans="7:7" x14ac:dyDescent="0.25">
      <c r="G338" s="29"/>
    </row>
    <row r="339" spans="7:7" x14ac:dyDescent="0.25">
      <c r="G339" s="29"/>
    </row>
    <row r="340" spans="7:7" x14ac:dyDescent="0.25">
      <c r="G340" s="29"/>
    </row>
    <row r="341" spans="7:7" x14ac:dyDescent="0.25">
      <c r="G341" s="29"/>
    </row>
    <row r="342" spans="7:7" x14ac:dyDescent="0.25">
      <c r="G342" s="29"/>
    </row>
    <row r="343" spans="7:7" x14ac:dyDescent="0.25">
      <c r="G343" s="29"/>
    </row>
    <row r="344" spans="7:7" x14ac:dyDescent="0.25">
      <c r="G344" s="29"/>
    </row>
    <row r="345" spans="7:7" x14ac:dyDescent="0.25">
      <c r="G345" s="29"/>
    </row>
    <row r="346" spans="7:7" x14ac:dyDescent="0.25">
      <c r="G346" s="29"/>
    </row>
    <row r="347" spans="7:7" x14ac:dyDescent="0.25">
      <c r="G347" s="29"/>
    </row>
    <row r="348" spans="7:7" x14ac:dyDescent="0.25">
      <c r="G348" s="29"/>
    </row>
    <row r="349" spans="7:7" x14ac:dyDescent="0.25">
      <c r="G349" s="29"/>
    </row>
    <row r="350" spans="7:7" x14ac:dyDescent="0.25">
      <c r="G350" s="29"/>
    </row>
    <row r="351" spans="7:7" x14ac:dyDescent="0.25">
      <c r="G351" s="29"/>
    </row>
    <row r="352" spans="7:7" x14ac:dyDescent="0.25">
      <c r="G352" s="29"/>
    </row>
    <row r="353" spans="7:7" x14ac:dyDescent="0.25">
      <c r="G353" s="29"/>
    </row>
    <row r="354" spans="7:7" x14ac:dyDescent="0.25">
      <c r="G354" s="29"/>
    </row>
    <row r="355" spans="7:7" x14ac:dyDescent="0.25">
      <c r="G355" s="29"/>
    </row>
    <row r="356" spans="7:7" x14ac:dyDescent="0.25">
      <c r="G356" s="29"/>
    </row>
    <row r="357" spans="7:7" x14ac:dyDescent="0.25">
      <c r="G357" s="29"/>
    </row>
    <row r="358" spans="7:7" x14ac:dyDescent="0.25">
      <c r="G358" s="29"/>
    </row>
    <row r="359" spans="7:7" x14ac:dyDescent="0.25">
      <c r="G359" s="29"/>
    </row>
    <row r="360" spans="7:7" x14ac:dyDescent="0.25">
      <c r="G360" s="29"/>
    </row>
    <row r="361" spans="7:7" x14ac:dyDescent="0.25">
      <c r="G361" s="29"/>
    </row>
    <row r="362" spans="7:7" x14ac:dyDescent="0.25">
      <c r="G362" s="29"/>
    </row>
    <row r="363" spans="7:7" x14ac:dyDescent="0.25">
      <c r="G363" s="29"/>
    </row>
    <row r="364" spans="7:7" x14ac:dyDescent="0.25">
      <c r="G364" s="29"/>
    </row>
    <row r="365" spans="7:7" x14ac:dyDescent="0.25">
      <c r="G365" s="29"/>
    </row>
  </sheetData>
  <sheetProtection sheet="1" objects="1" scenarios="1"/>
  <mergeCells count="3">
    <mergeCell ref="C1:D1"/>
    <mergeCell ref="E1:F1"/>
    <mergeCell ref="G1:H1"/>
  </mergeCells>
  <phoneticPr fontId="0" type="noConversion"/>
  <printOptions horizontalCentered="1"/>
  <pageMargins left="0.5" right="0.5" top="1" bottom="1" header="0.5" footer="0.4"/>
  <pageSetup scale="85" pageOrder="overThenDown" orientation="landscape" r:id="rId1"/>
  <headerFooter>
    <oddHeader xml:space="preserve">&amp;C&amp;"Arial,Bold"MCP Numerical Standards Derivation </oddHeader>
    <oddFooter>&amp;LMassDEP&amp;C&amp;8 2024&amp;R&amp;8Workbook: &amp;F
Sheet:  &amp;A
page:  &amp;P of &amp;N</oddFooter>
  </headerFooter>
  <ignoredErrors>
    <ignoredError sqref="D97"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43"/>
  <sheetViews>
    <sheetView showGridLines="0" showZeros="0" zoomScaleNormal="100" workbookViewId="0">
      <pane xSplit="1" ySplit="4" topLeftCell="B5" activePane="bottomRight" state="frozen"/>
      <selection activeCell="B3" sqref="B3"/>
      <selection pane="topRight" activeCell="B3" sqref="B3"/>
      <selection pane="bottomLeft" activeCell="B3" sqref="B3"/>
      <selection pane="bottomRight" activeCell="A5" sqref="A5"/>
    </sheetView>
  </sheetViews>
  <sheetFormatPr defaultColWidth="9.1796875" defaultRowHeight="12.5" x14ac:dyDescent="0.25"/>
  <cols>
    <col min="1" max="1" width="43.81640625" style="200" bestFit="1" customWidth="1"/>
    <col min="2" max="2" width="10.1796875" style="141" bestFit="1" customWidth="1"/>
    <col min="3" max="3" width="10.54296875" style="200" customWidth="1"/>
    <col min="4" max="4" width="20.453125" style="200" customWidth="1"/>
    <col min="5" max="5" width="10.54296875" style="200" customWidth="1"/>
    <col min="6" max="6" width="20.453125" style="200" customWidth="1"/>
    <col min="7" max="7" width="10.54296875" style="200" customWidth="1"/>
    <col min="8" max="8" width="20.453125" style="200" bestFit="1" customWidth="1"/>
    <col min="9" max="9" width="2.81640625" style="200" customWidth="1"/>
    <col min="10" max="16384" width="9.1796875" style="200"/>
  </cols>
  <sheetData>
    <row r="1" spans="1:8" ht="21.65" customHeight="1" thickTop="1" x14ac:dyDescent="0.25">
      <c r="A1" s="96" t="s">
        <v>123</v>
      </c>
      <c r="B1" s="301"/>
      <c r="C1" s="361" t="s">
        <v>159</v>
      </c>
      <c r="D1" s="362"/>
      <c r="E1" s="363" t="s">
        <v>160</v>
      </c>
      <c r="F1" s="364"/>
      <c r="G1" s="365" t="s">
        <v>161</v>
      </c>
      <c r="H1" s="366"/>
    </row>
    <row r="2" spans="1:8" ht="15.5" x14ac:dyDescent="0.25">
      <c r="A2" s="97" t="s">
        <v>130</v>
      </c>
      <c r="B2" s="296"/>
      <c r="C2" s="101"/>
      <c r="D2" s="102">
        <f>'S-1'!D2</f>
        <v>0</v>
      </c>
      <c r="E2" s="42">
        <f t="shared" ref="E2:F4" si="0">C2</f>
        <v>0</v>
      </c>
      <c r="F2" s="99">
        <f t="shared" si="0"/>
        <v>0</v>
      </c>
      <c r="G2" s="103">
        <f t="shared" ref="G2:H4" si="1">C2</f>
        <v>0</v>
      </c>
      <c r="H2" s="43">
        <f t="shared" si="1"/>
        <v>0</v>
      </c>
    </row>
    <row r="3" spans="1:8" ht="13" x14ac:dyDescent="0.25">
      <c r="A3" s="57"/>
      <c r="B3" s="297"/>
      <c r="C3" s="104">
        <f>'S-1'!C3</f>
        <v>0</v>
      </c>
      <c r="D3" s="105"/>
      <c r="E3" s="46">
        <f t="shared" si="0"/>
        <v>0</v>
      </c>
      <c r="F3" s="47">
        <f t="shared" si="0"/>
        <v>0</v>
      </c>
      <c r="G3" s="106">
        <f t="shared" si="1"/>
        <v>0</v>
      </c>
      <c r="H3" s="49">
        <f t="shared" si="1"/>
        <v>0</v>
      </c>
    </row>
    <row r="4" spans="1:8" ht="26" x14ac:dyDescent="0.25">
      <c r="A4" s="107" t="s">
        <v>215</v>
      </c>
      <c r="B4" s="302" t="s">
        <v>200</v>
      </c>
      <c r="C4" s="108" t="str">
        <f>'S-1'!C4</f>
        <v>mg/kg</v>
      </c>
      <c r="D4" s="109" t="str">
        <f>'S-1'!D4</f>
        <v>Standard Basis</v>
      </c>
      <c r="E4" s="110" t="str">
        <f t="shared" si="0"/>
        <v>mg/kg</v>
      </c>
      <c r="F4" s="111" t="str">
        <f t="shared" si="0"/>
        <v>Standard Basis</v>
      </c>
      <c r="G4" s="112" t="str">
        <f t="shared" si="1"/>
        <v>mg/kg</v>
      </c>
      <c r="H4" s="113" t="str">
        <f t="shared" si="1"/>
        <v>Standard Basis</v>
      </c>
    </row>
    <row r="5" spans="1:8" x14ac:dyDescent="0.25">
      <c r="A5" s="114" t="s">
        <v>105</v>
      </c>
      <c r="B5" s="303" t="str">
        <f>VLOOKUP(A5,[1]!TOX, 2, FALSE)</f>
        <v>83-32-9</v>
      </c>
      <c r="C5" s="115">
        <f>IF((VLOOKUP(A5,[3]!LeachSS,21,FALSE))="0",(VLOOKUP(A5,[4]!Stwo,8,FALSE)),MIN((VLOOKUP(A5,[4]!Stwo,8,FALSE)),(VLOOKUP(A5,[3]!LeachSS,21,FALSE))))</f>
        <v>4</v>
      </c>
      <c r="D5" s="116" t="str">
        <f>IF(C5=(VLOOKUP(A5,Meth2,5,FALSE)),(VLOOKUP(A5,Meth2,6,FALSE)),(VLOOKUP(A5,[3]!LeachSS,22,FALSE)))</f>
        <v>Leaching</v>
      </c>
      <c r="E5" s="117">
        <f>IF((VLOOKUP(A5,[3]!LeachSS,24,FALSE))="0",(VLOOKUP(A5,[4]!Stwo,8,FALSE)),MIN((VLOOKUP(A5,[4]!Stwo,8,FALSE)),(VLOOKUP(A5,[3]!LeachSS,24,FALSE))))</f>
        <v>3000</v>
      </c>
      <c r="F5" s="118" t="str">
        <f>IF(E5=(VLOOKUP(A5,Meth2,5,FALSE)),(VLOOKUP(A5,Meth2,6,FALSE)),(VLOOKUP(A5,[3]!LeachSS,25,FALSE)))</f>
        <v>Ceiling (High)</v>
      </c>
      <c r="G5" s="119">
        <f>IF((VLOOKUP(A5,[3]!LeachSS,27,FALSE))="0",(VLOOKUP(A5,[4]!Stwo,8,FALSE)),MIN((VLOOKUP(A5,[4]!Stwo,8,FALSE)),(VLOOKUP(A5,[3]!LeachSS,27,FALSE))))</f>
        <v>3000</v>
      </c>
      <c r="H5" s="120" t="str">
        <f>IF(G5=(VLOOKUP(A5,Meth2,5,FALSE)),(VLOOKUP(A5,Meth2,6,FALSE)),(VLOOKUP(A5,[3]!LeachSS,28,FALSE)))</f>
        <v>Ceiling (High)</v>
      </c>
    </row>
    <row r="6" spans="1:8" x14ac:dyDescent="0.25">
      <c r="A6" s="121" t="s">
        <v>104</v>
      </c>
      <c r="B6" s="304" t="str">
        <f>VLOOKUP(A6,[1]!TOX, 2, FALSE)</f>
        <v>208-96-8</v>
      </c>
      <c r="C6" s="122">
        <f>IF((VLOOKUP(A6,[3]!LeachSS,21,FALSE))="0",(VLOOKUP(A6,[4]!Stwo,8,FALSE)),MIN((VLOOKUP(A6,[4]!Stwo,8,FALSE)),(VLOOKUP(A6,[3]!LeachSS,21,FALSE))))</f>
        <v>2</v>
      </c>
      <c r="D6" s="123" t="str">
        <f>IF(C6=(VLOOKUP(A6,Meth2,5,FALSE)),(VLOOKUP(A6,Meth2,6,FALSE)),(VLOOKUP(A6,[3]!LeachSS,22,FALSE)))</f>
        <v>Leaching</v>
      </c>
      <c r="E6" s="124">
        <f>IF((VLOOKUP(A6,[3]!LeachSS,24,FALSE))="0",(VLOOKUP(A6,[4]!Stwo,8,FALSE)),MIN((VLOOKUP(A6,[4]!Stwo,8,FALSE)),(VLOOKUP(A6,[3]!LeachSS,24,FALSE))))</f>
        <v>600</v>
      </c>
      <c r="F6" s="125" t="str">
        <f>IF(E6=(VLOOKUP(A6,Meth2,5,FALSE)),(VLOOKUP(A6,Meth2,6,FALSE)),(VLOOKUP(A6,[3]!LeachSS,25,FALSE)))</f>
        <v>Leaching</v>
      </c>
      <c r="G6" s="126">
        <f>IF((VLOOKUP(A6,[3]!LeachSS,27,FALSE))="0",(VLOOKUP(A6,[4]!Stwo,8,FALSE)),MIN((VLOOKUP(A6,[4]!Stwo,8,FALSE)),(VLOOKUP(A6,[3]!LeachSS,27,FALSE))))</f>
        <v>10</v>
      </c>
      <c r="H6" s="127" t="str">
        <f>IF(G6=(VLOOKUP(A6,Meth2,5,FALSE)),(VLOOKUP(A6,Meth2,6,FALSE)),(VLOOKUP(A6,[3]!LeachSS,28,FALSE)))</f>
        <v>Leaching</v>
      </c>
    </row>
    <row r="7" spans="1:8" x14ac:dyDescent="0.25">
      <c r="A7" s="121" t="s">
        <v>103</v>
      </c>
      <c r="B7" s="304" t="str">
        <f>VLOOKUP(A7,[1]!TOX, 2, FALSE)</f>
        <v>67-64-1</v>
      </c>
      <c r="C7" s="122">
        <f>IF((VLOOKUP(A7,[3]!LeachSS,21,FALSE))="0",(VLOOKUP(A7,[4]!Stwo,8,FALSE)),MIN((VLOOKUP(A7,[4]!Stwo,8,FALSE)),(VLOOKUP(A7,[3]!LeachSS,21,FALSE))))</f>
        <v>6</v>
      </c>
      <c r="D7" s="123" t="str">
        <f>IF(C7=(VLOOKUP(A7,Meth2,5,FALSE)),(VLOOKUP(A7,Meth2,6,FALSE)),(VLOOKUP(A7,[3]!LeachSS,22,FALSE)))</f>
        <v>Leaching</v>
      </c>
      <c r="E7" s="124">
        <f>IF((VLOOKUP(A7,[3]!LeachSS,24,FALSE))="0",(VLOOKUP(A7,[4]!Stwo,8,FALSE)),MIN((VLOOKUP(A7,[4]!Stwo,8,FALSE)),(VLOOKUP(A7,[3]!LeachSS,24,FALSE))))</f>
        <v>50</v>
      </c>
      <c r="F7" s="125" t="str">
        <f>IF(E7=(VLOOKUP(A7,Meth2,5,FALSE)),(VLOOKUP(A7,Meth2,6,FALSE)),(VLOOKUP(A7,[3]!LeachSS,25,FALSE)))</f>
        <v>Leaching</v>
      </c>
      <c r="G7" s="126">
        <f>IF((VLOOKUP(A7,[3]!LeachSS,27,FALSE))="0",(VLOOKUP(A7,[4]!Stwo,8,FALSE)),MIN((VLOOKUP(A7,[4]!Stwo,8,FALSE)),(VLOOKUP(A7,[3]!LeachSS,27,FALSE))))</f>
        <v>400</v>
      </c>
      <c r="H7" s="127" t="str">
        <f>IF(G7=(VLOOKUP(A7,Meth2,5,FALSE)),(VLOOKUP(A7,Meth2,6,FALSE)),(VLOOKUP(A7,[3]!LeachSS,28,FALSE)))</f>
        <v>Leaching</v>
      </c>
    </row>
    <row r="8" spans="1:8" x14ac:dyDescent="0.25">
      <c r="A8" s="121" t="s">
        <v>102</v>
      </c>
      <c r="B8" s="304" t="str">
        <f>VLOOKUP(A8,[1]!TOX, 2, FALSE)</f>
        <v>309-00-2</v>
      </c>
      <c r="C8" s="122">
        <f>IF((VLOOKUP(A8,[3]!LeachSS,21,FALSE))="0",(VLOOKUP(A8,[4]!Stwo,8,FALSE)),MIN((VLOOKUP(A8,[4]!Stwo,8,FALSE)),(VLOOKUP(A8,[3]!LeachSS,21,FALSE))))</f>
        <v>0.5</v>
      </c>
      <c r="D8" s="123" t="str">
        <f>IF(C8=(VLOOKUP(A8,Meth2,5,FALSE)),(VLOOKUP(A8,Meth2,6,FALSE)),(VLOOKUP(A8,[3]!LeachSS,22,FALSE)))</f>
        <v>Cancer Risk</v>
      </c>
      <c r="E8" s="124">
        <f>IF((VLOOKUP(A8,[3]!LeachSS,24,FALSE))="0",(VLOOKUP(A8,[4]!Stwo,8,FALSE)),MIN((VLOOKUP(A8,[4]!Stwo,8,FALSE)),(VLOOKUP(A8,[3]!LeachSS,24,FALSE))))</f>
        <v>0.5</v>
      </c>
      <c r="F8" s="125" t="str">
        <f>IF(E8=(VLOOKUP(A8,Meth2,5,FALSE)),(VLOOKUP(A8,Meth2,6,FALSE)),(VLOOKUP(A8,[3]!LeachSS,25,FALSE)))</f>
        <v>Cancer Risk</v>
      </c>
      <c r="G8" s="126">
        <f>IF((VLOOKUP(A8,[3]!LeachSS,27,FALSE))="0",(VLOOKUP(A8,[4]!Stwo,8,FALSE)),MIN((VLOOKUP(A8,[4]!Stwo,8,FALSE)),(VLOOKUP(A8,[3]!LeachSS,27,FALSE))))</f>
        <v>0.5</v>
      </c>
      <c r="H8" s="127" t="str">
        <f>IF(G8=(VLOOKUP(A8,Meth2,5,FALSE)),(VLOOKUP(A8,Meth2,6,FALSE)),(VLOOKUP(A8,[3]!LeachSS,28,FALSE)))</f>
        <v>Cancer Risk</v>
      </c>
    </row>
    <row r="9" spans="1:8" x14ac:dyDescent="0.25">
      <c r="A9" s="121" t="s">
        <v>101</v>
      </c>
      <c r="B9" s="304" t="str">
        <f>VLOOKUP(A9,[1]!TOX, 2, FALSE)</f>
        <v>120-12-7</v>
      </c>
      <c r="C9" s="122">
        <f>IF((VLOOKUP(A9,[3]!LeachSS,21,FALSE))="0",(VLOOKUP(A9,[4]!Stwo,8,FALSE)),MIN((VLOOKUP(A9,[4]!Stwo,8,FALSE)),(VLOOKUP(A9,[3]!LeachSS,21,FALSE))))</f>
        <v>3000</v>
      </c>
      <c r="D9" s="123" t="str">
        <f>IF(C9=(VLOOKUP(A9,Meth2,5,FALSE)),(VLOOKUP(A9,Meth2,6,FALSE)),(VLOOKUP(A9,[3]!LeachSS,22,FALSE)))</f>
        <v>Ceiling (High)</v>
      </c>
      <c r="E9" s="124">
        <f>IF((VLOOKUP(A9,[3]!LeachSS,24,FALSE))="0",(VLOOKUP(A9,[4]!Stwo,8,FALSE)),MIN((VLOOKUP(A9,[4]!Stwo,8,FALSE)),(VLOOKUP(A9,[3]!LeachSS,24,FALSE))))</f>
        <v>3000</v>
      </c>
      <c r="F9" s="125" t="str">
        <f>IF(E9=(VLOOKUP(A9,Meth2,5,FALSE)),(VLOOKUP(A9,Meth2,6,FALSE)),(VLOOKUP(A9,[3]!LeachSS,25,FALSE)))</f>
        <v>Ceiling (High)</v>
      </c>
      <c r="G9" s="126">
        <f>IF((VLOOKUP(A9,[3]!LeachSS,27,FALSE))="0",(VLOOKUP(A9,[4]!Stwo,8,FALSE)),MIN((VLOOKUP(A9,[4]!Stwo,8,FALSE)),(VLOOKUP(A9,[3]!LeachSS,27,FALSE))))</f>
        <v>3000</v>
      </c>
      <c r="H9" s="127" t="str">
        <f>IF(G9=(VLOOKUP(A9,Meth2,5,FALSE)),(VLOOKUP(A9,Meth2,6,FALSE)),(VLOOKUP(A9,[3]!LeachSS,28,FALSE)))</f>
        <v>Ceiling (High)</v>
      </c>
    </row>
    <row r="10" spans="1:8" x14ac:dyDescent="0.25">
      <c r="A10" s="121" t="s">
        <v>100</v>
      </c>
      <c r="B10" s="304" t="str">
        <f>VLOOKUP(A10,[1]!TOX, 2, FALSE)</f>
        <v>7440-36-0</v>
      </c>
      <c r="C10" s="122">
        <f>IF((VLOOKUP(A10,[3]!LeachSS,21,FALSE))="0",(VLOOKUP(A10,[4]!Stwo,8,FALSE)),MIN((VLOOKUP(A10,[4]!Stwo,8,FALSE)),(VLOOKUP(A10,[3]!LeachSS,21,FALSE))))</f>
        <v>40</v>
      </c>
      <c r="D10" s="123" t="str">
        <f>IF(C10=(VLOOKUP(A10,Meth2,5,FALSE)),(VLOOKUP(A10,Meth2,6,FALSE)),(VLOOKUP(A10,[3]!LeachSS,22,FALSE)))</f>
        <v>S-3 Standard</v>
      </c>
      <c r="E10" s="124">
        <f>IF((VLOOKUP(A10,[3]!LeachSS,24,FALSE))="0",(VLOOKUP(A10,[4]!Stwo,8,FALSE)),MIN((VLOOKUP(A10,[4]!Stwo,8,FALSE)),(VLOOKUP(A10,[3]!LeachSS,24,FALSE))))</f>
        <v>40</v>
      </c>
      <c r="F10" s="125" t="str">
        <f>IF(E10=(VLOOKUP(A10,Meth2,5,FALSE)),(VLOOKUP(A10,Meth2,6,FALSE)),(VLOOKUP(A10,[3]!LeachSS,25,FALSE)))</f>
        <v>S-3 Standard</v>
      </c>
      <c r="G10" s="126">
        <f>IF((VLOOKUP(A10,[3]!LeachSS,27,FALSE))="0",(VLOOKUP(A10,[4]!Stwo,8,FALSE)),MIN((VLOOKUP(A10,[4]!Stwo,8,FALSE)),(VLOOKUP(A10,[3]!LeachSS,27,FALSE))))</f>
        <v>40</v>
      </c>
      <c r="H10" s="127" t="str">
        <f>IF(G10=(VLOOKUP(A10,Meth2,5,FALSE)),(VLOOKUP(A10,Meth2,6,FALSE)),(VLOOKUP(A10,[3]!LeachSS,28,FALSE)))</f>
        <v>S-3 Standard</v>
      </c>
    </row>
    <row r="11" spans="1:8" x14ac:dyDescent="0.25">
      <c r="A11" s="121" t="s">
        <v>99</v>
      </c>
      <c r="B11" s="304" t="str">
        <f>VLOOKUP(A11,[1]!TOX, 2, FALSE)</f>
        <v>7440-38-2</v>
      </c>
      <c r="C11" s="122">
        <f>IF((VLOOKUP(A11,[3]!LeachSS,21,FALSE))="0",(VLOOKUP(A11,[4]!Stwo,8,FALSE)),MIN((VLOOKUP(A11,[4]!Stwo,8,FALSE)),(VLOOKUP(A11,[3]!LeachSS,21,FALSE))))</f>
        <v>20</v>
      </c>
      <c r="D11" s="123" t="str">
        <f>IF(C11=(VLOOKUP(A11,Meth2,5,FALSE)),(VLOOKUP(A11,Meth2,6,FALSE)),(VLOOKUP(A11,[3]!LeachSS,22,FALSE)))</f>
        <v>Background</v>
      </c>
      <c r="E11" s="124">
        <f>IF((VLOOKUP(A11,[3]!LeachSS,24,FALSE))="0",(VLOOKUP(A11,[4]!Stwo,8,FALSE)),MIN((VLOOKUP(A11,[4]!Stwo,8,FALSE)),(VLOOKUP(A11,[3]!LeachSS,24,FALSE))))</f>
        <v>20</v>
      </c>
      <c r="F11" s="125" t="str">
        <f>IF(E11=(VLOOKUP(A11,Meth2,5,FALSE)),(VLOOKUP(A11,Meth2,6,FALSE)),(VLOOKUP(A11,[3]!LeachSS,25,FALSE)))</f>
        <v>Background</v>
      </c>
      <c r="G11" s="126">
        <f>IF((VLOOKUP(A11,[3]!LeachSS,27,FALSE))="0",(VLOOKUP(A11,[4]!Stwo,8,FALSE)),MIN((VLOOKUP(A11,[4]!Stwo,8,FALSE)),(VLOOKUP(A11,[3]!LeachSS,27,FALSE))))</f>
        <v>20</v>
      </c>
      <c r="H11" s="127" t="str">
        <f>IF(G11=(VLOOKUP(A11,Meth2,5,FALSE)),(VLOOKUP(A11,Meth2,6,FALSE)),(VLOOKUP(A11,[3]!LeachSS,28,FALSE)))</f>
        <v>Background</v>
      </c>
    </row>
    <row r="12" spans="1:8" x14ac:dyDescent="0.25">
      <c r="A12" s="121" t="s">
        <v>98</v>
      </c>
      <c r="B12" s="304" t="str">
        <f>VLOOKUP(A12,[1]!TOX, 2, FALSE)</f>
        <v>7440-39-3</v>
      </c>
      <c r="C12" s="122">
        <f>IF((VLOOKUP(A12,[3]!LeachSS,21,FALSE))="0",(VLOOKUP(A12,[4]!Stwo,8,FALSE)),MIN((VLOOKUP(A12,[4]!Stwo,8,FALSE)),(VLOOKUP(A12,[3]!LeachSS,21,FALSE))))</f>
        <v>3000</v>
      </c>
      <c r="D12" s="123" t="str">
        <f>IF(C12=(VLOOKUP(A12,Meth2,5,FALSE)),(VLOOKUP(A12,Meth2,6,FALSE)),(VLOOKUP(A12,[3]!LeachSS,22,FALSE)))</f>
        <v>Ceiling (High)</v>
      </c>
      <c r="E12" s="124">
        <f>IF((VLOOKUP(A12,[3]!LeachSS,24,FALSE))="0",(VLOOKUP(A12,[4]!Stwo,8,FALSE)),MIN((VLOOKUP(A12,[4]!Stwo,8,FALSE)),(VLOOKUP(A12,[3]!LeachSS,24,FALSE))))</f>
        <v>3000</v>
      </c>
      <c r="F12" s="125" t="str">
        <f>IF(E12=(VLOOKUP(A12,Meth2,5,FALSE)),(VLOOKUP(A12,Meth2,6,FALSE)),(VLOOKUP(A12,[3]!LeachSS,25,FALSE)))</f>
        <v>Ceiling (High)</v>
      </c>
      <c r="G12" s="126">
        <f>IF((VLOOKUP(A12,[3]!LeachSS,27,FALSE))="0",(VLOOKUP(A12,[4]!Stwo,8,FALSE)),MIN((VLOOKUP(A12,[4]!Stwo,8,FALSE)),(VLOOKUP(A12,[3]!LeachSS,27,FALSE))))</f>
        <v>3000</v>
      </c>
      <c r="H12" s="127" t="str">
        <f>IF(G12=(VLOOKUP(A12,Meth2,5,FALSE)),(VLOOKUP(A12,Meth2,6,FALSE)),(VLOOKUP(A12,[3]!LeachSS,28,FALSE)))</f>
        <v>Ceiling (High)</v>
      </c>
    </row>
    <row r="13" spans="1:8" x14ac:dyDescent="0.25">
      <c r="A13" s="121" t="s">
        <v>97</v>
      </c>
      <c r="B13" s="304" t="str">
        <f>VLOOKUP(A13,[1]!TOX, 2, FALSE)</f>
        <v>71-43-2</v>
      </c>
      <c r="C13" s="122">
        <f>IF((VLOOKUP(A13,[3]!LeachSS,21,FALSE))="0",(VLOOKUP(A13,[4]!Stwo,8,FALSE)),MIN((VLOOKUP(A13,[4]!Stwo,8,FALSE)),(VLOOKUP(A13,[3]!LeachSS,21,FALSE))))</f>
        <v>2</v>
      </c>
      <c r="D13" s="123" t="str">
        <f>IF(C13=(VLOOKUP(A13,Meth2,5,FALSE)),(VLOOKUP(A13,Meth2,6,FALSE)),(VLOOKUP(A13,[3]!LeachSS,22,FALSE)))</f>
        <v>Leaching</v>
      </c>
      <c r="E13" s="124">
        <f>IF((VLOOKUP(A13,[3]!LeachSS,24,FALSE))="0",(VLOOKUP(A13,[4]!Stwo,8,FALSE)),MIN((VLOOKUP(A13,[4]!Stwo,8,FALSE)),(VLOOKUP(A13,[3]!LeachSS,24,FALSE))))</f>
        <v>200</v>
      </c>
      <c r="F13" s="125" t="str">
        <f>IF(E13=(VLOOKUP(A13,Meth2,5,FALSE)),(VLOOKUP(A13,Meth2,6,FALSE)),(VLOOKUP(A13,[3]!LeachSS,25,FALSE)))</f>
        <v>Cancer Risk</v>
      </c>
      <c r="G13" s="126">
        <f>IF((VLOOKUP(A13,[3]!LeachSS,27,FALSE))="0",(VLOOKUP(A13,[4]!Stwo,8,FALSE)),MIN((VLOOKUP(A13,[4]!Stwo,8,FALSE)),(VLOOKUP(A13,[3]!LeachSS,27,FALSE))))</f>
        <v>200</v>
      </c>
      <c r="H13" s="127" t="str">
        <f>IF(G13=(VLOOKUP(A13,Meth2,5,FALSE)),(VLOOKUP(A13,Meth2,6,FALSE)),(VLOOKUP(A13,[3]!LeachSS,28,FALSE)))</f>
        <v>Cancer Risk</v>
      </c>
    </row>
    <row r="14" spans="1:8" x14ac:dyDescent="0.25">
      <c r="A14" s="121" t="s">
        <v>96</v>
      </c>
      <c r="B14" s="304" t="str">
        <f>VLOOKUP(A14,[1]!TOX, 2, FALSE)</f>
        <v>56-55-3</v>
      </c>
      <c r="C14" s="122">
        <f>IF((VLOOKUP(A14,[3]!LeachSS,21,FALSE))="0",(VLOOKUP(A14,[4]!Stwo,8,FALSE)),MIN((VLOOKUP(A14,[4]!Stwo,8,FALSE)),(VLOOKUP(A14,[3]!LeachSS,21,FALSE))))</f>
        <v>300</v>
      </c>
      <c r="D14" s="123" t="str">
        <f>IF(C14=(VLOOKUP(A14,Meth2,5,FALSE)),(VLOOKUP(A14,Meth2,6,FALSE)),(VLOOKUP(A14,[3]!LeachSS,22,FALSE)))</f>
        <v>Cancer Risk</v>
      </c>
      <c r="E14" s="124">
        <f>IF((VLOOKUP(A14,[3]!LeachSS,24,FALSE))="0",(VLOOKUP(A14,[4]!Stwo,8,FALSE)),MIN((VLOOKUP(A14,[4]!Stwo,8,FALSE)),(VLOOKUP(A14,[3]!LeachSS,24,FALSE))))</f>
        <v>300</v>
      </c>
      <c r="F14" s="125" t="str">
        <f>IF(E14=(VLOOKUP(A14,Meth2,5,FALSE)),(VLOOKUP(A14,Meth2,6,FALSE)),(VLOOKUP(A14,[3]!LeachSS,25,FALSE)))</f>
        <v>Cancer Risk</v>
      </c>
      <c r="G14" s="126">
        <f>IF((VLOOKUP(A14,[3]!LeachSS,27,FALSE))="0",(VLOOKUP(A14,[4]!Stwo,8,FALSE)),MIN((VLOOKUP(A14,[4]!Stwo,8,FALSE)),(VLOOKUP(A14,[3]!LeachSS,27,FALSE))))</f>
        <v>300</v>
      </c>
      <c r="H14" s="127" t="str">
        <f>IF(G14=(VLOOKUP(A14,Meth2,5,FALSE)),(VLOOKUP(A14,Meth2,6,FALSE)),(VLOOKUP(A14,[3]!LeachSS,28,FALSE)))</f>
        <v>Cancer Risk</v>
      </c>
    </row>
    <row r="15" spans="1:8" x14ac:dyDescent="0.25">
      <c r="A15" s="121" t="s">
        <v>95</v>
      </c>
      <c r="B15" s="304" t="str">
        <f>VLOOKUP(A15,[1]!TOX, 2, FALSE)</f>
        <v>50-32-8</v>
      </c>
      <c r="C15" s="122">
        <f>IF((VLOOKUP(A15,[3]!LeachSS,21,FALSE))="0",(VLOOKUP(A15,[4]!Stwo,8,FALSE)),MIN((VLOOKUP(A15,[4]!Stwo,8,FALSE)),(VLOOKUP(A15,[3]!LeachSS,21,FALSE))))</f>
        <v>30</v>
      </c>
      <c r="D15" s="123" t="str">
        <f>IF(C15=(VLOOKUP(A15,Meth2,5,FALSE)),(VLOOKUP(A15,Meth2,6,FALSE)),(VLOOKUP(A15,[3]!LeachSS,22,FALSE)))</f>
        <v>S-3 Standard</v>
      </c>
      <c r="E15" s="124">
        <f>IF((VLOOKUP(A15,[3]!LeachSS,24,FALSE))="0",(VLOOKUP(A15,[4]!Stwo,8,FALSE)),MIN((VLOOKUP(A15,[4]!Stwo,8,FALSE)),(VLOOKUP(A15,[3]!LeachSS,24,FALSE))))</f>
        <v>30</v>
      </c>
      <c r="F15" s="125" t="str">
        <f>IF(E15=(VLOOKUP(A15,Meth2,5,FALSE)),(VLOOKUP(A15,Meth2,6,FALSE)),(VLOOKUP(A15,[3]!LeachSS,25,FALSE)))</f>
        <v>S-3 Standard</v>
      </c>
      <c r="G15" s="126">
        <f>IF((VLOOKUP(A15,[3]!LeachSS,27,FALSE))="0",(VLOOKUP(A15,[4]!Stwo,8,FALSE)),MIN((VLOOKUP(A15,[4]!Stwo,8,FALSE)),(VLOOKUP(A15,[3]!LeachSS,27,FALSE))))</f>
        <v>30</v>
      </c>
      <c r="H15" s="127" t="str">
        <f>IF(G15=(VLOOKUP(A15,Meth2,5,FALSE)),(VLOOKUP(A15,Meth2,6,FALSE)),(VLOOKUP(A15,[3]!LeachSS,28,FALSE)))</f>
        <v>S-3 Standard</v>
      </c>
    </row>
    <row r="16" spans="1:8" x14ac:dyDescent="0.25">
      <c r="A16" s="121" t="s">
        <v>94</v>
      </c>
      <c r="B16" s="304" t="str">
        <f>VLOOKUP(A16,[1]!TOX, 2, FALSE)</f>
        <v>205-99-2</v>
      </c>
      <c r="C16" s="122">
        <f>IF((VLOOKUP(A16,[3]!LeachSS,21,FALSE))="0",(VLOOKUP(A16,[4]!Stwo,8,FALSE)),MIN((VLOOKUP(A16,[4]!Stwo,8,FALSE)),(VLOOKUP(A16,[3]!LeachSS,21,FALSE))))</f>
        <v>300</v>
      </c>
      <c r="D16" s="123" t="str">
        <f>IF(C16=(VLOOKUP(A16,Meth2,5,FALSE)),(VLOOKUP(A16,Meth2,6,FALSE)),(VLOOKUP(A16,[3]!LeachSS,22,FALSE)))</f>
        <v>Cancer Risk</v>
      </c>
      <c r="E16" s="124">
        <f>IF((VLOOKUP(A16,[3]!LeachSS,24,FALSE))="0",(VLOOKUP(A16,[4]!Stwo,8,FALSE)),MIN((VLOOKUP(A16,[4]!Stwo,8,FALSE)),(VLOOKUP(A16,[3]!LeachSS,24,FALSE))))</f>
        <v>300</v>
      </c>
      <c r="F16" s="125" t="str">
        <f>IF(E16=(VLOOKUP(A16,Meth2,5,FALSE)),(VLOOKUP(A16,Meth2,6,FALSE)),(VLOOKUP(A16,[3]!LeachSS,25,FALSE)))</f>
        <v>Cancer Risk</v>
      </c>
      <c r="G16" s="126">
        <f>IF((VLOOKUP(A16,[3]!LeachSS,27,FALSE))="0",(VLOOKUP(A16,[4]!Stwo,8,FALSE)),MIN((VLOOKUP(A16,[4]!Stwo,8,FALSE)),(VLOOKUP(A16,[3]!LeachSS,27,FALSE))))</f>
        <v>300</v>
      </c>
      <c r="H16" s="127" t="str">
        <f>IF(G16=(VLOOKUP(A16,Meth2,5,FALSE)),(VLOOKUP(A16,Meth2,6,FALSE)),(VLOOKUP(A16,[3]!LeachSS,28,FALSE)))</f>
        <v>Cancer Risk</v>
      </c>
    </row>
    <row r="17" spans="1:8" x14ac:dyDescent="0.25">
      <c r="A17" s="121" t="s">
        <v>93</v>
      </c>
      <c r="B17" s="304" t="str">
        <f>VLOOKUP(A17,[1]!TOX, 2, FALSE)</f>
        <v>191-24-2</v>
      </c>
      <c r="C17" s="122">
        <f>IF((VLOOKUP(A17,[3]!LeachSS,21,FALSE))="0",(VLOOKUP(A17,[4]!Stwo,8,FALSE)),MIN((VLOOKUP(A17,[4]!Stwo,8,FALSE)),(VLOOKUP(A17,[3]!LeachSS,21,FALSE))))</f>
        <v>3000</v>
      </c>
      <c r="D17" s="123" t="str">
        <f>IF(C17=(VLOOKUP(A17,Meth2,5,FALSE)),(VLOOKUP(A17,Meth2,6,FALSE)),(VLOOKUP(A17,[3]!LeachSS,22,FALSE)))</f>
        <v>Ceiling (High)</v>
      </c>
      <c r="E17" s="124">
        <f>IF((VLOOKUP(A17,[3]!LeachSS,24,FALSE))="0",(VLOOKUP(A17,[4]!Stwo,8,FALSE)),MIN((VLOOKUP(A17,[4]!Stwo,8,FALSE)),(VLOOKUP(A17,[3]!LeachSS,24,FALSE))))</f>
        <v>3000</v>
      </c>
      <c r="F17" s="125" t="str">
        <f>IF(E17=(VLOOKUP(A17,Meth2,5,FALSE)),(VLOOKUP(A17,Meth2,6,FALSE)),(VLOOKUP(A17,[3]!LeachSS,25,FALSE)))</f>
        <v>Ceiling (High)</v>
      </c>
      <c r="G17" s="126">
        <f>IF((VLOOKUP(A17,[3]!LeachSS,27,FALSE))="0",(VLOOKUP(A17,[4]!Stwo,8,FALSE)),MIN((VLOOKUP(A17,[4]!Stwo,8,FALSE)),(VLOOKUP(A17,[3]!LeachSS,27,FALSE))))</f>
        <v>3000</v>
      </c>
      <c r="H17" s="127" t="str">
        <f>IF(G17=(VLOOKUP(A17,Meth2,5,FALSE)),(VLOOKUP(A17,Meth2,6,FALSE)),(VLOOKUP(A17,[3]!LeachSS,28,FALSE)))</f>
        <v>Ceiling (High)</v>
      </c>
    </row>
    <row r="18" spans="1:8" x14ac:dyDescent="0.25">
      <c r="A18" s="121" t="s">
        <v>92</v>
      </c>
      <c r="B18" s="304" t="str">
        <f>VLOOKUP(A18,[1]!TOX, 2, FALSE)</f>
        <v>207-08-9</v>
      </c>
      <c r="C18" s="122">
        <f>IF((VLOOKUP(A18,[3]!LeachSS,21,FALSE))="0",(VLOOKUP(A18,[4]!Stwo,8,FALSE)),MIN((VLOOKUP(A18,[4]!Stwo,8,FALSE)),(VLOOKUP(A18,[3]!LeachSS,21,FALSE))))</f>
        <v>3000</v>
      </c>
      <c r="D18" s="123" t="str">
        <f>IF(C18=(VLOOKUP(A18,Meth2,5,FALSE)),(VLOOKUP(A18,Meth2,6,FALSE)),(VLOOKUP(A18,[3]!LeachSS,22,FALSE)))</f>
        <v>Ceiling (High)</v>
      </c>
      <c r="E18" s="124">
        <f>IF((VLOOKUP(A18,[3]!LeachSS,24,FALSE))="0",(VLOOKUP(A18,[4]!Stwo,8,FALSE)),MIN((VLOOKUP(A18,[4]!Stwo,8,FALSE)),(VLOOKUP(A18,[3]!LeachSS,24,FALSE))))</f>
        <v>3000</v>
      </c>
      <c r="F18" s="125" t="str">
        <f>IF(E18=(VLOOKUP(A18,Meth2,5,FALSE)),(VLOOKUP(A18,Meth2,6,FALSE)),(VLOOKUP(A18,[3]!LeachSS,25,FALSE)))</f>
        <v>Ceiling (High)</v>
      </c>
      <c r="G18" s="126">
        <f>IF((VLOOKUP(A18,[3]!LeachSS,27,FALSE))="0",(VLOOKUP(A18,[4]!Stwo,8,FALSE)),MIN((VLOOKUP(A18,[4]!Stwo,8,FALSE)),(VLOOKUP(A18,[3]!LeachSS,27,FALSE))))</f>
        <v>3000</v>
      </c>
      <c r="H18" s="127" t="str">
        <f>IF(G18=(VLOOKUP(A18,Meth2,5,FALSE)),(VLOOKUP(A18,Meth2,6,FALSE)),(VLOOKUP(A18,[3]!LeachSS,28,FALSE)))</f>
        <v>Ceiling (High)</v>
      </c>
    </row>
    <row r="19" spans="1:8" x14ac:dyDescent="0.25">
      <c r="A19" s="121" t="s">
        <v>91</v>
      </c>
      <c r="B19" s="304" t="str">
        <f>VLOOKUP(A19,[1]!TOX, 2, FALSE)</f>
        <v>7440-41-7</v>
      </c>
      <c r="C19" s="122">
        <f>IF((VLOOKUP(A19,[3]!LeachSS,21,FALSE))="0",(VLOOKUP(A19,[4]!Stwo,8,FALSE)),MIN((VLOOKUP(A19,[4]!Stwo,8,FALSE)),(VLOOKUP(A19,[3]!LeachSS,21,FALSE))))</f>
        <v>200</v>
      </c>
      <c r="D19" s="123" t="str">
        <f>IF(C19=(VLOOKUP(A19,Meth2,5,FALSE)),(VLOOKUP(A19,Meth2,6,FALSE)),(VLOOKUP(A19,[3]!LeachSS,22,FALSE)))</f>
        <v>S-3 Standard</v>
      </c>
      <c r="E19" s="124">
        <f>IF((VLOOKUP(A19,[3]!LeachSS,24,FALSE))="0",(VLOOKUP(A19,[4]!Stwo,8,FALSE)),MIN((VLOOKUP(A19,[4]!Stwo,8,FALSE)),(VLOOKUP(A19,[3]!LeachSS,24,FALSE))))</f>
        <v>200</v>
      </c>
      <c r="F19" s="125" t="str">
        <f>IF(E19=(VLOOKUP(A19,Meth2,5,FALSE)),(VLOOKUP(A19,Meth2,6,FALSE)),(VLOOKUP(A19,[3]!LeachSS,25,FALSE)))</f>
        <v>S-3 Standard</v>
      </c>
      <c r="G19" s="126">
        <f>IF((VLOOKUP(A19,[3]!LeachSS,27,FALSE))="0",(VLOOKUP(A19,[4]!Stwo,8,FALSE)),MIN((VLOOKUP(A19,[4]!Stwo,8,FALSE)),(VLOOKUP(A19,[3]!LeachSS,27,FALSE))))</f>
        <v>200</v>
      </c>
      <c r="H19" s="127" t="str">
        <f>IF(G19=(VLOOKUP(A19,Meth2,5,FALSE)),(VLOOKUP(A19,Meth2,6,FALSE)),(VLOOKUP(A19,[3]!LeachSS,28,FALSE)))</f>
        <v>S-3 Standard</v>
      </c>
    </row>
    <row r="20" spans="1:8" x14ac:dyDescent="0.25">
      <c r="A20" s="121" t="s">
        <v>90</v>
      </c>
      <c r="B20" s="304" t="str">
        <f>VLOOKUP(A20,[1]!TOX, 2, FALSE)</f>
        <v xml:space="preserve">92-52-4 </v>
      </c>
      <c r="C20" s="122">
        <f>IF((VLOOKUP(A20,[3]!LeachSS,21,FALSE))="0",(VLOOKUP(A20,[4]!Stwo,8,FALSE)),MIN((VLOOKUP(A20,[4]!Stwo,8,FALSE)),(VLOOKUP(A20,[3]!LeachSS,21,FALSE))))</f>
        <v>0.05</v>
      </c>
      <c r="D20" s="123" t="str">
        <f>IF(C20=(VLOOKUP(A20,Meth2,5,FALSE)),(VLOOKUP(A20,Meth2,6,FALSE)),(VLOOKUP(A20,[3]!LeachSS,22,FALSE)))</f>
        <v>Leaching</v>
      </c>
      <c r="E20" s="124">
        <f>IF((VLOOKUP(A20,[3]!LeachSS,24,FALSE))="0",(VLOOKUP(A20,[4]!Stwo,8,FALSE)),MIN((VLOOKUP(A20,[4]!Stwo,8,FALSE)),(VLOOKUP(A20,[3]!LeachSS,24,FALSE))))</f>
        <v>6</v>
      </c>
      <c r="F20" s="125" t="str">
        <f>IF(E20=(VLOOKUP(A20,Meth2,5,FALSE)),(VLOOKUP(A20,Meth2,6,FALSE)),(VLOOKUP(A20,[3]!LeachSS,25,FALSE)))</f>
        <v>Leaching</v>
      </c>
      <c r="G20" s="128">
        <f>IF((VLOOKUP(A20,[3]!LeachSS,27,FALSE))="0",(VLOOKUP(A20,[4]!Stwo,8,FALSE)),MIN((VLOOKUP(A20,[4]!Stwo,8,FALSE)),(VLOOKUP(A20,[3]!LeachSS,27,FALSE))))</f>
        <v>1000</v>
      </c>
      <c r="H20" s="127" t="str">
        <f>IF(G20=(VLOOKUP(A20,Meth2,5,FALSE)),(VLOOKUP(A20,Meth2,6,FALSE)),(VLOOKUP(A20,[3]!LeachSS,28,FALSE)))</f>
        <v>Cancer Risk</v>
      </c>
    </row>
    <row r="21" spans="1:8" x14ac:dyDescent="0.25">
      <c r="A21" s="121" t="s">
        <v>89</v>
      </c>
      <c r="B21" s="304" t="str">
        <f>VLOOKUP(A21,[1]!TOX, 2, FALSE)</f>
        <v>111-44-4</v>
      </c>
      <c r="C21" s="122">
        <f>IF((VLOOKUP(A21,[3]!LeachSS,21,FALSE))="0",(VLOOKUP(A21,[4]!Stwo,8,FALSE)),MIN((VLOOKUP(A21,[4]!Stwo,8,FALSE)),(VLOOKUP(A21,[3]!LeachSS,21,FALSE))))</f>
        <v>0.7</v>
      </c>
      <c r="D21" s="123" t="str">
        <f>IF(C21=(VLOOKUP(A21,Meth2,5,FALSE)),(VLOOKUP(A21,Meth2,6,FALSE)),(VLOOKUP(A21,[3]!LeachSS,22,FALSE)))</f>
        <v>PQL</v>
      </c>
      <c r="E21" s="124">
        <f>IF((VLOOKUP(A21,[3]!LeachSS,24,FALSE))="0",(VLOOKUP(A21,[4]!Stwo,8,FALSE)),MIN((VLOOKUP(A21,[4]!Stwo,8,FALSE)),(VLOOKUP(A21,[3]!LeachSS,24,FALSE))))</f>
        <v>0.7</v>
      </c>
      <c r="F21" s="125" t="str">
        <f>IF(E21=(VLOOKUP(A21,Meth2,5,FALSE)),(VLOOKUP(A21,Meth2,6,FALSE)),(VLOOKUP(A21,[3]!LeachSS,25,FALSE)))</f>
        <v>PQL</v>
      </c>
      <c r="G21" s="126">
        <f>IF((VLOOKUP(A21,[3]!LeachSS,27,FALSE))="0",(VLOOKUP(A21,[4]!Stwo,8,FALSE)),MIN((VLOOKUP(A21,[4]!Stwo,8,FALSE)),(VLOOKUP(A21,[3]!LeachSS,27,FALSE))))</f>
        <v>9</v>
      </c>
      <c r="H21" s="127" t="str">
        <f>IF(G21=(VLOOKUP(A21,Meth2,5,FALSE)),(VLOOKUP(A21,Meth2,6,FALSE)),(VLOOKUP(A21,[3]!LeachSS,28,FALSE)))</f>
        <v>Cancer Risk</v>
      </c>
    </row>
    <row r="22" spans="1:8" x14ac:dyDescent="0.25">
      <c r="A22" s="121" t="s">
        <v>88</v>
      </c>
      <c r="B22" s="304" t="str">
        <f>VLOOKUP(A22,[1]!TOX, 2, FALSE)</f>
        <v>108-60-1</v>
      </c>
      <c r="C22" s="122">
        <f>IF((VLOOKUP(A22,[3]!LeachSS,21,FALSE))="0",(VLOOKUP(A22,[4]!Stwo,8,FALSE)),MIN((VLOOKUP(A22,[4]!Stwo,8,FALSE)),(VLOOKUP(A22,[3]!LeachSS,21,FALSE))))</f>
        <v>0.7</v>
      </c>
      <c r="D22" s="123" t="str">
        <f>IF(C22=(VLOOKUP(A22,Meth2,5,FALSE)),(VLOOKUP(A22,Meth2,6,FALSE)),(VLOOKUP(A22,[3]!LeachSS,22,FALSE)))</f>
        <v>PQL</v>
      </c>
      <c r="E22" s="124">
        <f>IF((VLOOKUP(A22,[3]!LeachSS,24,FALSE))="0",(VLOOKUP(A22,[4]!Stwo,8,FALSE)),MIN((VLOOKUP(A22,[4]!Stwo,8,FALSE)),(VLOOKUP(A22,[3]!LeachSS,24,FALSE))))</f>
        <v>0.7</v>
      </c>
      <c r="F22" s="125" t="str">
        <f>IF(E22=(VLOOKUP(A22,Meth2,5,FALSE)),(VLOOKUP(A22,Meth2,6,FALSE)),(VLOOKUP(A22,[3]!LeachSS,25,FALSE)))</f>
        <v>PQL</v>
      </c>
      <c r="G22" s="126">
        <f>IF((VLOOKUP(A22,[3]!LeachSS,27,FALSE))="0",(VLOOKUP(A22,[4]!Stwo,8,FALSE)),MIN((VLOOKUP(A22,[4]!Stwo,8,FALSE)),(VLOOKUP(A22,[3]!LeachSS,27,FALSE))))</f>
        <v>100</v>
      </c>
      <c r="H22" s="127" t="str">
        <f>IF(G22=(VLOOKUP(A22,Meth2,5,FALSE)),(VLOOKUP(A22,Meth2,6,FALSE)),(VLOOKUP(A22,[3]!LeachSS,28,FALSE)))</f>
        <v>Cancer Risk</v>
      </c>
    </row>
    <row r="23" spans="1:8" x14ac:dyDescent="0.25">
      <c r="A23" s="121" t="s">
        <v>168</v>
      </c>
      <c r="B23" s="304" t="str">
        <f>VLOOKUP(A23,[1]!TOX, 2, FALSE)</f>
        <v>117-81-7</v>
      </c>
      <c r="C23" s="122">
        <f>IF((VLOOKUP(A23,[3]!LeachSS,21,FALSE))="0",(VLOOKUP(A23,[4]!Stwo,8,FALSE)),MIN((VLOOKUP(A23,[4]!Stwo,8,FALSE)),(VLOOKUP(A23,[3]!LeachSS,21,FALSE))))</f>
        <v>700</v>
      </c>
      <c r="D23" s="123" t="str">
        <f>IF(C23=(VLOOKUP(A23,Meth2,5,FALSE)),(VLOOKUP(A23,Meth2,6,FALSE)),(VLOOKUP(A23,[3]!LeachSS,22,FALSE)))</f>
        <v>Cancer Risk</v>
      </c>
      <c r="E23" s="124">
        <f>IF((VLOOKUP(A23,[3]!LeachSS,24,FALSE))="0",(VLOOKUP(A23,[4]!Stwo,8,FALSE)),MIN((VLOOKUP(A23,[4]!Stwo,8,FALSE)),(VLOOKUP(A23,[3]!LeachSS,24,FALSE))))</f>
        <v>700</v>
      </c>
      <c r="F23" s="125" t="str">
        <f>IF(E23=(VLOOKUP(A23,Meth2,5,FALSE)),(VLOOKUP(A23,Meth2,6,FALSE)),(VLOOKUP(A23,[3]!LeachSS,25,FALSE)))</f>
        <v>Cancer Risk</v>
      </c>
      <c r="G23" s="126">
        <f>IF((VLOOKUP(A23,[3]!LeachSS,27,FALSE))="0",(VLOOKUP(A23,[4]!Stwo,8,FALSE)),MIN((VLOOKUP(A23,[4]!Stwo,8,FALSE)),(VLOOKUP(A23,[3]!LeachSS,27,FALSE))))</f>
        <v>700</v>
      </c>
      <c r="H23" s="127" t="str">
        <f>IF(G23=(VLOOKUP(A23,Meth2,5,FALSE)),(VLOOKUP(A23,Meth2,6,FALSE)),(VLOOKUP(A23,[3]!LeachSS,28,FALSE)))</f>
        <v>Cancer Risk</v>
      </c>
    </row>
    <row r="24" spans="1:8" x14ac:dyDescent="0.25">
      <c r="A24" s="121" t="s">
        <v>87</v>
      </c>
      <c r="B24" s="304" t="str">
        <f>VLOOKUP(A24,[1]!TOX, 2, FALSE)</f>
        <v>75-27-4</v>
      </c>
      <c r="C24" s="122">
        <f>IF((VLOOKUP(A24,[3]!LeachSS,21,FALSE))="0",(VLOOKUP(A24,[4]!Stwo,8,FALSE)),MIN((VLOOKUP(A24,[4]!Stwo,8,FALSE)),(VLOOKUP(A24,[3]!LeachSS,21,FALSE))))</f>
        <v>0.1</v>
      </c>
      <c r="D24" s="123" t="str">
        <f>IF(C24=(VLOOKUP(A24,Meth2,5,FALSE)),(VLOOKUP(A24,Meth2,6,FALSE)),(VLOOKUP(A24,[3]!LeachSS,22,FALSE)))</f>
        <v>PQL</v>
      </c>
      <c r="E24" s="124">
        <f>IF((VLOOKUP(A24,[3]!LeachSS,24,FALSE))="0",(VLOOKUP(A24,[4]!Stwo,8,FALSE)),MIN((VLOOKUP(A24,[4]!Stwo,8,FALSE)),(VLOOKUP(A24,[3]!LeachSS,24,FALSE))))</f>
        <v>0.1</v>
      </c>
      <c r="F24" s="125" t="str">
        <f>IF(E24=(VLOOKUP(A24,Meth2,5,FALSE)),(VLOOKUP(A24,Meth2,6,FALSE)),(VLOOKUP(A24,[3]!LeachSS,25,FALSE)))</f>
        <v>PQL</v>
      </c>
      <c r="G24" s="126">
        <f>IF((VLOOKUP(A24,[3]!LeachSS,27,FALSE))="0",(VLOOKUP(A24,[4]!Stwo,8,FALSE)),MIN((VLOOKUP(A24,[4]!Stwo,8,FALSE)),(VLOOKUP(A24,[3]!LeachSS,27,FALSE))))</f>
        <v>200</v>
      </c>
      <c r="H24" s="127" t="str">
        <f>IF(G24=(VLOOKUP(A24,Meth2,5,FALSE)),(VLOOKUP(A24,Meth2,6,FALSE)),(VLOOKUP(A24,[3]!LeachSS,28,FALSE)))</f>
        <v>Cancer Risk</v>
      </c>
    </row>
    <row r="25" spans="1:8" x14ac:dyDescent="0.25">
      <c r="A25" s="121" t="s">
        <v>86</v>
      </c>
      <c r="B25" s="304" t="str">
        <f>VLOOKUP(A25,[1]!TOX, 2, FALSE)</f>
        <v>75-25-2</v>
      </c>
      <c r="C25" s="122">
        <f>IF((VLOOKUP(A25,[3]!LeachSS,21,FALSE))="0",(VLOOKUP(A25,[4]!Stwo,8,FALSE)),MIN((VLOOKUP(A25,[4]!Stwo,8,FALSE)),(VLOOKUP(A25,[3]!LeachSS,21,FALSE))))</f>
        <v>0.1</v>
      </c>
      <c r="D25" s="123" t="str">
        <f>IF(C25=(VLOOKUP(A25,Meth2,5,FALSE)),(VLOOKUP(A25,Meth2,6,FALSE)),(VLOOKUP(A25,[3]!LeachSS,22,FALSE)))</f>
        <v>PQL</v>
      </c>
      <c r="E25" s="124">
        <f>IF((VLOOKUP(A25,[3]!LeachSS,24,FALSE))="0",(VLOOKUP(A25,[4]!Stwo,8,FALSE)),MIN((VLOOKUP(A25,[4]!Stwo,8,FALSE)),(VLOOKUP(A25,[3]!LeachSS,24,FALSE))))</f>
        <v>1</v>
      </c>
      <c r="F25" s="125" t="str">
        <f>IF(E25=(VLOOKUP(A25,Meth2,5,FALSE)),(VLOOKUP(A25,Meth2,6,FALSE)),(VLOOKUP(A25,[3]!LeachSS,25,FALSE)))</f>
        <v>Leaching</v>
      </c>
      <c r="G25" s="126">
        <f>IF((VLOOKUP(A25,[3]!LeachSS,27,FALSE))="0",(VLOOKUP(A25,[4]!Stwo,8,FALSE)),MIN((VLOOKUP(A25,[4]!Stwo,8,FALSE)),(VLOOKUP(A25,[3]!LeachSS,27,FALSE))))</f>
        <v>800</v>
      </c>
      <c r="H25" s="127" t="str">
        <f>IF(G25=(VLOOKUP(A25,Meth2,5,FALSE)),(VLOOKUP(A25,Meth2,6,FALSE)),(VLOOKUP(A25,[3]!LeachSS,28,FALSE)))</f>
        <v>Leaching</v>
      </c>
    </row>
    <row r="26" spans="1:8" x14ac:dyDescent="0.25">
      <c r="A26" s="121" t="s">
        <v>85</v>
      </c>
      <c r="B26" s="304" t="str">
        <f>VLOOKUP(A26,[1]!TOX, 2, FALSE)</f>
        <v>74-83-9</v>
      </c>
      <c r="C26" s="122">
        <f>IF((VLOOKUP(A26,[3]!LeachSS,21,FALSE))="0",(VLOOKUP(A26,[4]!Stwo,8,FALSE)),MIN((VLOOKUP(A26,[4]!Stwo,8,FALSE)),(VLOOKUP(A26,[3]!LeachSS,21,FALSE))))</f>
        <v>0.5</v>
      </c>
      <c r="D26" s="123" t="str">
        <f>IF(C26=(VLOOKUP(A26,Meth2,5,FALSE)),(VLOOKUP(A26,Meth2,6,FALSE)),(VLOOKUP(A26,[3]!LeachSS,22,FALSE)))</f>
        <v>PQL</v>
      </c>
      <c r="E26" s="124">
        <f>IF((VLOOKUP(A26,[3]!LeachSS,24,FALSE))="0",(VLOOKUP(A26,[4]!Stwo,8,FALSE)),MIN((VLOOKUP(A26,[4]!Stwo,8,FALSE)),(VLOOKUP(A26,[3]!LeachSS,24,FALSE))))</f>
        <v>0.5</v>
      </c>
      <c r="F26" s="125" t="str">
        <f>IF(E26=(VLOOKUP(A26,Meth2,5,FALSE)),(VLOOKUP(A26,Meth2,6,FALSE)),(VLOOKUP(A26,[3]!LeachSS,25,FALSE)))</f>
        <v>PQL</v>
      </c>
      <c r="G26" s="126">
        <f>IF((VLOOKUP(A26,[3]!LeachSS,27,FALSE))="0",(VLOOKUP(A26,[4]!Stwo,8,FALSE)),MIN((VLOOKUP(A26,[4]!Stwo,8,FALSE)),(VLOOKUP(A26,[3]!LeachSS,27,FALSE))))</f>
        <v>30</v>
      </c>
      <c r="H26" s="127" t="str">
        <f>IF(G26=(VLOOKUP(A26,Meth2,5,FALSE)),(VLOOKUP(A26,Meth2,6,FALSE)),(VLOOKUP(A26,[3]!LeachSS,28,FALSE)))</f>
        <v>Leaching</v>
      </c>
    </row>
    <row r="27" spans="1:8" x14ac:dyDescent="0.25">
      <c r="A27" s="121" t="s">
        <v>84</v>
      </c>
      <c r="B27" s="304" t="str">
        <f>VLOOKUP(A27,[1]!TOX, 2, FALSE)</f>
        <v>7440-43-9</v>
      </c>
      <c r="C27" s="122">
        <f>IF((VLOOKUP(A27,[3]!LeachSS,21,FALSE))="0",(VLOOKUP(A27,[4]!Stwo,8,FALSE)),MIN((VLOOKUP(A27,[4]!Stwo,8,FALSE)),(VLOOKUP(A27,[3]!LeachSS,21,FALSE))))</f>
        <v>80</v>
      </c>
      <c r="D27" s="123" t="str">
        <f>IF(C27=(VLOOKUP(A27,Meth2,5,FALSE)),(VLOOKUP(A27,Meth2,6,FALSE)),(VLOOKUP(A27,[3]!LeachSS,22,FALSE)))</f>
        <v>S-3 Standard</v>
      </c>
      <c r="E27" s="124">
        <f>IF((VLOOKUP(A27,[3]!LeachSS,24,FALSE))="0",(VLOOKUP(A27,[4]!Stwo,8,FALSE)),MIN((VLOOKUP(A27,[4]!Stwo,8,FALSE)),(VLOOKUP(A27,[3]!LeachSS,24,FALSE))))</f>
        <v>80</v>
      </c>
      <c r="F27" s="125" t="str">
        <f>IF(E27=(VLOOKUP(A27,Meth2,5,FALSE)),(VLOOKUP(A27,Meth2,6,FALSE)),(VLOOKUP(A27,[3]!LeachSS,25,FALSE)))</f>
        <v>S-3 Standard</v>
      </c>
      <c r="G27" s="126">
        <f>IF((VLOOKUP(A27,[3]!LeachSS,27,FALSE))="0",(VLOOKUP(A27,[4]!Stwo,8,FALSE)),MIN((VLOOKUP(A27,[4]!Stwo,8,FALSE)),(VLOOKUP(A27,[3]!LeachSS,27,FALSE))))</f>
        <v>80</v>
      </c>
      <c r="H27" s="127" t="str">
        <f>IF(G27=(VLOOKUP(A27,Meth2,5,FALSE)),(VLOOKUP(A27,Meth2,6,FALSE)),(VLOOKUP(A27,[3]!LeachSS,28,FALSE)))</f>
        <v>S-3 Standard</v>
      </c>
    </row>
    <row r="28" spans="1:8" x14ac:dyDescent="0.25">
      <c r="A28" s="121" t="s">
        <v>83</v>
      </c>
      <c r="B28" s="304" t="str">
        <f>VLOOKUP(A28,[1]!TOX, 2, FALSE)</f>
        <v>56-23-5</v>
      </c>
      <c r="C28" s="122">
        <f>IF((VLOOKUP(A28,[3]!LeachSS,21,FALSE))="0",(VLOOKUP(A28,[4]!Stwo,8,FALSE)),MIN((VLOOKUP(A28,[4]!Stwo,8,FALSE)),(VLOOKUP(A28,[3]!LeachSS,21,FALSE))))</f>
        <v>10</v>
      </c>
      <c r="D28" s="123" t="str">
        <f>IF(C28=(VLOOKUP(A28,Meth2,5,FALSE)),(VLOOKUP(A28,Meth2,6,FALSE)),(VLOOKUP(A28,[3]!LeachSS,22,FALSE)))</f>
        <v>Leaching</v>
      </c>
      <c r="E28" s="124">
        <f>IF((VLOOKUP(A28,[3]!LeachSS,24,FALSE))="0",(VLOOKUP(A28,[4]!Stwo,8,FALSE)),MIN((VLOOKUP(A28,[4]!Stwo,8,FALSE)),(VLOOKUP(A28,[3]!LeachSS,24,FALSE))))</f>
        <v>5</v>
      </c>
      <c r="F28" s="125" t="str">
        <f>IF(E28=(VLOOKUP(A28,Meth2,5,FALSE)),(VLOOKUP(A28,Meth2,6,FALSE)),(VLOOKUP(A28,[3]!LeachSS,25,FALSE)))</f>
        <v>Leaching</v>
      </c>
      <c r="G28" s="126">
        <f>IF((VLOOKUP(A28,[3]!LeachSS,27,FALSE))="0",(VLOOKUP(A28,[4]!Stwo,8,FALSE)),MIN((VLOOKUP(A28,[4]!Stwo,8,FALSE)),(VLOOKUP(A28,[3]!LeachSS,27,FALSE))))</f>
        <v>100</v>
      </c>
      <c r="H28" s="127" t="str">
        <f>IF(G28=(VLOOKUP(A28,Meth2,5,FALSE)),(VLOOKUP(A28,Meth2,6,FALSE)),(VLOOKUP(A28,[3]!LeachSS,28,FALSE)))</f>
        <v>Cancer Risk</v>
      </c>
    </row>
    <row r="29" spans="1:8" x14ac:dyDescent="0.25">
      <c r="A29" s="121" t="s">
        <v>82</v>
      </c>
      <c r="B29" s="304" t="str">
        <f>VLOOKUP(A29,[1]!TOX, 2, FALSE)</f>
        <v>12789-03-6</v>
      </c>
      <c r="C29" s="122">
        <f>IF((VLOOKUP(A29,[3]!LeachSS,21,FALSE))="0",(VLOOKUP(A29,[4]!Stwo,8,FALSE)),MIN((VLOOKUP(A29,[4]!Stwo,8,FALSE)),(VLOOKUP(A29,[3]!LeachSS,21,FALSE))))</f>
        <v>30</v>
      </c>
      <c r="D29" s="123" t="str">
        <f>IF(C29=(VLOOKUP(A29,Meth2,5,FALSE)),(VLOOKUP(A29,Meth2,6,FALSE)),(VLOOKUP(A29,[3]!LeachSS,22,FALSE)))</f>
        <v>Cancer Risk</v>
      </c>
      <c r="E29" s="124">
        <f>IF((VLOOKUP(A29,[3]!LeachSS,24,FALSE))="0",(VLOOKUP(A29,[4]!Stwo,8,FALSE)),MIN((VLOOKUP(A29,[4]!Stwo,8,FALSE)),(VLOOKUP(A29,[3]!LeachSS,24,FALSE))))</f>
        <v>30</v>
      </c>
      <c r="F29" s="125" t="str">
        <f>IF(E29=(VLOOKUP(A29,Meth2,5,FALSE)),(VLOOKUP(A29,Meth2,6,FALSE)),(VLOOKUP(A29,[3]!LeachSS,25,FALSE)))</f>
        <v>Cancer Risk</v>
      </c>
      <c r="G29" s="126">
        <f>IF((VLOOKUP(A29,[3]!LeachSS,27,FALSE))="0",(VLOOKUP(A29,[4]!Stwo,8,FALSE)),MIN((VLOOKUP(A29,[4]!Stwo,8,FALSE)),(VLOOKUP(A29,[3]!LeachSS,27,FALSE))))</f>
        <v>30</v>
      </c>
      <c r="H29" s="127" t="str">
        <f>IF(G29=(VLOOKUP(A29,Meth2,5,FALSE)),(VLOOKUP(A29,Meth2,6,FALSE)),(VLOOKUP(A29,[3]!LeachSS,28,FALSE)))</f>
        <v>Cancer Risk</v>
      </c>
    </row>
    <row r="30" spans="1:8" x14ac:dyDescent="0.25">
      <c r="A30" s="121" t="s">
        <v>81</v>
      </c>
      <c r="B30" s="304" t="str">
        <f>VLOOKUP(A30,[1]!TOX, 2, FALSE)</f>
        <v>106-47-8</v>
      </c>
      <c r="C30" s="122">
        <f>IF((VLOOKUP(A30,[3]!LeachSS,21,FALSE))="0",(VLOOKUP(A30,[4]!Stwo,8,FALSE)),MIN((VLOOKUP(A30,[4]!Stwo,8,FALSE)),(VLOOKUP(A30,[3]!LeachSS,21,FALSE))))</f>
        <v>1</v>
      </c>
      <c r="D30" s="123" t="str">
        <f>IF(C30=(VLOOKUP(A30,Meth2,5,FALSE)),(VLOOKUP(A30,Meth2,6,FALSE)),(VLOOKUP(A30,[3]!LeachSS,22,FALSE)))</f>
        <v>PQL</v>
      </c>
      <c r="E30" s="124">
        <f>IF((VLOOKUP(A30,[3]!LeachSS,24,FALSE))="0",(VLOOKUP(A30,[4]!Stwo,8,FALSE)),MIN((VLOOKUP(A30,[4]!Stwo,8,FALSE)),(VLOOKUP(A30,[3]!LeachSS,24,FALSE))))</f>
        <v>40</v>
      </c>
      <c r="F30" s="125" t="str">
        <f>IF(E30=(VLOOKUP(A30,Meth2,5,FALSE)),(VLOOKUP(A30,Meth2,6,FALSE)),(VLOOKUP(A30,[3]!LeachSS,25,FALSE)))</f>
        <v>S-3 Standard</v>
      </c>
      <c r="G30" s="126">
        <f>IF((VLOOKUP(A30,[3]!LeachSS,27,FALSE))="0",(VLOOKUP(A30,[4]!Stwo,8,FALSE)),MIN((VLOOKUP(A30,[4]!Stwo,8,FALSE)),(VLOOKUP(A30,[3]!LeachSS,27,FALSE))))</f>
        <v>3</v>
      </c>
      <c r="H30" s="127" t="str">
        <f>IF(G30=(VLOOKUP(A30,Meth2,5,FALSE)),(VLOOKUP(A30,Meth2,6,FALSE)),(VLOOKUP(A30,[3]!LeachSS,28,FALSE)))</f>
        <v>Leaching</v>
      </c>
    </row>
    <row r="31" spans="1:8" x14ac:dyDescent="0.25">
      <c r="A31" s="121" t="s">
        <v>80</v>
      </c>
      <c r="B31" s="304" t="str">
        <f>VLOOKUP(A31,[1]!TOX, 2, FALSE)</f>
        <v>108-90-7</v>
      </c>
      <c r="C31" s="122">
        <f>IF((VLOOKUP(A31,[3]!LeachSS,21,FALSE))="0",(VLOOKUP(A31,[4]!Stwo,8,FALSE)),MIN((VLOOKUP(A31,[4]!Stwo,8,FALSE)),(VLOOKUP(A31,[3]!LeachSS,21,FALSE))))</f>
        <v>1</v>
      </c>
      <c r="D31" s="123" t="str">
        <f>IF(C31=(VLOOKUP(A31,Meth2,5,FALSE)),(VLOOKUP(A31,Meth2,6,FALSE)),(VLOOKUP(A31,[3]!LeachSS,22,FALSE)))</f>
        <v>Leaching</v>
      </c>
      <c r="E31" s="124">
        <f>IF((VLOOKUP(A31,[3]!LeachSS,24,FALSE))="0",(VLOOKUP(A31,[4]!Stwo,8,FALSE)),MIN((VLOOKUP(A31,[4]!Stwo,8,FALSE)),(VLOOKUP(A31,[3]!LeachSS,24,FALSE))))</f>
        <v>3</v>
      </c>
      <c r="F31" s="125" t="str">
        <f>IF(E31=(VLOOKUP(A31,Meth2,5,FALSE)),(VLOOKUP(A31,Meth2,6,FALSE)),(VLOOKUP(A31,[3]!LeachSS,25,FALSE)))</f>
        <v>Leaching</v>
      </c>
      <c r="G31" s="126">
        <f>IF((VLOOKUP(A31,[3]!LeachSS,27,FALSE))="0",(VLOOKUP(A31,[4]!Stwo,8,FALSE)),MIN((VLOOKUP(A31,[4]!Stwo,8,FALSE)),(VLOOKUP(A31,[3]!LeachSS,27,FALSE))))</f>
        <v>100</v>
      </c>
      <c r="H31" s="127" t="str">
        <f>IF(G31=(VLOOKUP(A31,Meth2,5,FALSE)),(VLOOKUP(A31,Meth2,6,FALSE)),(VLOOKUP(A31,[3]!LeachSS,28,FALSE)))</f>
        <v>Leaching</v>
      </c>
    </row>
    <row r="32" spans="1:8" x14ac:dyDescent="0.25">
      <c r="A32" s="121" t="s">
        <v>79</v>
      </c>
      <c r="B32" s="304" t="str">
        <f>VLOOKUP(A32,[1]!TOX, 2, FALSE)</f>
        <v>67-66-3</v>
      </c>
      <c r="C32" s="122">
        <f>IF((VLOOKUP(A32,[3]!LeachSS,21,FALSE))="0",(VLOOKUP(A32,[4]!Stwo,8,FALSE)),MIN((VLOOKUP(A32,[4]!Stwo,8,FALSE)),(VLOOKUP(A32,[3]!LeachSS,21,FALSE))))</f>
        <v>0.4</v>
      </c>
      <c r="D32" s="123" t="str">
        <f>IF(C32=(VLOOKUP(A32,Meth2,5,FALSE)),(VLOOKUP(A32,Meth2,6,FALSE)),(VLOOKUP(A32,[3]!LeachSS,22,FALSE)))</f>
        <v>Leaching</v>
      </c>
      <c r="E32" s="124">
        <f>IF((VLOOKUP(A32,[3]!LeachSS,24,FALSE))="0",(VLOOKUP(A32,[4]!Stwo,8,FALSE)),MIN((VLOOKUP(A32,[4]!Stwo,8,FALSE)),(VLOOKUP(A32,[3]!LeachSS,24,FALSE))))</f>
        <v>0.2</v>
      </c>
      <c r="F32" s="125" t="str">
        <f>IF(E32=(VLOOKUP(A32,Meth2,5,FALSE)),(VLOOKUP(A32,Meth2,6,FALSE)),(VLOOKUP(A32,[3]!LeachSS,25,FALSE)))</f>
        <v>Leaching</v>
      </c>
      <c r="G32" s="126">
        <f>IF((VLOOKUP(A32,[3]!LeachSS,27,FALSE))="0",(VLOOKUP(A32,[4]!Stwo,8,FALSE)),MIN((VLOOKUP(A32,[4]!Stwo,8,FALSE)),(VLOOKUP(A32,[3]!LeachSS,27,FALSE))))</f>
        <v>1000</v>
      </c>
      <c r="H32" s="127" t="str">
        <f>IF(G32=(VLOOKUP(A32,Meth2,5,FALSE)),(VLOOKUP(A32,Meth2,6,FALSE)),(VLOOKUP(A32,[3]!LeachSS,28,FALSE)))</f>
        <v>Ceiling (Medium)</v>
      </c>
    </row>
    <row r="33" spans="1:8" x14ac:dyDescent="0.25">
      <c r="A33" s="121" t="s">
        <v>78</v>
      </c>
      <c r="B33" s="304" t="str">
        <f>VLOOKUP(A33,[1]!TOX, 2, FALSE)</f>
        <v>95-57-8</v>
      </c>
      <c r="C33" s="122">
        <f>IF((VLOOKUP(A33,[3]!LeachSS,21,FALSE))="0",(VLOOKUP(A33,[4]!Stwo,8,FALSE)),MIN((VLOOKUP(A33,[4]!Stwo,8,FALSE)),(VLOOKUP(A33,[3]!LeachSS,21,FALSE))))</f>
        <v>0.7</v>
      </c>
      <c r="D33" s="123" t="str">
        <f>IF(C33=(VLOOKUP(A33,Meth2,5,FALSE)),(VLOOKUP(A33,Meth2,6,FALSE)),(VLOOKUP(A33,[3]!LeachSS,22,FALSE)))</f>
        <v>PQL</v>
      </c>
      <c r="E33" s="124">
        <f>IF((VLOOKUP(A33,[3]!LeachSS,24,FALSE))="0",(VLOOKUP(A33,[4]!Stwo,8,FALSE)),MIN((VLOOKUP(A33,[4]!Stwo,8,FALSE)),(VLOOKUP(A33,[3]!LeachSS,24,FALSE))))</f>
        <v>100</v>
      </c>
      <c r="F33" s="125" t="str">
        <f>IF(E33=(VLOOKUP(A33,Meth2,5,FALSE)),(VLOOKUP(A33,Meth2,6,FALSE)),(VLOOKUP(A33,[3]!LeachSS,25,FALSE)))</f>
        <v>Leaching</v>
      </c>
      <c r="G33" s="126">
        <f>IF((VLOOKUP(A33,[3]!LeachSS,27,FALSE))="0",(VLOOKUP(A33,[4]!Stwo,8,FALSE)),MIN((VLOOKUP(A33,[4]!Stwo,8,FALSE)),(VLOOKUP(A33,[3]!LeachSS,27,FALSE))))</f>
        <v>300</v>
      </c>
      <c r="H33" s="127" t="str">
        <f>IF(G33=(VLOOKUP(A33,Meth2,5,FALSE)),(VLOOKUP(A33,Meth2,6,FALSE)),(VLOOKUP(A33,[3]!LeachSS,28,FALSE)))</f>
        <v>Leaching</v>
      </c>
    </row>
    <row r="34" spans="1:8" x14ac:dyDescent="0.25">
      <c r="A34" s="121" t="s">
        <v>77</v>
      </c>
      <c r="B34" s="304" t="str">
        <f>VLOOKUP(A34,[1]!TOX, 2, FALSE)</f>
        <v>7440-47-3</v>
      </c>
      <c r="C34" s="122">
        <f>IF((VLOOKUP(A34,[3]!LeachSS,21,FALSE))="0",(VLOOKUP(A34,[4]!Stwo,8,FALSE)),MIN((VLOOKUP(A34,[4]!Stwo,8,FALSE)),(VLOOKUP(A34,[3]!LeachSS,21,FALSE))))</f>
        <v>200</v>
      </c>
      <c r="D34" s="123" t="str">
        <f>IF(C34=(VLOOKUP(A34,Meth2,5,FALSE)),(VLOOKUP(A34,Meth2,6,FALSE)),(VLOOKUP(A34,[3]!LeachSS,22,FALSE)))</f>
        <v>Lower of CrIII and CrIV</v>
      </c>
      <c r="E34" s="124">
        <f>IF((VLOOKUP(A34,[3]!LeachSS,24,FALSE))="0",(VLOOKUP(A34,[4]!Stwo,8,FALSE)),MIN((VLOOKUP(A34,[4]!Stwo,8,FALSE)),(VLOOKUP(A34,[3]!LeachSS,24,FALSE))))</f>
        <v>200</v>
      </c>
      <c r="F34" s="125" t="str">
        <f>IF(E34=(VLOOKUP(A34,Meth2,5,FALSE)),(VLOOKUP(A34,Meth2,6,FALSE)),(VLOOKUP(A34,[3]!LeachSS,25,FALSE)))</f>
        <v>Lower of CrIII and CrIV</v>
      </c>
      <c r="G34" s="126">
        <f>IF((VLOOKUP(A34,[3]!LeachSS,27,FALSE))="0",(VLOOKUP(A34,[4]!Stwo,8,FALSE)),MIN((VLOOKUP(A34,[4]!Stwo,8,FALSE)),(VLOOKUP(A34,[3]!LeachSS,27,FALSE))))</f>
        <v>200</v>
      </c>
      <c r="H34" s="127" t="str">
        <f>IF(G34=(VLOOKUP(A34,Meth2,5,FALSE)),(VLOOKUP(A34,Meth2,6,FALSE)),(VLOOKUP(A34,[3]!LeachSS,28,FALSE)))</f>
        <v>Lower of CrIII and CrIV</v>
      </c>
    </row>
    <row r="35" spans="1:8" x14ac:dyDescent="0.25">
      <c r="A35" s="121" t="s">
        <v>76</v>
      </c>
      <c r="B35" s="304" t="str">
        <f>VLOOKUP(A35,[1]!TOX, 2, FALSE)</f>
        <v>16065-83-1</v>
      </c>
      <c r="C35" s="122">
        <f>IF((VLOOKUP(A35,[3]!LeachSS,21,FALSE))="0",(VLOOKUP(A35,[4]!Stwo,8,FALSE)),MIN((VLOOKUP(A35,[4]!Stwo,8,FALSE)),(VLOOKUP(A35,[3]!LeachSS,21,FALSE))))</f>
        <v>3000</v>
      </c>
      <c r="D35" s="123" t="str">
        <f>IF(C35=(VLOOKUP(A35,Meth2,5,FALSE)),(VLOOKUP(A35,Meth2,6,FALSE)),(VLOOKUP(A35,[3]!LeachSS,22,FALSE)))</f>
        <v>Ceiling (High)</v>
      </c>
      <c r="E35" s="124">
        <f>IF((VLOOKUP(A35,[3]!LeachSS,24,FALSE))="0",(VLOOKUP(A35,[4]!Stwo,8,FALSE)),MIN((VLOOKUP(A35,[4]!Stwo,8,FALSE)),(VLOOKUP(A35,[3]!LeachSS,24,FALSE))))</f>
        <v>3000</v>
      </c>
      <c r="F35" s="125" t="str">
        <f>IF(E35=(VLOOKUP(A35,Meth2,5,FALSE)),(VLOOKUP(A35,Meth2,6,FALSE)),(VLOOKUP(A35,[3]!LeachSS,25,FALSE)))</f>
        <v>Ceiling (High)</v>
      </c>
      <c r="G35" s="126">
        <f>IF((VLOOKUP(A35,[3]!LeachSS,27,FALSE))="0",(VLOOKUP(A35,[4]!Stwo,8,FALSE)),MIN((VLOOKUP(A35,[4]!Stwo,8,FALSE)),(VLOOKUP(A35,[3]!LeachSS,27,FALSE))))</f>
        <v>3000</v>
      </c>
      <c r="H35" s="127" t="str">
        <f>IF(G35=(VLOOKUP(A35,Meth2,5,FALSE)),(VLOOKUP(A35,Meth2,6,FALSE)),(VLOOKUP(A35,[3]!LeachSS,28,FALSE)))</f>
        <v>Ceiling (High)</v>
      </c>
    </row>
    <row r="36" spans="1:8" x14ac:dyDescent="0.25">
      <c r="A36" s="121" t="s">
        <v>75</v>
      </c>
      <c r="B36" s="304" t="str">
        <f>VLOOKUP(A36,[1]!TOX, 2, FALSE)</f>
        <v>18540-29-9</v>
      </c>
      <c r="C36" s="122">
        <f>IF((VLOOKUP(A36,[3]!LeachSS,21,FALSE))="0",(VLOOKUP(A36,[4]!Stwo,8,FALSE)),MIN((VLOOKUP(A36,[4]!Stwo,8,FALSE)),(VLOOKUP(A36,[3]!LeachSS,21,FALSE))))</f>
        <v>200</v>
      </c>
      <c r="D36" s="123" t="str">
        <f>IF(C36=(VLOOKUP(A36,Meth2,5,FALSE)),(VLOOKUP(A36,Meth2,6,FALSE)),(VLOOKUP(A36,[3]!LeachSS,22,FALSE)))</f>
        <v>S-3 Standard</v>
      </c>
      <c r="E36" s="124">
        <f>IF((VLOOKUP(A36,[3]!LeachSS,24,FALSE))="0",(VLOOKUP(A36,[4]!Stwo,8,FALSE)),MIN((VLOOKUP(A36,[4]!Stwo,8,FALSE)),(VLOOKUP(A36,[3]!LeachSS,24,FALSE))))</f>
        <v>200</v>
      </c>
      <c r="F36" s="125" t="str">
        <f>IF(E36=(VLOOKUP(A36,Meth2,5,FALSE)),(VLOOKUP(A36,Meth2,6,FALSE)),(VLOOKUP(A36,[3]!LeachSS,25,FALSE)))</f>
        <v>S-3 Standard</v>
      </c>
      <c r="G36" s="126">
        <f>IF((VLOOKUP(A36,[3]!LeachSS,27,FALSE))="0",(VLOOKUP(A36,[4]!Stwo,8,FALSE)),MIN((VLOOKUP(A36,[4]!Stwo,8,FALSE)),(VLOOKUP(A36,[3]!LeachSS,27,FALSE))))</f>
        <v>200</v>
      </c>
      <c r="H36" s="127" t="str">
        <f>IF(G36=(VLOOKUP(A36,Meth2,5,FALSE)),(VLOOKUP(A36,Meth2,6,FALSE)),(VLOOKUP(A36,[3]!LeachSS,28,FALSE)))</f>
        <v>S-3 Standard</v>
      </c>
    </row>
    <row r="37" spans="1:8" x14ac:dyDescent="0.25">
      <c r="A37" s="121" t="s">
        <v>74</v>
      </c>
      <c r="B37" s="304" t="str">
        <f>VLOOKUP(A37,[1]!TOX, 2, FALSE)</f>
        <v>218-01-9</v>
      </c>
      <c r="C37" s="122">
        <f>IF((VLOOKUP(A37,[3]!LeachSS,21,FALSE))="0",(VLOOKUP(A37,[4]!Stwo,8,FALSE)),MIN((VLOOKUP(A37,[4]!Stwo,8,FALSE)),(VLOOKUP(A37,[3]!LeachSS,21,FALSE))))</f>
        <v>3000</v>
      </c>
      <c r="D37" s="123" t="str">
        <f>IF(C37=(VLOOKUP(A37,Meth2,5,FALSE)),(VLOOKUP(A37,Meth2,6,FALSE)),(VLOOKUP(A37,[3]!LeachSS,22,FALSE)))</f>
        <v>Ceiling (High)</v>
      </c>
      <c r="E37" s="124">
        <f>IF((VLOOKUP(A37,[3]!LeachSS,24,FALSE))="0",(VLOOKUP(A37,[4]!Stwo,8,FALSE)),MIN((VLOOKUP(A37,[4]!Stwo,8,FALSE)),(VLOOKUP(A37,[3]!LeachSS,24,FALSE))))</f>
        <v>3000</v>
      </c>
      <c r="F37" s="125" t="str">
        <f>IF(E37=(VLOOKUP(A37,Meth2,5,FALSE)),(VLOOKUP(A37,Meth2,6,FALSE)),(VLOOKUP(A37,[3]!LeachSS,25,FALSE)))</f>
        <v>Ceiling (High)</v>
      </c>
      <c r="G37" s="126">
        <f>IF((VLOOKUP(A37,[3]!LeachSS,27,FALSE))="0",(VLOOKUP(A37,[4]!Stwo,8,FALSE)),MIN((VLOOKUP(A37,[4]!Stwo,8,FALSE)),(VLOOKUP(A37,[3]!LeachSS,27,FALSE))))</f>
        <v>3000</v>
      </c>
      <c r="H37" s="127" t="str">
        <f>IF(G37=(VLOOKUP(A37,Meth2,5,FALSE)),(VLOOKUP(A37,Meth2,6,FALSE)),(VLOOKUP(A37,[3]!LeachSS,28,FALSE)))</f>
        <v>Ceiling (High)</v>
      </c>
    </row>
    <row r="38" spans="1:8" x14ac:dyDescent="0.25">
      <c r="A38" s="121" t="s">
        <v>73</v>
      </c>
      <c r="B38" s="304" t="str">
        <f>VLOOKUP(A38,[1]!TOX, 2, FALSE)</f>
        <v>57-12-5</v>
      </c>
      <c r="C38" s="122">
        <v>100</v>
      </c>
      <c r="D38" s="123" t="s">
        <v>181</v>
      </c>
      <c r="E38" s="124">
        <v>100</v>
      </c>
      <c r="F38" s="125" t="s">
        <v>181</v>
      </c>
      <c r="G38" s="126">
        <v>100</v>
      </c>
      <c r="H38" s="127" t="s">
        <v>181</v>
      </c>
    </row>
    <row r="39" spans="1:8" x14ac:dyDescent="0.25">
      <c r="A39" s="121" t="s">
        <v>72</v>
      </c>
      <c r="B39" s="304" t="str">
        <f>VLOOKUP(A39,[1]!TOX, 2, FALSE)</f>
        <v xml:space="preserve">53-70-3 </v>
      </c>
      <c r="C39" s="122">
        <f>IF((VLOOKUP(A39,[3]!LeachSS,21,FALSE))="0",(VLOOKUP(A39,[4]!Stwo,8,FALSE)),MIN((VLOOKUP(A39,[4]!Stwo,8,FALSE)),(VLOOKUP(A39,[3]!LeachSS,21,FALSE))))</f>
        <v>30</v>
      </c>
      <c r="D39" s="123" t="str">
        <f>IF(C39=(VLOOKUP(A39,Meth2,5,FALSE)),(VLOOKUP(A39,Meth2,6,FALSE)),(VLOOKUP(A39,[3]!LeachSS,22,FALSE)))</f>
        <v>Cancer Risk</v>
      </c>
      <c r="E39" s="124">
        <f>IF((VLOOKUP(A39,[3]!LeachSS,24,FALSE))="0",(VLOOKUP(A39,[4]!Stwo,8,FALSE)),MIN((VLOOKUP(A39,[4]!Stwo,8,FALSE)),(VLOOKUP(A39,[3]!LeachSS,24,FALSE))))</f>
        <v>30</v>
      </c>
      <c r="F39" s="125" t="str">
        <f>IF(E39=(VLOOKUP(A39,Meth2,5,FALSE)),(VLOOKUP(A39,Meth2,6,FALSE)),(VLOOKUP(A39,[3]!LeachSS,25,FALSE)))</f>
        <v>Cancer Risk</v>
      </c>
      <c r="G39" s="126">
        <f>IF((VLOOKUP(A39,[3]!LeachSS,27,FALSE))="0",(VLOOKUP(A39,[4]!Stwo,8,FALSE)),MIN((VLOOKUP(A39,[4]!Stwo,8,FALSE)),(VLOOKUP(A39,[3]!LeachSS,27,FALSE))))</f>
        <v>30</v>
      </c>
      <c r="H39" s="127" t="str">
        <f>IF(G39=(VLOOKUP(A39,Meth2,5,FALSE)),(VLOOKUP(A39,Meth2,6,FALSE)),(VLOOKUP(A39,[3]!LeachSS,28,FALSE)))</f>
        <v>Cancer Risk</v>
      </c>
    </row>
    <row r="40" spans="1:8" x14ac:dyDescent="0.25">
      <c r="A40" s="121" t="s">
        <v>71</v>
      </c>
      <c r="B40" s="304" t="str">
        <f>VLOOKUP(A40,[1]!TOX, 2, FALSE)</f>
        <v>124-48-1</v>
      </c>
      <c r="C40" s="122">
        <f>IF((VLOOKUP(A40,[3]!LeachSS,21,FALSE))="0",(VLOOKUP(A40,[4]!Stwo,8,FALSE)),MIN((VLOOKUP(A40,[4]!Stwo,8,FALSE)),(VLOOKUP(A40,[3]!LeachSS,21,FALSE))))</f>
        <v>5.0000000000000001E-3</v>
      </c>
      <c r="D40" s="123" t="str">
        <f>IF(C40=(VLOOKUP(A40,Meth2,5,FALSE)),(VLOOKUP(A40,Meth2,6,FALSE)),(VLOOKUP(A40,[3]!LeachSS,22,FALSE)))</f>
        <v>PQL</v>
      </c>
      <c r="E40" s="124">
        <f>IF((VLOOKUP(A40,[3]!LeachSS,24,FALSE))="0",(VLOOKUP(A40,[4]!Stwo,8,FALSE)),MIN((VLOOKUP(A40,[4]!Stwo,8,FALSE)),(VLOOKUP(A40,[3]!LeachSS,24,FALSE))))</f>
        <v>0.03</v>
      </c>
      <c r="F40" s="125" t="str">
        <f>IF(E40=(VLOOKUP(A40,Meth2,5,FALSE)),(VLOOKUP(A40,Meth2,6,FALSE)),(VLOOKUP(A40,[3]!LeachSS,25,FALSE)))</f>
        <v>Leaching</v>
      </c>
      <c r="G40" s="126">
        <f>IF((VLOOKUP(A40,[3]!LeachSS,27,FALSE))="0",(VLOOKUP(A40,[4]!Stwo,8,FALSE)),MIN((VLOOKUP(A40,[4]!Stwo,8,FALSE)),(VLOOKUP(A40,[3]!LeachSS,27,FALSE))))</f>
        <v>100</v>
      </c>
      <c r="H40" s="127" t="str">
        <f>IF(G40=(VLOOKUP(A40,Meth2,5,FALSE)),(VLOOKUP(A40,Meth2,6,FALSE)),(VLOOKUP(A40,[3]!LeachSS,28,FALSE)))</f>
        <v>Cancer Risk</v>
      </c>
    </row>
    <row r="41" spans="1:8" x14ac:dyDescent="0.25">
      <c r="A41" s="121" t="s">
        <v>70</v>
      </c>
      <c r="B41" s="304" t="str">
        <f>VLOOKUP(A41,[1]!TOX, 2, FALSE)</f>
        <v>95-50-1</v>
      </c>
      <c r="C41" s="122">
        <f>IF((VLOOKUP(A41,[3]!LeachSS,21,FALSE))="0",(VLOOKUP(A41,[4]!Stwo,8,FALSE)),MIN((VLOOKUP(A41,[4]!Stwo,8,FALSE)),(VLOOKUP(A41,[3]!LeachSS,21,FALSE))))</f>
        <v>9</v>
      </c>
      <c r="D41" s="123" t="str">
        <f>IF(C41=(VLOOKUP(A41,Meth2,5,FALSE)),(VLOOKUP(A41,Meth2,6,FALSE)),(VLOOKUP(A41,[3]!LeachSS,22,FALSE)))</f>
        <v>Leaching</v>
      </c>
      <c r="E41" s="124">
        <f>IF((VLOOKUP(A41,[3]!LeachSS,24,FALSE))="0",(VLOOKUP(A41,[4]!Stwo,8,FALSE)),MIN((VLOOKUP(A41,[4]!Stwo,8,FALSE)),(VLOOKUP(A41,[3]!LeachSS,24,FALSE))))</f>
        <v>100</v>
      </c>
      <c r="F41" s="125" t="str">
        <f>IF(E41=(VLOOKUP(A41,Meth2,5,FALSE)),(VLOOKUP(A41,Meth2,6,FALSE)),(VLOOKUP(A41,[3]!LeachSS,25,FALSE)))</f>
        <v>Leaching</v>
      </c>
      <c r="G41" s="126">
        <f>IF((VLOOKUP(A41,[3]!LeachSS,27,FALSE))="0",(VLOOKUP(A41,[4]!Stwo,8,FALSE)),MIN((VLOOKUP(A41,[4]!Stwo,8,FALSE)),(VLOOKUP(A41,[3]!LeachSS,27,FALSE))))</f>
        <v>300</v>
      </c>
      <c r="H41" s="127" t="str">
        <f>IF(G41=(VLOOKUP(A41,Meth2,5,FALSE)),(VLOOKUP(A41,Meth2,6,FALSE)),(VLOOKUP(A41,[3]!LeachSS,28,FALSE)))</f>
        <v>Leaching</v>
      </c>
    </row>
    <row r="42" spans="1:8" x14ac:dyDescent="0.25">
      <c r="A42" s="121" t="s">
        <v>69</v>
      </c>
      <c r="B42" s="304" t="str">
        <f>VLOOKUP(A42,[1]!TOX, 2, FALSE)</f>
        <v>541-73-1</v>
      </c>
      <c r="C42" s="122">
        <f>IF((VLOOKUP(A42,[3]!LeachSS,21,FALSE))="0",(VLOOKUP(A42,[4]!Stwo,8,FALSE)),MIN((VLOOKUP(A42,[4]!Stwo,8,FALSE)),(VLOOKUP(A42,[3]!LeachSS,21,FALSE))))</f>
        <v>3</v>
      </c>
      <c r="D42" s="123" t="str">
        <f>IF(C42=(VLOOKUP(A42,Meth2,5,FALSE)),(VLOOKUP(A42,Meth2,6,FALSE)),(VLOOKUP(A42,[3]!LeachSS,22,FALSE)))</f>
        <v>Leaching</v>
      </c>
      <c r="E42" s="124">
        <f>IF((VLOOKUP(A42,[3]!LeachSS,24,FALSE))="0",(VLOOKUP(A42,[4]!Stwo,8,FALSE)),MIN((VLOOKUP(A42,[4]!Stwo,8,FALSE)),(VLOOKUP(A42,[3]!LeachSS,24,FALSE))))</f>
        <v>200</v>
      </c>
      <c r="F42" s="125" t="str">
        <f>IF(E42=(VLOOKUP(A42,Meth2,5,FALSE)),(VLOOKUP(A42,Meth2,6,FALSE)),(VLOOKUP(A42,[3]!LeachSS,25,FALSE)))</f>
        <v>Leaching</v>
      </c>
      <c r="G42" s="126">
        <f>IF((VLOOKUP(A42,[3]!LeachSS,27,FALSE))="0",(VLOOKUP(A42,[4]!Stwo,8,FALSE)),MIN((VLOOKUP(A42,[4]!Stwo,8,FALSE)),(VLOOKUP(A42,[3]!LeachSS,27,FALSE))))</f>
        <v>500</v>
      </c>
      <c r="H42" s="127" t="str">
        <f>IF(G42=(VLOOKUP(A42,Meth2,5,FALSE)),(VLOOKUP(A42,Meth2,6,FALSE)),(VLOOKUP(A42,[3]!LeachSS,28,FALSE)))</f>
        <v>Ceiling (Low)</v>
      </c>
    </row>
    <row r="43" spans="1:8" x14ac:dyDescent="0.25">
      <c r="A43" s="121" t="s">
        <v>68</v>
      </c>
      <c r="B43" s="304" t="str">
        <f>VLOOKUP(A43,[1]!TOX, 2, FALSE)</f>
        <v>106-46-7</v>
      </c>
      <c r="C43" s="122">
        <f>IF((VLOOKUP(A43,[3]!LeachSS,21,FALSE))="0",(VLOOKUP(A43,[4]!Stwo,8,FALSE)),MIN((VLOOKUP(A43,[4]!Stwo,8,FALSE)),(VLOOKUP(A43,[3]!LeachSS,21,FALSE))))</f>
        <v>0.7</v>
      </c>
      <c r="D43" s="123" t="str">
        <f>IF(C43=(VLOOKUP(A43,Meth2,5,FALSE)),(VLOOKUP(A43,Meth2,6,FALSE)),(VLOOKUP(A43,[3]!LeachSS,22,FALSE)))</f>
        <v>PQL</v>
      </c>
      <c r="E43" s="124">
        <f>IF((VLOOKUP(A43,[3]!LeachSS,24,FALSE))="0",(VLOOKUP(A43,[4]!Stwo,8,FALSE)),MIN((VLOOKUP(A43,[4]!Stwo,8,FALSE)),(VLOOKUP(A43,[3]!LeachSS,24,FALSE))))</f>
        <v>1</v>
      </c>
      <c r="F43" s="125" t="str">
        <f>IF(E43=(VLOOKUP(A43,Meth2,5,FALSE)),(VLOOKUP(A43,Meth2,6,FALSE)),(VLOOKUP(A43,[3]!LeachSS,25,FALSE)))</f>
        <v>Leaching</v>
      </c>
      <c r="G43" s="126">
        <f>IF((VLOOKUP(A43,[3]!LeachSS,27,FALSE))="0",(VLOOKUP(A43,[4]!Stwo,8,FALSE)),MIN((VLOOKUP(A43,[4]!Stwo,8,FALSE)),(VLOOKUP(A43,[3]!LeachSS,27,FALSE))))</f>
        <v>400</v>
      </c>
      <c r="H43" s="127" t="str">
        <f>IF(G43=(VLOOKUP(A43,Meth2,5,FALSE)),(VLOOKUP(A43,Meth2,6,FALSE)),(VLOOKUP(A43,[3]!LeachSS,28,FALSE)))</f>
        <v>Cancer Risk</v>
      </c>
    </row>
    <row r="44" spans="1:8" x14ac:dyDescent="0.25">
      <c r="A44" s="121" t="s">
        <v>67</v>
      </c>
      <c r="B44" s="304" t="str">
        <f>VLOOKUP(A44,[1]!TOX, 2, FALSE)</f>
        <v>91-94-1</v>
      </c>
      <c r="C44" s="122">
        <f>IF((VLOOKUP(A44,[3]!LeachSS,21,FALSE))="0",(VLOOKUP(A44,[4]!Stwo,8,FALSE)),MIN((VLOOKUP(A44,[4]!Stwo,8,FALSE)),(VLOOKUP(A44,[3]!LeachSS,21,FALSE))))</f>
        <v>20</v>
      </c>
      <c r="D44" s="123" t="str">
        <f>IF(C44=(VLOOKUP(A44,Meth2,5,FALSE)),(VLOOKUP(A44,Meth2,6,FALSE)),(VLOOKUP(A44,[3]!LeachSS,22,FALSE)))</f>
        <v>Cancer Risk</v>
      </c>
      <c r="E44" s="124">
        <f>IF((VLOOKUP(A44,[3]!LeachSS,24,FALSE))="0",(VLOOKUP(A44,[4]!Stwo,8,FALSE)),MIN((VLOOKUP(A44,[4]!Stwo,8,FALSE)),(VLOOKUP(A44,[3]!LeachSS,24,FALSE))))</f>
        <v>20</v>
      </c>
      <c r="F44" s="125" t="str">
        <f>IF(E44=(VLOOKUP(A44,Meth2,5,FALSE)),(VLOOKUP(A44,Meth2,6,FALSE)),(VLOOKUP(A44,[3]!LeachSS,25,FALSE)))</f>
        <v>Cancer Risk</v>
      </c>
      <c r="G44" s="126">
        <f>IF((VLOOKUP(A44,[3]!LeachSS,27,FALSE))="0",(VLOOKUP(A44,[4]!Stwo,8,FALSE)),MIN((VLOOKUP(A44,[4]!Stwo,8,FALSE)),(VLOOKUP(A44,[3]!LeachSS,27,FALSE))))</f>
        <v>20</v>
      </c>
      <c r="H44" s="127" t="str">
        <f>IF(G44=(VLOOKUP(A44,Meth2,5,FALSE)),(VLOOKUP(A44,Meth2,6,FALSE)),(VLOOKUP(A44,[3]!LeachSS,28,FALSE)))</f>
        <v>Cancer Risk</v>
      </c>
    </row>
    <row r="45" spans="1:8" x14ac:dyDescent="0.25">
      <c r="A45" s="129" t="s">
        <v>66</v>
      </c>
      <c r="B45" s="305" t="str">
        <f>VLOOKUP(A45,[1]!TOX, 2, FALSE)</f>
        <v>72-54-8</v>
      </c>
      <c r="C45" s="122">
        <f>IF((VLOOKUP(A45,[3]!LeachSS,21,FALSE))="0",(VLOOKUP(A45,[4]!Stwo,8,FALSE)),MIN((VLOOKUP(A45,[4]!Stwo,8,FALSE)),(VLOOKUP(A45,[3]!LeachSS,21,FALSE))))</f>
        <v>40</v>
      </c>
      <c r="D45" s="123" t="str">
        <f>IF(C45=(VLOOKUP(A45,Meth2,5,FALSE)),(VLOOKUP(A45,Meth2,6,FALSE)),(VLOOKUP(A45,[3]!LeachSS,22,FALSE)))</f>
        <v>Cancer Risk</v>
      </c>
      <c r="E45" s="124">
        <f>IF((VLOOKUP(A45,[3]!LeachSS,24,FALSE))="0",(VLOOKUP(A45,[4]!Stwo,8,FALSE)),MIN((VLOOKUP(A45,[4]!Stwo,8,FALSE)),(VLOOKUP(A45,[3]!LeachSS,24,FALSE))))</f>
        <v>40</v>
      </c>
      <c r="F45" s="125" t="str">
        <f>IF(E45=(VLOOKUP(A45,Meth2,5,FALSE)),(VLOOKUP(A45,Meth2,6,FALSE)),(VLOOKUP(A45,[3]!LeachSS,25,FALSE)))</f>
        <v>Cancer Risk</v>
      </c>
      <c r="G45" s="126">
        <f>IF((VLOOKUP(A45,[3]!LeachSS,27,FALSE))="0",(VLOOKUP(A45,[4]!Stwo,8,FALSE)),MIN((VLOOKUP(A45,[4]!Stwo,8,FALSE)),(VLOOKUP(A45,[3]!LeachSS,27,FALSE))))</f>
        <v>40</v>
      </c>
      <c r="H45" s="127" t="str">
        <f>IF(G45=(VLOOKUP(A45,Meth2,5,FALSE)),(VLOOKUP(A45,Meth2,6,FALSE)),(VLOOKUP(A45,[3]!LeachSS,28,FALSE)))</f>
        <v>Cancer Risk</v>
      </c>
    </row>
    <row r="46" spans="1:8" x14ac:dyDescent="0.25">
      <c r="A46" s="129" t="s">
        <v>65</v>
      </c>
      <c r="B46" s="305" t="str">
        <f>VLOOKUP(A46,[1]!TOX, 2, FALSE)</f>
        <v>72-55-9</v>
      </c>
      <c r="C46" s="122">
        <f>IF((VLOOKUP(A46,[3]!LeachSS,21,FALSE))="0",(VLOOKUP(A46,[4]!Stwo,8,FALSE)),MIN((VLOOKUP(A46,[4]!Stwo,8,FALSE)),(VLOOKUP(A46,[3]!LeachSS,21,FALSE))))</f>
        <v>30</v>
      </c>
      <c r="D46" s="123" t="str">
        <f>IF(C46=(VLOOKUP(A46,Meth2,5,FALSE)),(VLOOKUP(A46,Meth2,6,FALSE)),(VLOOKUP(A46,[3]!LeachSS,22,FALSE)))</f>
        <v>Cancer Risk</v>
      </c>
      <c r="E46" s="124">
        <f>IF((VLOOKUP(A46,[3]!LeachSS,24,FALSE))="0",(VLOOKUP(A46,[4]!Stwo,8,FALSE)),MIN((VLOOKUP(A46,[4]!Stwo,8,FALSE)),(VLOOKUP(A46,[3]!LeachSS,24,FALSE))))</f>
        <v>30</v>
      </c>
      <c r="F46" s="125" t="str">
        <f>IF(E46=(VLOOKUP(A46,Meth2,5,FALSE)),(VLOOKUP(A46,Meth2,6,FALSE)),(VLOOKUP(A46,[3]!LeachSS,25,FALSE)))</f>
        <v>Cancer Risk</v>
      </c>
      <c r="G46" s="126">
        <f>IF((VLOOKUP(A46,[3]!LeachSS,27,FALSE))="0",(VLOOKUP(A46,[4]!Stwo,8,FALSE)),MIN((VLOOKUP(A46,[4]!Stwo,8,FALSE)),(VLOOKUP(A46,[3]!LeachSS,27,FALSE))))</f>
        <v>30</v>
      </c>
      <c r="H46" s="127" t="str">
        <f>IF(G46=(VLOOKUP(A46,Meth2,5,FALSE)),(VLOOKUP(A46,Meth2,6,FALSE)),(VLOOKUP(A46,[3]!LeachSS,28,FALSE)))</f>
        <v>Cancer Risk</v>
      </c>
    </row>
    <row r="47" spans="1:8" x14ac:dyDescent="0.25">
      <c r="A47" s="121" t="s">
        <v>64</v>
      </c>
      <c r="B47" s="304" t="str">
        <f>VLOOKUP(A47,[1]!TOX, 2, FALSE)</f>
        <v>50-29-3</v>
      </c>
      <c r="C47" s="122">
        <f>IF((VLOOKUP(A47,[3]!LeachSS,21,FALSE))="0",(VLOOKUP(A47,[4]!Stwo,8,FALSE)),MIN((VLOOKUP(A47,[4]!Stwo,8,FALSE)),(VLOOKUP(A47,[3]!LeachSS,21,FALSE))))</f>
        <v>30</v>
      </c>
      <c r="D47" s="123" t="str">
        <f>IF(C47=(VLOOKUP(A47,Meth2,5,FALSE)),(VLOOKUP(A47,Meth2,6,FALSE)),(VLOOKUP(A47,[3]!LeachSS,22,FALSE)))</f>
        <v>Cancer Risk</v>
      </c>
      <c r="E47" s="124">
        <f>IF((VLOOKUP(A47,[3]!LeachSS,24,FALSE))="0",(VLOOKUP(A47,[4]!Stwo,8,FALSE)),MIN((VLOOKUP(A47,[4]!Stwo,8,FALSE)),(VLOOKUP(A47,[3]!LeachSS,24,FALSE))))</f>
        <v>30</v>
      </c>
      <c r="F47" s="125" t="str">
        <f>IF(E47=(VLOOKUP(A47,Meth2,5,FALSE)),(VLOOKUP(A47,Meth2,6,FALSE)),(VLOOKUP(A47,[3]!LeachSS,25,FALSE)))</f>
        <v>Cancer Risk</v>
      </c>
      <c r="G47" s="126">
        <f>IF((VLOOKUP(A47,[3]!LeachSS,27,FALSE))="0",(VLOOKUP(A47,[4]!Stwo,8,FALSE)),MIN((VLOOKUP(A47,[4]!Stwo,8,FALSE)),(VLOOKUP(A47,[3]!LeachSS,27,FALSE))))</f>
        <v>30</v>
      </c>
      <c r="H47" s="127" t="str">
        <f>IF(G47=(VLOOKUP(A47,Meth2,5,FALSE)),(VLOOKUP(A47,Meth2,6,FALSE)),(VLOOKUP(A47,[3]!LeachSS,28,FALSE)))</f>
        <v>Cancer Risk</v>
      </c>
    </row>
    <row r="48" spans="1:8" x14ac:dyDescent="0.25">
      <c r="A48" s="121" t="s">
        <v>63</v>
      </c>
      <c r="B48" s="304" t="str">
        <f>VLOOKUP(A48,[1]!TOX, 2, FALSE)</f>
        <v xml:space="preserve">75-34-3 </v>
      </c>
      <c r="C48" s="122">
        <f>IF((VLOOKUP(A48,[3]!LeachSS,21,FALSE))="0",(VLOOKUP(A48,[4]!Stwo,8,FALSE)),MIN((VLOOKUP(A48,[4]!Stwo,8,FALSE)),(VLOOKUP(A48,[3]!LeachSS,21,FALSE))))</f>
        <v>0.4</v>
      </c>
      <c r="D48" s="123" t="str">
        <f>IF(C48=(VLOOKUP(A48,Meth2,5,FALSE)),(VLOOKUP(A48,Meth2,6,FALSE)),(VLOOKUP(A48,[3]!LeachSS,22,FALSE)))</f>
        <v>Leaching</v>
      </c>
      <c r="E48" s="124">
        <f>IF((VLOOKUP(A48,[3]!LeachSS,24,FALSE))="0",(VLOOKUP(A48,[4]!Stwo,8,FALSE)),MIN((VLOOKUP(A48,[4]!Stwo,8,FALSE)),(VLOOKUP(A48,[3]!LeachSS,24,FALSE))))</f>
        <v>9</v>
      </c>
      <c r="F48" s="125" t="str">
        <f>IF(E48=(VLOOKUP(A48,Meth2,5,FALSE)),(VLOOKUP(A48,Meth2,6,FALSE)),(VLOOKUP(A48,[3]!LeachSS,25,FALSE)))</f>
        <v>Leaching</v>
      </c>
      <c r="G48" s="126">
        <f>IF((VLOOKUP(A48,[3]!LeachSS,27,FALSE))="0",(VLOOKUP(A48,[4]!Stwo,8,FALSE)),MIN((VLOOKUP(A48,[4]!Stwo,8,FALSE)),(VLOOKUP(A48,[3]!LeachSS,27,FALSE))))</f>
        <v>1000</v>
      </c>
      <c r="H48" s="127" t="str">
        <f>IF(G48=(VLOOKUP(A48,Meth2,5,FALSE)),(VLOOKUP(A48,Meth2,6,FALSE)),(VLOOKUP(A48,[3]!LeachSS,28,FALSE)))</f>
        <v>Ceiling (Medium)</v>
      </c>
    </row>
    <row r="49" spans="1:8" x14ac:dyDescent="0.25">
      <c r="A49" s="121" t="s">
        <v>62</v>
      </c>
      <c r="B49" s="304" t="str">
        <f>VLOOKUP(A49,[1]!TOX, 2, FALSE)</f>
        <v>107-06-2</v>
      </c>
      <c r="C49" s="122">
        <f>IF((VLOOKUP(A49,[3]!LeachSS,21,FALSE))="0",(VLOOKUP(A49,[4]!Stwo,8,FALSE)),MIN((VLOOKUP(A49,[4]!Stwo,8,FALSE)),(VLOOKUP(A49,[3]!LeachSS,21,FALSE))))</f>
        <v>0.1</v>
      </c>
      <c r="D49" s="123" t="str">
        <f>IF(C49=(VLOOKUP(A49,Meth2,5,FALSE)),(VLOOKUP(A49,Meth2,6,FALSE)),(VLOOKUP(A49,[3]!LeachSS,22,FALSE)))</f>
        <v>PQL</v>
      </c>
      <c r="E49" s="124">
        <f>IF((VLOOKUP(A49,[3]!LeachSS,24,FALSE))="0",(VLOOKUP(A49,[4]!Stwo,8,FALSE)),MIN((VLOOKUP(A49,[4]!Stwo,8,FALSE)),(VLOOKUP(A49,[3]!LeachSS,24,FALSE))))</f>
        <v>0.1</v>
      </c>
      <c r="F49" s="125" t="str">
        <f>IF(E49=(VLOOKUP(A49,Meth2,5,FALSE)),(VLOOKUP(A49,Meth2,6,FALSE)),(VLOOKUP(A49,[3]!LeachSS,25,FALSE)))</f>
        <v>PQL</v>
      </c>
      <c r="G49" s="126">
        <f>IF((VLOOKUP(A49,[3]!LeachSS,27,FALSE))="0",(VLOOKUP(A49,[4]!Stwo,8,FALSE)),MIN((VLOOKUP(A49,[4]!Stwo,8,FALSE)),(VLOOKUP(A49,[3]!LeachSS,27,FALSE))))</f>
        <v>100</v>
      </c>
      <c r="H49" s="127" t="str">
        <f>IF(G49=(VLOOKUP(A49,Meth2,5,FALSE)),(VLOOKUP(A49,Meth2,6,FALSE)),(VLOOKUP(A49,[3]!LeachSS,28,FALSE)))</f>
        <v>Cancer Risk</v>
      </c>
    </row>
    <row r="50" spans="1:8" x14ac:dyDescent="0.25">
      <c r="A50" s="121" t="s">
        <v>61</v>
      </c>
      <c r="B50" s="304" t="str">
        <f>VLOOKUP(A50,[1]!TOX, 2, FALSE)</f>
        <v>75-35-4</v>
      </c>
      <c r="C50" s="122">
        <f>IF((VLOOKUP(A50,[3]!LeachSS,21,FALSE))="0",(VLOOKUP(A50,[4]!Stwo,8,FALSE)),MIN((VLOOKUP(A50,[4]!Stwo,8,FALSE)),(VLOOKUP(A50,[3]!LeachSS,21,FALSE))))</f>
        <v>3</v>
      </c>
      <c r="D50" s="123" t="str">
        <f>IF(C50=(VLOOKUP(A50,Meth2,5,FALSE)),(VLOOKUP(A50,Meth2,6,FALSE)),(VLOOKUP(A50,[3]!LeachSS,22,FALSE)))</f>
        <v>Leaching</v>
      </c>
      <c r="E50" s="124">
        <f>IF((VLOOKUP(A50,[3]!LeachSS,24,FALSE))="0",(VLOOKUP(A50,[4]!Stwo,8,FALSE)),MIN((VLOOKUP(A50,[4]!Stwo,8,FALSE)),(VLOOKUP(A50,[3]!LeachSS,24,FALSE))))</f>
        <v>40</v>
      </c>
      <c r="F50" s="125" t="str">
        <f>IF(E50=(VLOOKUP(A50,Meth2,5,FALSE)),(VLOOKUP(A50,Meth2,6,FALSE)),(VLOOKUP(A50,[3]!LeachSS,25,FALSE)))</f>
        <v>Leaching</v>
      </c>
      <c r="G50" s="126">
        <f>IF((VLOOKUP(A50,[3]!LeachSS,27,FALSE))="0",(VLOOKUP(A50,[4]!Stwo,8,FALSE)),MIN((VLOOKUP(A50,[4]!Stwo,8,FALSE)),(VLOOKUP(A50,[3]!LeachSS,27,FALSE))))</f>
        <v>1000</v>
      </c>
      <c r="H50" s="127" t="str">
        <f>IF(G50=(VLOOKUP(A50,Meth2,5,FALSE)),(VLOOKUP(A50,Meth2,6,FALSE)),(VLOOKUP(A50,[3]!LeachSS,28,FALSE)))</f>
        <v>Ceiling (Medium)</v>
      </c>
    </row>
    <row r="51" spans="1:8" x14ac:dyDescent="0.25">
      <c r="A51" s="121" t="s">
        <v>60</v>
      </c>
      <c r="B51" s="304" t="str">
        <f>VLOOKUP(A51,[1]!TOX, 2, FALSE)</f>
        <v>156-59-2</v>
      </c>
      <c r="C51" s="122">
        <f>IF((VLOOKUP(A51,[3]!LeachSS,21,FALSE))="0",(VLOOKUP(A51,[4]!Stwo,8,FALSE)),MIN((VLOOKUP(A51,[4]!Stwo,8,FALSE)),(VLOOKUP(A51,[3]!LeachSS,21,FALSE))))</f>
        <v>0.3</v>
      </c>
      <c r="D51" s="123" t="str">
        <f>IF(C51=(VLOOKUP(A51,Meth2,5,FALSE)),(VLOOKUP(A51,Meth2,6,FALSE)),(VLOOKUP(A51,[3]!LeachSS,22,FALSE)))</f>
        <v>Leaching</v>
      </c>
      <c r="E51" s="124">
        <f>IF((VLOOKUP(A51,[3]!LeachSS,24,FALSE))="0",(VLOOKUP(A51,[4]!Stwo,8,FALSE)),MIN((VLOOKUP(A51,[4]!Stwo,8,FALSE)),(VLOOKUP(A51,[3]!LeachSS,24,FALSE))))</f>
        <v>0.1</v>
      </c>
      <c r="F51" s="125" t="str">
        <f>IF(E51=(VLOOKUP(A51,Meth2,5,FALSE)),(VLOOKUP(A51,Meth2,6,FALSE)),(VLOOKUP(A51,[3]!LeachSS,25,FALSE)))</f>
        <v>PQL</v>
      </c>
      <c r="G51" s="126">
        <f>IF((VLOOKUP(A51,[3]!LeachSS,27,FALSE))="0",(VLOOKUP(A51,[4]!Stwo,8,FALSE)),MIN((VLOOKUP(A51,[4]!Stwo,8,FALSE)),(VLOOKUP(A51,[3]!LeachSS,27,FALSE))))</f>
        <v>500</v>
      </c>
      <c r="H51" s="127" t="str">
        <f>IF(G51=(VLOOKUP(A51,Meth2,5,FALSE)),(VLOOKUP(A51,Meth2,6,FALSE)),(VLOOKUP(A51,[3]!LeachSS,28,FALSE)))</f>
        <v>Ceiling (Low)</v>
      </c>
    </row>
    <row r="52" spans="1:8" x14ac:dyDescent="0.25">
      <c r="A52" s="121" t="s">
        <v>59</v>
      </c>
      <c r="B52" s="304" t="str">
        <f>VLOOKUP(A52,[1]!TOX, 2, FALSE)</f>
        <v>156-60-5</v>
      </c>
      <c r="C52" s="122">
        <f>IF((VLOOKUP(A52,[3]!LeachSS,21,FALSE))="0",(VLOOKUP(A52,[4]!Stwo,8,FALSE)),MIN((VLOOKUP(A52,[4]!Stwo,8,FALSE)),(VLOOKUP(A52,[3]!LeachSS,21,FALSE))))</f>
        <v>1</v>
      </c>
      <c r="D52" s="123" t="str">
        <f>IF(C52=(VLOOKUP(A52,Meth2,5,FALSE)),(VLOOKUP(A52,Meth2,6,FALSE)),(VLOOKUP(A52,[3]!LeachSS,22,FALSE)))</f>
        <v>Leaching</v>
      </c>
      <c r="E52" s="124">
        <f>IF((VLOOKUP(A52,[3]!LeachSS,24,FALSE))="0",(VLOOKUP(A52,[4]!Stwo,8,FALSE)),MIN((VLOOKUP(A52,[4]!Stwo,8,FALSE)),(VLOOKUP(A52,[3]!LeachSS,24,FALSE))))</f>
        <v>1</v>
      </c>
      <c r="F52" s="125" t="str">
        <f>IF(E52=(VLOOKUP(A52,Meth2,5,FALSE)),(VLOOKUP(A52,Meth2,6,FALSE)),(VLOOKUP(A52,[3]!LeachSS,25,FALSE)))</f>
        <v>Leaching</v>
      </c>
      <c r="G52" s="126">
        <f>IF((VLOOKUP(A52,[3]!LeachSS,27,FALSE))="0",(VLOOKUP(A52,[4]!Stwo,8,FALSE)),MIN((VLOOKUP(A52,[4]!Stwo,8,FALSE)),(VLOOKUP(A52,[3]!LeachSS,27,FALSE))))</f>
        <v>1000</v>
      </c>
      <c r="H52" s="127" t="str">
        <f>IF(G52=(VLOOKUP(A52,Meth2,5,FALSE)),(VLOOKUP(A52,Meth2,6,FALSE)),(VLOOKUP(A52,[3]!LeachSS,28,FALSE)))</f>
        <v>Ceiling (Medium)</v>
      </c>
    </row>
    <row r="53" spans="1:8" x14ac:dyDescent="0.25">
      <c r="A53" s="121" t="s">
        <v>58</v>
      </c>
      <c r="B53" s="304" t="str">
        <f>VLOOKUP(A53,[1]!TOX, 2, FALSE)</f>
        <v>75-09-2</v>
      </c>
      <c r="C53" s="122">
        <f>IF((VLOOKUP(A53,[3]!LeachSS,21,FALSE))="0",(VLOOKUP(A53,[4]!Stwo,8,FALSE)),MIN((VLOOKUP(A53,[4]!Stwo,8,FALSE)),(VLOOKUP(A53,[3]!LeachSS,21,FALSE))))</f>
        <v>0.1</v>
      </c>
      <c r="D53" s="123" t="str">
        <f>IF(C53=(VLOOKUP(A53,Meth2,5,FALSE)),(VLOOKUP(A53,Meth2,6,FALSE)),(VLOOKUP(A53,[3]!LeachSS,22,FALSE)))</f>
        <v>PQL</v>
      </c>
      <c r="E53" s="124">
        <f>IF((VLOOKUP(A53,[3]!LeachSS,24,FALSE))="0",(VLOOKUP(A53,[4]!Stwo,8,FALSE)),MIN((VLOOKUP(A53,[4]!Stwo,8,FALSE)),(VLOOKUP(A53,[3]!LeachSS,24,FALSE))))</f>
        <v>3</v>
      </c>
      <c r="F53" s="125" t="str">
        <f>IF(E53=(VLOOKUP(A53,Meth2,5,FALSE)),(VLOOKUP(A53,Meth2,6,FALSE)),(VLOOKUP(A53,[3]!LeachSS,25,FALSE)))</f>
        <v>Leaching</v>
      </c>
      <c r="G53" s="126">
        <f>IF((VLOOKUP(A53,[3]!LeachSS,27,FALSE))="0",(VLOOKUP(A53,[4]!Stwo,8,FALSE)),MIN((VLOOKUP(A53,[4]!Stwo,8,FALSE)),(VLOOKUP(A53,[3]!LeachSS,27,FALSE))))</f>
        <v>800</v>
      </c>
      <c r="H53" s="127" t="str">
        <f>IF(G53=(VLOOKUP(A53,Meth2,5,FALSE)),(VLOOKUP(A53,Meth2,6,FALSE)),(VLOOKUP(A53,[3]!LeachSS,28,FALSE)))</f>
        <v>S-3 Standard</v>
      </c>
    </row>
    <row r="54" spans="1:8" x14ac:dyDescent="0.25">
      <c r="A54" s="121" t="s">
        <v>57</v>
      </c>
      <c r="B54" s="304" t="str">
        <f>VLOOKUP(A54,[1]!TOX, 2, FALSE)</f>
        <v>120-83-2</v>
      </c>
      <c r="C54" s="122">
        <f>IF((VLOOKUP(A54,[3]!LeachSS,21,FALSE))="0",(VLOOKUP(A54,[4]!Stwo,8,FALSE)),MIN((VLOOKUP(A54,[4]!Stwo,8,FALSE)),(VLOOKUP(A54,[3]!LeachSS,21,FALSE))))</f>
        <v>0.7</v>
      </c>
      <c r="D54" s="123" t="str">
        <f>IF(C54=(VLOOKUP(A54,Meth2,5,FALSE)),(VLOOKUP(A54,Meth2,6,FALSE)),(VLOOKUP(A54,[3]!LeachSS,22,FALSE)))</f>
        <v>PQL</v>
      </c>
      <c r="E54" s="130">
        <f>IF((VLOOKUP(A54,[3]!LeachSS,24,FALSE))="0",(VLOOKUP(A54,[4]!Stwo,8,FALSE)),MIN((VLOOKUP(A54,[4]!Stwo,8,FALSE)),(VLOOKUP(A54,[3]!LeachSS,24,FALSE))))</f>
        <v>70</v>
      </c>
      <c r="F54" s="125" t="str">
        <f>IF(E54=(VLOOKUP(A54,Meth2,5,FALSE)),(VLOOKUP(A54,Meth2,6,FALSE)),(VLOOKUP(A54,[3]!LeachSS,25,FALSE)))</f>
        <v>Leaching</v>
      </c>
      <c r="G54" s="126">
        <f>IF((VLOOKUP(A54,[3]!LeachSS,27,FALSE))="0",(VLOOKUP(A54,[4]!Stwo,8,FALSE)),MIN((VLOOKUP(A54,[4]!Stwo,8,FALSE)),(VLOOKUP(A54,[3]!LeachSS,27,FALSE))))</f>
        <v>40</v>
      </c>
      <c r="H54" s="127" t="str">
        <f>IF(G54=(VLOOKUP(A54,Meth2,5,FALSE)),(VLOOKUP(A54,Meth2,6,FALSE)),(VLOOKUP(A54,[3]!LeachSS,28,FALSE)))</f>
        <v>Leaching</v>
      </c>
    </row>
    <row r="55" spans="1:8" x14ac:dyDescent="0.25">
      <c r="A55" s="121" t="s">
        <v>56</v>
      </c>
      <c r="B55" s="304" t="str">
        <f>VLOOKUP(A55,[1]!TOX, 2, FALSE)</f>
        <v>78-87-5</v>
      </c>
      <c r="C55" s="122">
        <f>IF((VLOOKUP(A55,[3]!LeachSS,21,FALSE))="0",(VLOOKUP(A55,[4]!Stwo,8,FALSE)),MIN((VLOOKUP(A55,[4]!Stwo,8,FALSE)),(VLOOKUP(A55,[3]!LeachSS,21,FALSE))))</f>
        <v>0.1</v>
      </c>
      <c r="D55" s="123" t="str">
        <f>IF(C55=(VLOOKUP(A55,Meth2,5,FALSE)),(VLOOKUP(A55,Meth2,6,FALSE)),(VLOOKUP(A55,[3]!LeachSS,22,FALSE)))</f>
        <v>PQL</v>
      </c>
      <c r="E55" s="124">
        <f>IF((VLOOKUP(A55,[3]!LeachSS,24,FALSE))="0",(VLOOKUP(A55,[4]!Stwo,8,FALSE)),MIN((VLOOKUP(A55,[4]!Stwo,8,FALSE)),(VLOOKUP(A55,[3]!LeachSS,24,FALSE))))</f>
        <v>0.1</v>
      </c>
      <c r="F55" s="125" t="str">
        <f>IF(E55=(VLOOKUP(A55,Meth2,5,FALSE)),(VLOOKUP(A55,Meth2,6,FALSE)),(VLOOKUP(A55,[3]!LeachSS,25,FALSE)))</f>
        <v>PQL</v>
      </c>
      <c r="G55" s="126">
        <f>IF((VLOOKUP(A55,[3]!LeachSS,27,FALSE))="0",(VLOOKUP(A55,[4]!Stwo,8,FALSE)),MIN((VLOOKUP(A55,[4]!Stwo,8,FALSE)),(VLOOKUP(A55,[3]!LeachSS,27,FALSE))))</f>
        <v>300</v>
      </c>
      <c r="H55" s="127" t="str">
        <f>IF(G55=(VLOOKUP(A55,Meth2,5,FALSE)),(VLOOKUP(A55,Meth2,6,FALSE)),(VLOOKUP(A55,[3]!LeachSS,28,FALSE)))</f>
        <v>Cancer Risk</v>
      </c>
    </row>
    <row r="56" spans="1:8" x14ac:dyDescent="0.25">
      <c r="A56" s="121" t="s">
        <v>55</v>
      </c>
      <c r="B56" s="304" t="str">
        <f>VLOOKUP(A56,[1]!TOX, 2, FALSE)</f>
        <v>542-75-6</v>
      </c>
      <c r="C56" s="122">
        <f>IF((VLOOKUP(A56,[3]!LeachSS,21,FALSE))="0",(VLOOKUP(A56,[4]!Stwo,8,FALSE)),MIN((VLOOKUP(A56,[4]!Stwo,8,FALSE)),(VLOOKUP(A56,[3]!LeachSS,21,FALSE))))</f>
        <v>0.01</v>
      </c>
      <c r="D56" s="123" t="str">
        <f>IF(C56=(VLOOKUP(A56,Meth2,5,FALSE)),(VLOOKUP(A56,Meth2,6,FALSE)),(VLOOKUP(A56,[3]!LeachSS,22,FALSE)))</f>
        <v>Leaching</v>
      </c>
      <c r="E56" s="124">
        <f>IF((VLOOKUP(A56,[3]!LeachSS,24,FALSE))="0",(VLOOKUP(A56,[4]!Stwo,8,FALSE)),MIN((VLOOKUP(A56,[4]!Stwo,8,FALSE)),(VLOOKUP(A56,[3]!LeachSS,24,FALSE))))</f>
        <v>0.4</v>
      </c>
      <c r="F56" s="125" t="str">
        <f>IF(E56=(VLOOKUP(A56,Meth2,5,FALSE)),(VLOOKUP(A56,Meth2,6,FALSE)),(VLOOKUP(A56,[3]!LeachSS,25,FALSE)))</f>
        <v>Leaching</v>
      </c>
      <c r="G56" s="126">
        <f>IF((VLOOKUP(A56,[3]!LeachSS,27,FALSE))="0",(VLOOKUP(A56,[4]!Stwo,8,FALSE)),MIN((VLOOKUP(A56,[4]!Stwo,8,FALSE)),(VLOOKUP(A56,[3]!LeachSS,27,FALSE))))</f>
        <v>100</v>
      </c>
      <c r="H56" s="127" t="str">
        <f>IF(G56=(VLOOKUP(A56,Meth2,5,FALSE)),(VLOOKUP(A56,Meth2,6,FALSE)),(VLOOKUP(A56,[3]!LeachSS,28,FALSE)))</f>
        <v>Cancer Risk</v>
      </c>
    </row>
    <row r="57" spans="1:8" x14ac:dyDescent="0.25">
      <c r="A57" s="121" t="s">
        <v>54</v>
      </c>
      <c r="B57" s="304" t="str">
        <f>VLOOKUP(A57,[1]!TOX, 2, FALSE)</f>
        <v>60-57-1</v>
      </c>
      <c r="C57" s="122">
        <f>IF((VLOOKUP(A57,[3]!LeachSS,21,FALSE))="0",(VLOOKUP(A57,[4]!Stwo,8,FALSE)),MIN((VLOOKUP(A57,[4]!Stwo,8,FALSE)),(VLOOKUP(A57,[3]!LeachSS,21,FALSE))))</f>
        <v>0.6</v>
      </c>
      <c r="D57" s="123" t="str">
        <f>IF(C57=(VLOOKUP(A57,Meth2,5,FALSE)),(VLOOKUP(A57,Meth2,6,FALSE)),(VLOOKUP(A57,[3]!LeachSS,22,FALSE)))</f>
        <v>Cancer Risk</v>
      </c>
      <c r="E57" s="124">
        <f>IF((VLOOKUP(A57,[3]!LeachSS,24,FALSE))="0",(VLOOKUP(A57,[4]!Stwo,8,FALSE)),MIN((VLOOKUP(A57,[4]!Stwo,8,FALSE)),(VLOOKUP(A57,[3]!LeachSS,24,FALSE))))</f>
        <v>0.6</v>
      </c>
      <c r="F57" s="125" t="str">
        <f>IF(E57=(VLOOKUP(A57,Meth2,5,FALSE)),(VLOOKUP(A57,Meth2,6,FALSE)),(VLOOKUP(A57,[3]!LeachSS,25,FALSE)))</f>
        <v>Cancer Risk</v>
      </c>
      <c r="G57" s="126">
        <f>IF((VLOOKUP(A57,[3]!LeachSS,27,FALSE))="0",(VLOOKUP(A57,[4]!Stwo,8,FALSE)),MIN((VLOOKUP(A57,[4]!Stwo,8,FALSE)),(VLOOKUP(A57,[3]!LeachSS,27,FALSE))))</f>
        <v>0.6</v>
      </c>
      <c r="H57" s="127" t="str">
        <f>IF(G57=(VLOOKUP(A57,Meth2,5,FALSE)),(VLOOKUP(A57,Meth2,6,FALSE)),(VLOOKUP(A57,[3]!LeachSS,28,FALSE)))</f>
        <v>Cancer Risk</v>
      </c>
    </row>
    <row r="58" spans="1:8" x14ac:dyDescent="0.25">
      <c r="A58" s="121" t="s">
        <v>53</v>
      </c>
      <c r="B58" s="304" t="str">
        <f>VLOOKUP(A58,[1]!TOX, 2, FALSE)</f>
        <v>84-66-2</v>
      </c>
      <c r="C58" s="122">
        <f>IF((VLOOKUP(A58,[3]!LeachSS,21,FALSE))="0",(VLOOKUP(A58,[4]!Stwo,8,FALSE)),MIN((VLOOKUP(A58,[4]!Stwo,8,FALSE)),(VLOOKUP(A58,[3]!LeachSS,21,FALSE))))</f>
        <v>10</v>
      </c>
      <c r="D58" s="123" t="str">
        <f>IF(C58=(VLOOKUP(A58,Meth2,5,FALSE)),(VLOOKUP(A58,Meth2,6,FALSE)),(VLOOKUP(A58,[3]!LeachSS,22,FALSE)))</f>
        <v>Leaching</v>
      </c>
      <c r="E58" s="124">
        <f>IF((VLOOKUP(A58,[3]!LeachSS,24,FALSE))="0",(VLOOKUP(A58,[4]!Stwo,8,FALSE)),MIN((VLOOKUP(A58,[4]!Stwo,8,FALSE)),(VLOOKUP(A58,[3]!LeachSS,24,FALSE))))</f>
        <v>200</v>
      </c>
      <c r="F58" s="125" t="str">
        <f>IF(E58=(VLOOKUP(A58,Meth2,5,FALSE)),(VLOOKUP(A58,Meth2,6,FALSE)),(VLOOKUP(A58,[3]!LeachSS,25,FALSE)))</f>
        <v>Leaching</v>
      </c>
      <c r="G58" s="126">
        <f>IF((VLOOKUP(A58,[3]!LeachSS,27,FALSE))="0",(VLOOKUP(A58,[4]!Stwo,8,FALSE)),MIN((VLOOKUP(A58,[4]!Stwo,8,FALSE)),(VLOOKUP(A58,[3]!LeachSS,27,FALSE))))</f>
        <v>300</v>
      </c>
      <c r="H58" s="127" t="str">
        <f>IF(G58=(VLOOKUP(A58,Meth2,5,FALSE)),(VLOOKUP(A58,Meth2,6,FALSE)),(VLOOKUP(A58,[3]!LeachSS,28,FALSE)))</f>
        <v>Leaching</v>
      </c>
    </row>
    <row r="59" spans="1:8" x14ac:dyDescent="0.25">
      <c r="A59" s="121" t="s">
        <v>52</v>
      </c>
      <c r="B59" s="304" t="str">
        <f>VLOOKUP(A59,[1]!TOX, 2, FALSE)</f>
        <v>131-11-3</v>
      </c>
      <c r="C59" s="122">
        <f>IF((VLOOKUP(A59,[3]!LeachSS,21,FALSE))="0",(VLOOKUP(A59,[4]!Stwo,8,FALSE)),MIN((VLOOKUP(A59,[4]!Stwo,8,FALSE)),(VLOOKUP(A59,[3]!LeachSS,21,FALSE))))</f>
        <v>0.7</v>
      </c>
      <c r="D59" s="123" t="str">
        <f>IF(C59=(VLOOKUP(A59,Meth2,5,FALSE)),(VLOOKUP(A59,Meth2,6,FALSE)),(VLOOKUP(A59,[3]!LeachSS,22,FALSE)))</f>
        <v>PQL</v>
      </c>
      <c r="E59" s="124">
        <f>IF((VLOOKUP(A59,[3]!LeachSS,24,FALSE))="0",(VLOOKUP(A59,[4]!Stwo,8,FALSE)),MIN((VLOOKUP(A59,[4]!Stwo,8,FALSE)),(VLOOKUP(A59,[3]!LeachSS,24,FALSE))))</f>
        <v>50</v>
      </c>
      <c r="F59" s="125" t="str">
        <f>IF(E59=(VLOOKUP(A59,Meth2,5,FALSE)),(VLOOKUP(A59,Meth2,6,FALSE)),(VLOOKUP(A59,[3]!LeachSS,25,FALSE)))</f>
        <v>Leaching</v>
      </c>
      <c r="G59" s="126">
        <f>IF((VLOOKUP(A59,[3]!LeachSS,27,FALSE))="0",(VLOOKUP(A59,[4]!Stwo,8,FALSE)),MIN((VLOOKUP(A59,[4]!Stwo,8,FALSE)),(VLOOKUP(A59,[3]!LeachSS,27,FALSE))))</f>
        <v>600</v>
      </c>
      <c r="H59" s="127" t="str">
        <f>IF(G59=(VLOOKUP(A59,Meth2,5,FALSE)),(VLOOKUP(A59,Meth2,6,FALSE)),(VLOOKUP(A59,[3]!LeachSS,28,FALSE)))</f>
        <v>Leaching</v>
      </c>
    </row>
    <row r="60" spans="1:8" x14ac:dyDescent="0.25">
      <c r="A60" s="121" t="s">
        <v>51</v>
      </c>
      <c r="B60" s="304" t="str">
        <f>VLOOKUP(A60,[1]!TOX, 2, FALSE)</f>
        <v>105-67-9</v>
      </c>
      <c r="C60" s="122">
        <f>IF((VLOOKUP(A60,[3]!LeachSS,21,FALSE))="0",(VLOOKUP(A60,[4]!Stwo,8,FALSE)),MIN((VLOOKUP(A60,[4]!Stwo,8,FALSE)),(VLOOKUP(A60,[3]!LeachSS,21,FALSE))))</f>
        <v>0.7</v>
      </c>
      <c r="D60" s="123" t="str">
        <f>IF(C60=(VLOOKUP(A60,Meth2,5,FALSE)),(VLOOKUP(A60,Meth2,6,FALSE)),(VLOOKUP(A60,[3]!LeachSS,22,FALSE)))</f>
        <v>PQL</v>
      </c>
      <c r="E60" s="124">
        <f>IF((VLOOKUP(A60,[3]!LeachSS,24,FALSE))="0",(VLOOKUP(A60,[4]!Stwo,8,FALSE)),MIN((VLOOKUP(A60,[4]!Stwo,8,FALSE)),(VLOOKUP(A60,[3]!LeachSS,24,FALSE))))</f>
        <v>100</v>
      </c>
      <c r="F60" s="125" t="str">
        <f>IF(E60=(VLOOKUP(A60,Meth2,5,FALSE)),(VLOOKUP(A60,Meth2,6,FALSE)),(VLOOKUP(A60,[3]!LeachSS,25,FALSE)))</f>
        <v>Leaching</v>
      </c>
      <c r="G60" s="126">
        <f>IF((VLOOKUP(A60,[3]!LeachSS,27,FALSE))="0",(VLOOKUP(A60,[4]!Stwo,8,FALSE)),MIN((VLOOKUP(A60,[4]!Stwo,8,FALSE)),(VLOOKUP(A60,[3]!LeachSS,27,FALSE))))</f>
        <v>1000</v>
      </c>
      <c r="H60" s="127" t="str">
        <f>IF(G60=(VLOOKUP(A60,Meth2,5,FALSE)),(VLOOKUP(A60,Meth2,6,FALSE)),(VLOOKUP(A60,[3]!LeachSS,28,FALSE)))</f>
        <v>Leaching</v>
      </c>
    </row>
    <row r="61" spans="1:8" x14ac:dyDescent="0.25">
      <c r="A61" s="121" t="s">
        <v>50</v>
      </c>
      <c r="B61" s="304" t="str">
        <f>VLOOKUP(A61,[1]!TOX, 2, FALSE)</f>
        <v>51-28-5</v>
      </c>
      <c r="C61" s="122">
        <f>IF((VLOOKUP(A61,[3]!LeachSS,21,FALSE))="0",(VLOOKUP(A61,[4]!Stwo,8,FALSE)),MIN((VLOOKUP(A61,[4]!Stwo,8,FALSE)),(VLOOKUP(A61,[3]!LeachSS,21,FALSE))))</f>
        <v>3</v>
      </c>
      <c r="D61" s="123" t="str">
        <f>IF(C61=(VLOOKUP(A61,Meth2,5,FALSE)),(VLOOKUP(A61,Meth2,6,FALSE)),(VLOOKUP(A61,[3]!LeachSS,22,FALSE)))</f>
        <v>PQL</v>
      </c>
      <c r="E61" s="124">
        <f>IF((VLOOKUP(A61,[3]!LeachSS,24,FALSE))="0",(VLOOKUP(A61,[4]!Stwo,8,FALSE)),MIN((VLOOKUP(A61,[4]!Stwo,8,FALSE)),(VLOOKUP(A61,[3]!LeachSS,24,FALSE))))</f>
        <v>50</v>
      </c>
      <c r="F61" s="125" t="str">
        <f>IF(E61=(VLOOKUP(A61,Meth2,5,FALSE)),(VLOOKUP(A61,Meth2,6,FALSE)),(VLOOKUP(A61,[3]!LeachSS,25,FALSE)))</f>
        <v>Leaching</v>
      </c>
      <c r="G61" s="126">
        <f>IF((VLOOKUP(A61,[3]!LeachSS,27,FALSE))="0",(VLOOKUP(A61,[4]!Stwo,8,FALSE)),MIN((VLOOKUP(A61,[4]!Stwo,8,FALSE)),(VLOOKUP(A61,[3]!LeachSS,27,FALSE))))</f>
        <v>100</v>
      </c>
      <c r="H61" s="127" t="str">
        <f>IF(G61=(VLOOKUP(A61,Meth2,5,FALSE)),(VLOOKUP(A61,Meth2,6,FALSE)),(VLOOKUP(A61,[3]!LeachSS,28,FALSE)))</f>
        <v>Leaching</v>
      </c>
    </row>
    <row r="62" spans="1:8" x14ac:dyDescent="0.25">
      <c r="A62" s="121" t="s">
        <v>49</v>
      </c>
      <c r="B62" s="304" t="str">
        <f>VLOOKUP(A62,[1]!TOX, 2, FALSE)</f>
        <v>121-14-2</v>
      </c>
      <c r="C62" s="122">
        <f>IF((VLOOKUP(A62,[3]!LeachSS,21,FALSE))="0",(VLOOKUP(A62,[4]!Stwo,8,FALSE)),MIN((VLOOKUP(A62,[4]!Stwo,8,FALSE)),(VLOOKUP(A62,[3]!LeachSS,21,FALSE))))</f>
        <v>0.7</v>
      </c>
      <c r="D62" s="123" t="str">
        <f>IF(C62=(VLOOKUP(A62,Meth2,5,FALSE)),(VLOOKUP(A62,Meth2,6,FALSE)),(VLOOKUP(A62,[3]!LeachSS,22,FALSE)))</f>
        <v>PQL</v>
      </c>
      <c r="E62" s="124">
        <f>IF((VLOOKUP(A62,[3]!LeachSS,24,FALSE))="0",(VLOOKUP(A62,[4]!Stwo,8,FALSE)),MIN((VLOOKUP(A62,[4]!Stwo,8,FALSE)),(VLOOKUP(A62,[3]!LeachSS,24,FALSE))))</f>
        <v>10</v>
      </c>
      <c r="F62" s="125" t="str">
        <f>IF(E62=(VLOOKUP(A62,Meth2,5,FALSE)),(VLOOKUP(A62,Meth2,6,FALSE)),(VLOOKUP(A62,[3]!LeachSS,25,FALSE)))</f>
        <v>Cancer Risk</v>
      </c>
      <c r="G62" s="126">
        <f>IF((VLOOKUP(A62,[3]!LeachSS,27,FALSE))="0",(VLOOKUP(A62,[4]!Stwo,8,FALSE)),MIN((VLOOKUP(A62,[4]!Stwo,8,FALSE)),(VLOOKUP(A62,[3]!LeachSS,27,FALSE))))</f>
        <v>10</v>
      </c>
      <c r="H62" s="127" t="str">
        <f>IF(G62=(VLOOKUP(A62,Meth2,5,FALSE)),(VLOOKUP(A62,Meth2,6,FALSE)),(VLOOKUP(A62,[3]!LeachSS,28,FALSE)))</f>
        <v>Cancer Risk</v>
      </c>
    </row>
    <row r="63" spans="1:8" x14ac:dyDescent="0.25">
      <c r="A63" s="121" t="s">
        <v>48</v>
      </c>
      <c r="B63" s="304" t="str">
        <f>VLOOKUP(A63,[1]!TOX, 2, FALSE)</f>
        <v>123-91-1</v>
      </c>
      <c r="C63" s="122">
        <f>IF((VLOOKUP(A63,[3]!LeachSS,21,FALSE))="0",(VLOOKUP(A63,[4]!Stwo,8,FALSE)),MIN((VLOOKUP(A63,[4]!Stwo,8,FALSE)),(VLOOKUP(A63,[3]!LeachSS,21,FALSE))))</f>
        <v>0.2</v>
      </c>
      <c r="D63" s="123" t="str">
        <f>IF(C63=(VLOOKUP(A63,Meth2,5,FALSE)),(VLOOKUP(A63,Meth2,6,FALSE)),(VLOOKUP(A63,[3]!LeachSS,22,FALSE)))</f>
        <v>PQL</v>
      </c>
      <c r="E63" s="130">
        <f>IF((VLOOKUP(A63,[3]!LeachSS,24,FALSE))="0",(VLOOKUP(A63,[4]!Stwo,8,FALSE)),MIN((VLOOKUP(A63,[4]!Stwo,8,FALSE)),(VLOOKUP(A63,[3]!LeachSS,24,FALSE))))</f>
        <v>5</v>
      </c>
      <c r="F63" s="125" t="str">
        <f>IF(E63=(VLOOKUP(A63,Meth2,5,FALSE)),(VLOOKUP(A63,Meth2,6,FALSE)),(VLOOKUP(A63,[3]!LeachSS,25,FALSE)))</f>
        <v>Leaching</v>
      </c>
      <c r="G63" s="126">
        <f>IF((VLOOKUP(A63,[3]!LeachSS,27,FALSE))="0",(VLOOKUP(A63,[4]!Stwo,8,FALSE)),MIN((VLOOKUP(A63,[4]!Stwo,8,FALSE)),(VLOOKUP(A63,[3]!LeachSS,27,FALSE))))</f>
        <v>100</v>
      </c>
      <c r="H63" s="127" t="str">
        <f>IF(G63=(VLOOKUP(A63,Meth2,5,FALSE)),(VLOOKUP(A63,Meth2,6,FALSE)),(VLOOKUP(A63,[3]!LeachSS,28,FALSE)))</f>
        <v>Cancer Risk</v>
      </c>
    </row>
    <row r="64" spans="1:8" x14ac:dyDescent="0.25">
      <c r="A64" s="121" t="s">
        <v>47</v>
      </c>
      <c r="B64" s="304" t="str">
        <f>VLOOKUP(A64,[1]!TOX, 2, FALSE)</f>
        <v>115-29-7</v>
      </c>
      <c r="C64" s="122">
        <f>IF((VLOOKUP(A64,[3]!LeachSS,21,FALSE))="0",(VLOOKUP(A64,[4]!Stwo,8,FALSE)),MIN((VLOOKUP(A64,[4]!Stwo,8,FALSE)),(VLOOKUP(A64,[3]!LeachSS,21,FALSE))))</f>
        <v>0.6</v>
      </c>
      <c r="D64" s="123" t="str">
        <f>IF(C64=(VLOOKUP(A64,Meth2,5,FALSE)),(VLOOKUP(A64,Meth2,6,FALSE)),(VLOOKUP(A64,[3]!LeachSS,22,FALSE)))</f>
        <v>Leaching</v>
      </c>
      <c r="E64" s="124">
        <f>IF((VLOOKUP(A64,[3]!LeachSS,24,FALSE))="0",(VLOOKUP(A64,[4]!Stwo,8,FALSE)),MIN((VLOOKUP(A64,[4]!Stwo,8,FALSE)),(VLOOKUP(A64,[3]!LeachSS,24,FALSE))))</f>
        <v>500</v>
      </c>
      <c r="F64" s="125" t="str">
        <f>IF(E64=(VLOOKUP(A64,Meth2,5,FALSE)),(VLOOKUP(A64,Meth2,6,FALSE)),(VLOOKUP(A64,[3]!LeachSS,25,FALSE)))</f>
        <v>S-3 Standard</v>
      </c>
      <c r="G64" s="126">
        <f>IF((VLOOKUP(A64,[3]!LeachSS,27,FALSE))="0",(VLOOKUP(A64,[4]!Stwo,8,FALSE)),MIN((VLOOKUP(A64,[4]!Stwo,8,FALSE)),(VLOOKUP(A64,[3]!LeachSS,27,FALSE))))</f>
        <v>1</v>
      </c>
      <c r="H64" s="127" t="str">
        <f>IF(G64=(VLOOKUP(A64,Meth2,5,FALSE)),(VLOOKUP(A64,Meth2,6,FALSE)),(VLOOKUP(A64,[3]!LeachSS,28,FALSE)))</f>
        <v>Leaching</v>
      </c>
    </row>
    <row r="65" spans="1:9" x14ac:dyDescent="0.25">
      <c r="A65" s="121" t="s">
        <v>46</v>
      </c>
      <c r="B65" s="304" t="str">
        <f>VLOOKUP(A65,[1]!TOX, 2, FALSE)</f>
        <v>72-20-8</v>
      </c>
      <c r="C65" s="122">
        <f>IF((VLOOKUP(A65,[3]!LeachSS,21,FALSE))="0",(VLOOKUP(A65,[4]!Stwo,8,FALSE)),MIN((VLOOKUP(A65,[4]!Stwo,8,FALSE)),(VLOOKUP(A65,[3]!LeachSS,21,FALSE))))</f>
        <v>30</v>
      </c>
      <c r="D65" s="123" t="str">
        <f>IF(C65=(VLOOKUP(A65,Meth2,5,FALSE)),(VLOOKUP(A65,Meth2,6,FALSE)),(VLOOKUP(A65,[3]!LeachSS,22,FALSE)))</f>
        <v>S-3 Standard</v>
      </c>
      <c r="E65" s="124">
        <f>IF((VLOOKUP(A65,[3]!LeachSS,24,FALSE))="0",(VLOOKUP(A65,[4]!Stwo,8,FALSE)),MIN((VLOOKUP(A65,[4]!Stwo,8,FALSE)),(VLOOKUP(A65,[3]!LeachSS,24,FALSE))))</f>
        <v>30</v>
      </c>
      <c r="F65" s="125" t="str">
        <f>IF(E65=(VLOOKUP(A65,Meth2,5,FALSE)),(VLOOKUP(A65,Meth2,6,FALSE)),(VLOOKUP(A65,[3]!LeachSS,25,FALSE)))</f>
        <v>S-3 Standard</v>
      </c>
      <c r="G65" s="126">
        <f>IF((VLOOKUP(A65,[3]!LeachSS,27,FALSE))="0",(VLOOKUP(A65,[4]!Stwo,8,FALSE)),MIN((VLOOKUP(A65,[4]!Stwo,8,FALSE)),(VLOOKUP(A65,[3]!LeachSS,27,FALSE))))</f>
        <v>30</v>
      </c>
      <c r="H65" s="127" t="str">
        <f>IF(G65=(VLOOKUP(A65,Meth2,5,FALSE)),(VLOOKUP(A65,Meth2,6,FALSE)),(VLOOKUP(A65,[3]!LeachSS,28,FALSE)))</f>
        <v>S-3 Standard</v>
      </c>
    </row>
    <row r="66" spans="1:9" x14ac:dyDescent="0.25">
      <c r="A66" s="121" t="s">
        <v>169</v>
      </c>
      <c r="B66" s="304" t="str">
        <f>VLOOKUP(A66,[1]!TOX, 2, FALSE)</f>
        <v>100-41-4</v>
      </c>
      <c r="C66" s="122">
        <f>IF((VLOOKUP(A66,[3]!LeachSS,21,FALSE))="0",(VLOOKUP(A66,[4]!Stwo,8,FALSE)),MIN((VLOOKUP(A66,[4]!Stwo,8,FALSE)),(VLOOKUP(A66,[3]!LeachSS,21,FALSE))))</f>
        <v>40</v>
      </c>
      <c r="D66" s="123" t="str">
        <f>IF(C66=(VLOOKUP(A66,Meth2,5,FALSE)),(VLOOKUP(A66,Meth2,6,FALSE)),(VLOOKUP(A66,[3]!LeachSS,22,FALSE)))</f>
        <v>Leaching</v>
      </c>
      <c r="E66" s="124">
        <f>IF((VLOOKUP(A66,[3]!LeachSS,24,FALSE))="0",(VLOOKUP(A66,[4]!Stwo,8,FALSE)),MIN((VLOOKUP(A66,[4]!Stwo,8,FALSE)),(VLOOKUP(A66,[3]!LeachSS,24,FALSE))))</f>
        <v>1000</v>
      </c>
      <c r="F66" s="125" t="str">
        <f>IF(E66=(VLOOKUP(A66,Meth2,5,FALSE)),(VLOOKUP(A66,Meth2,6,FALSE)),(VLOOKUP(A66,[3]!LeachSS,25,FALSE)))</f>
        <v>Ceiling (Medium)</v>
      </c>
      <c r="G66" s="126">
        <f>IF((VLOOKUP(A66,[3]!LeachSS,27,FALSE))="0",(VLOOKUP(A66,[4]!Stwo,8,FALSE)),MIN((VLOOKUP(A66,[4]!Stwo,8,FALSE)),(VLOOKUP(A66,[3]!LeachSS,27,FALSE))))</f>
        <v>1000</v>
      </c>
      <c r="H66" s="127" t="str">
        <f>IF(G66=(VLOOKUP(A66,Meth2,5,FALSE)),(VLOOKUP(A66,Meth2,6,FALSE)),(VLOOKUP(A66,[3]!LeachSS,28,FALSE)))</f>
        <v>Ceiling (Medium)</v>
      </c>
    </row>
    <row r="67" spans="1:9" x14ac:dyDescent="0.25">
      <c r="A67" s="121" t="s">
        <v>110</v>
      </c>
      <c r="B67" s="304" t="str">
        <f>VLOOKUP(A67,[1]!TOX, 2, FALSE)</f>
        <v>106-93-4</v>
      </c>
      <c r="C67" s="122">
        <f>IF((VLOOKUP(A67,[3]!LeachSS,21,FALSE))="0",(VLOOKUP(A67,[4]!Stwo,8,FALSE)),MIN((VLOOKUP(A67,[4]!Stwo,8,FALSE)),(VLOOKUP(A67,[3]!LeachSS,21,FALSE))))</f>
        <v>0.1</v>
      </c>
      <c r="D67" s="123" t="str">
        <f>IF(C67=(VLOOKUP(A67,Meth2,5,FALSE)),(VLOOKUP(A67,Meth2,6,FALSE)),(VLOOKUP(A67,[3]!LeachSS,22,FALSE)))</f>
        <v>PQL</v>
      </c>
      <c r="E67" s="124">
        <f>IF((VLOOKUP(A67,[3]!LeachSS,24,FALSE))="0",(VLOOKUP(A67,[4]!Stwo,8,FALSE)),MIN((VLOOKUP(A67,[4]!Stwo,8,FALSE)),(VLOOKUP(A67,[3]!LeachSS,24,FALSE))))</f>
        <v>0.1</v>
      </c>
      <c r="F67" s="125" t="str">
        <f>IF(E67=(VLOOKUP(A67,Meth2,5,FALSE)),(VLOOKUP(A67,Meth2,6,FALSE)),(VLOOKUP(A67,[3]!LeachSS,25,FALSE)))</f>
        <v>PQL</v>
      </c>
      <c r="G67" s="126">
        <f>IF((VLOOKUP(A67,[3]!LeachSS,27,FALSE))="0",(VLOOKUP(A67,[4]!Stwo,8,FALSE)),MIN((VLOOKUP(A67,[4]!Stwo,8,FALSE)),(VLOOKUP(A67,[3]!LeachSS,27,FALSE))))</f>
        <v>5</v>
      </c>
      <c r="H67" s="127" t="str">
        <f>IF(G67=(VLOOKUP(A67,Meth2,5,FALSE)),(VLOOKUP(A67,Meth2,6,FALSE)),(VLOOKUP(A67,[3]!LeachSS,28,FALSE)))</f>
        <v>Cancer Risk</v>
      </c>
      <c r="I67" s="208"/>
    </row>
    <row r="68" spans="1:9" x14ac:dyDescent="0.25">
      <c r="A68" s="121" t="s">
        <v>45</v>
      </c>
      <c r="B68" s="304" t="str">
        <f>VLOOKUP(A68,[1]!TOX, 2, FALSE)</f>
        <v>206-44-0</v>
      </c>
      <c r="C68" s="122">
        <f>IF((VLOOKUP(A68,[3]!LeachSS,21,FALSE))="0",(VLOOKUP(A68,[4]!Stwo,8,FALSE)),MIN((VLOOKUP(A68,[4]!Stwo,8,FALSE)),(VLOOKUP(A68,[3]!LeachSS,21,FALSE))))</f>
        <v>3000</v>
      </c>
      <c r="D68" s="123" t="str">
        <f>IF(C68=(VLOOKUP(A68,Meth2,5,FALSE)),(VLOOKUP(A68,Meth2,6,FALSE)),(VLOOKUP(A68,[3]!LeachSS,22,FALSE)))</f>
        <v>Ceiling (High)</v>
      </c>
      <c r="E68" s="124">
        <f>IF((VLOOKUP(A68,[3]!LeachSS,24,FALSE))="0",(VLOOKUP(A68,[4]!Stwo,8,FALSE)),MIN((VLOOKUP(A68,[4]!Stwo,8,FALSE)),(VLOOKUP(A68,[3]!LeachSS,24,FALSE))))</f>
        <v>3000</v>
      </c>
      <c r="F68" s="125" t="str">
        <f>IF(E68=(VLOOKUP(A68,Meth2,5,FALSE)),(VLOOKUP(A68,Meth2,6,FALSE)),(VLOOKUP(A68,[3]!LeachSS,25,FALSE)))</f>
        <v>Ceiling (High)</v>
      </c>
      <c r="G68" s="126">
        <f>IF((VLOOKUP(A68,[3]!LeachSS,27,FALSE))="0",(VLOOKUP(A68,[4]!Stwo,8,FALSE)),MIN((VLOOKUP(A68,[4]!Stwo,8,FALSE)),(VLOOKUP(A68,[3]!LeachSS,27,FALSE))))</f>
        <v>3000</v>
      </c>
      <c r="H68" s="127" t="str">
        <f>IF(G68=(VLOOKUP(A68,Meth2,5,FALSE)),(VLOOKUP(A68,Meth2,6,FALSE)),(VLOOKUP(A68,[3]!LeachSS,28,FALSE)))</f>
        <v>Ceiling (High)</v>
      </c>
    </row>
    <row r="69" spans="1:9" x14ac:dyDescent="0.25">
      <c r="A69" s="121" t="s">
        <v>44</v>
      </c>
      <c r="B69" s="304" t="str">
        <f>VLOOKUP(A69,[1]!TOX, 2, FALSE)</f>
        <v>86-73-7</v>
      </c>
      <c r="C69" s="122">
        <f>IF((VLOOKUP(A69,[3]!LeachSS,21,FALSE))="0",(VLOOKUP(A69,[4]!Stwo,8,FALSE)),MIN((VLOOKUP(A69,[4]!Stwo,8,FALSE)),(VLOOKUP(A69,[3]!LeachSS,21,FALSE))))</f>
        <v>3000</v>
      </c>
      <c r="D69" s="123" t="str">
        <f>IF(C69=(VLOOKUP(A69,Meth2,5,FALSE)),(VLOOKUP(A69,Meth2,6,FALSE)),(VLOOKUP(A69,[3]!LeachSS,22,FALSE)))</f>
        <v>Ceiling (High)</v>
      </c>
      <c r="E69" s="124">
        <f>IF((VLOOKUP(A69,[3]!LeachSS,24,FALSE))="0",(VLOOKUP(A69,[4]!Stwo,8,FALSE)),MIN((VLOOKUP(A69,[4]!Stwo,8,FALSE)),(VLOOKUP(A69,[3]!LeachSS,24,FALSE))))</f>
        <v>3000</v>
      </c>
      <c r="F69" s="125" t="str">
        <f>IF(E69=(VLOOKUP(A69,Meth2,5,FALSE)),(VLOOKUP(A69,Meth2,6,FALSE)),(VLOOKUP(A69,[3]!LeachSS,25,FALSE)))</f>
        <v>Ceiling (High)</v>
      </c>
      <c r="G69" s="126">
        <f>IF((VLOOKUP(A69,[3]!LeachSS,27,FALSE))="0",(VLOOKUP(A69,[4]!Stwo,8,FALSE)),MIN((VLOOKUP(A69,[4]!Stwo,8,FALSE)),(VLOOKUP(A69,[3]!LeachSS,27,FALSE))))</f>
        <v>3000</v>
      </c>
      <c r="H69" s="127" t="str">
        <f>IF(G69=(VLOOKUP(A69,Meth2,5,FALSE)),(VLOOKUP(A69,Meth2,6,FALSE)),(VLOOKUP(A69,[3]!LeachSS,28,FALSE)))</f>
        <v>Ceiling (High)</v>
      </c>
    </row>
    <row r="70" spans="1:9" x14ac:dyDescent="0.25">
      <c r="A70" s="121" t="s">
        <v>43</v>
      </c>
      <c r="B70" s="304" t="str">
        <f>VLOOKUP(A70,[1]!TOX, 2, FALSE)</f>
        <v>76-44-8</v>
      </c>
      <c r="C70" s="122">
        <f>IF((VLOOKUP(A70,[3]!LeachSS,21,FALSE))="0",(VLOOKUP(A70,[4]!Stwo,8,FALSE)),MIN((VLOOKUP(A70,[4]!Stwo,8,FALSE)),(VLOOKUP(A70,[3]!LeachSS,21,FALSE))))</f>
        <v>2</v>
      </c>
      <c r="D70" s="123" t="str">
        <f>IF(C70=(VLOOKUP(A70,Meth2,5,FALSE)),(VLOOKUP(A70,Meth2,6,FALSE)),(VLOOKUP(A70,[3]!LeachSS,22,FALSE)))</f>
        <v>Cancer Risk</v>
      </c>
      <c r="E70" s="124">
        <f>IF((VLOOKUP(A70,[3]!LeachSS,24,FALSE))="0",(VLOOKUP(A70,[4]!Stwo,8,FALSE)),MIN((VLOOKUP(A70,[4]!Stwo,8,FALSE)),(VLOOKUP(A70,[3]!LeachSS,24,FALSE))))</f>
        <v>2</v>
      </c>
      <c r="F70" s="125" t="str">
        <f>IF(E70=(VLOOKUP(A70,Meth2,5,FALSE)),(VLOOKUP(A70,Meth2,6,FALSE)),(VLOOKUP(A70,[3]!LeachSS,25,FALSE)))</f>
        <v>Cancer Risk</v>
      </c>
      <c r="G70" s="126">
        <f>IF((VLOOKUP(A70,[3]!LeachSS,27,FALSE))="0",(VLOOKUP(A70,[4]!Stwo,8,FALSE)),MIN((VLOOKUP(A70,[4]!Stwo,8,FALSE)),(VLOOKUP(A70,[3]!LeachSS,27,FALSE))))</f>
        <v>2</v>
      </c>
      <c r="H70" s="127" t="str">
        <f>IF(G70=(VLOOKUP(A70,Meth2,5,FALSE)),(VLOOKUP(A70,Meth2,6,FALSE)),(VLOOKUP(A70,[3]!LeachSS,28,FALSE)))</f>
        <v>Cancer Risk</v>
      </c>
    </row>
    <row r="71" spans="1:9" x14ac:dyDescent="0.25">
      <c r="A71" s="121" t="s">
        <v>42</v>
      </c>
      <c r="B71" s="304" t="str">
        <f>VLOOKUP(A71,[1]!TOX, 2, FALSE)</f>
        <v>1024-57-3</v>
      </c>
      <c r="C71" s="122">
        <f>IF((VLOOKUP(A71,[3]!LeachSS,21,FALSE))="0",(VLOOKUP(A71,[4]!Stwo,8,FALSE)),MIN((VLOOKUP(A71,[4]!Stwo,8,FALSE)),(VLOOKUP(A71,[3]!LeachSS,21,FALSE))))</f>
        <v>1</v>
      </c>
      <c r="D71" s="123" t="str">
        <f>IF(C71=(VLOOKUP(A71,Meth2,5,FALSE)),(VLOOKUP(A71,Meth2,6,FALSE)),(VLOOKUP(A71,[3]!LeachSS,22,FALSE)))</f>
        <v>Cancer Risk</v>
      </c>
      <c r="E71" s="124">
        <f>IF((VLOOKUP(A71,[3]!LeachSS,24,FALSE))="0",(VLOOKUP(A71,[4]!Stwo,8,FALSE)),MIN((VLOOKUP(A71,[4]!Stwo,8,FALSE)),(VLOOKUP(A71,[3]!LeachSS,24,FALSE))))</f>
        <v>1</v>
      </c>
      <c r="F71" s="125" t="str">
        <f>IF(E71=(VLOOKUP(A71,Meth2,5,FALSE)),(VLOOKUP(A71,Meth2,6,FALSE)),(VLOOKUP(A71,[3]!LeachSS,25,FALSE)))</f>
        <v>Cancer Risk</v>
      </c>
      <c r="G71" s="126">
        <f>IF((VLOOKUP(A71,[3]!LeachSS,27,FALSE))="0",(VLOOKUP(A71,[4]!Stwo,8,FALSE)),MIN((VLOOKUP(A71,[4]!Stwo,8,FALSE)),(VLOOKUP(A71,[3]!LeachSS,27,FALSE))))</f>
        <v>1</v>
      </c>
      <c r="H71" s="127" t="str">
        <f>IF(G71=(VLOOKUP(A71,Meth2,5,FALSE)),(VLOOKUP(A71,Meth2,6,FALSE)),(VLOOKUP(A71,[3]!LeachSS,28,FALSE)))</f>
        <v>Cancer Risk</v>
      </c>
    </row>
    <row r="72" spans="1:9" x14ac:dyDescent="0.25">
      <c r="A72" s="121" t="s">
        <v>41</v>
      </c>
      <c r="B72" s="304" t="str">
        <f>VLOOKUP(A72,[1]!TOX, 2, FALSE)</f>
        <v>118-74-1</v>
      </c>
      <c r="C72" s="122">
        <f>IF((VLOOKUP(A72,[3]!LeachSS,21,FALSE))="0",(VLOOKUP(A72,[4]!Stwo,8,FALSE)),MIN((VLOOKUP(A72,[4]!Stwo,8,FALSE)),(VLOOKUP(A72,[3]!LeachSS,21,FALSE))))</f>
        <v>0.9</v>
      </c>
      <c r="D72" s="123" t="str">
        <f>IF(C72=(VLOOKUP(A72,Meth2,5,FALSE)),(VLOOKUP(A72,Meth2,6,FALSE)),(VLOOKUP(A72,[3]!LeachSS,22,FALSE)))</f>
        <v>S-3 Standard</v>
      </c>
      <c r="E72" s="124">
        <f>IF((VLOOKUP(A72,[3]!LeachSS,24,FALSE))="0",(VLOOKUP(A72,[4]!Stwo,8,FALSE)),MIN((VLOOKUP(A72,[4]!Stwo,8,FALSE)),(VLOOKUP(A72,[3]!LeachSS,24,FALSE))))</f>
        <v>0.9</v>
      </c>
      <c r="F72" s="125" t="str">
        <f>IF(E72=(VLOOKUP(A72,Meth2,5,FALSE)),(VLOOKUP(A72,Meth2,6,FALSE)),(VLOOKUP(A72,[3]!LeachSS,25,FALSE)))</f>
        <v>S-3 Standard</v>
      </c>
      <c r="G72" s="126">
        <f>IF((VLOOKUP(A72,[3]!LeachSS,27,FALSE))="0",(VLOOKUP(A72,[4]!Stwo,8,FALSE)),MIN((VLOOKUP(A72,[4]!Stwo,8,FALSE)),(VLOOKUP(A72,[3]!LeachSS,27,FALSE))))</f>
        <v>0.9</v>
      </c>
      <c r="H72" s="127" t="str">
        <f>IF(G72=(VLOOKUP(A72,Meth2,5,FALSE)),(VLOOKUP(A72,Meth2,6,FALSE)),(VLOOKUP(A72,[3]!LeachSS,28,FALSE)))</f>
        <v>S-3 Standard</v>
      </c>
    </row>
    <row r="73" spans="1:9" x14ac:dyDescent="0.25">
      <c r="A73" s="121" t="s">
        <v>40</v>
      </c>
      <c r="B73" s="304" t="str">
        <f>VLOOKUP(A73,[1]!TOX, 2, FALSE)</f>
        <v>87-68-3</v>
      </c>
      <c r="C73" s="122">
        <f>IF((VLOOKUP(A73,[3]!LeachSS,21,FALSE))="0",(VLOOKUP(A73,[4]!Stwo,8,FALSE)),MIN((VLOOKUP(A73,[4]!Stwo,8,FALSE)),(VLOOKUP(A73,[3]!LeachSS,21,FALSE))))</f>
        <v>100</v>
      </c>
      <c r="D73" s="123" t="str">
        <f>IF(C73=(VLOOKUP(A73,Meth2,5,FALSE)),(VLOOKUP(A73,Meth2,6,FALSE)),(VLOOKUP(A73,[3]!LeachSS,22,FALSE)))</f>
        <v>Cancer Risk</v>
      </c>
      <c r="E73" s="124">
        <f>IF((VLOOKUP(A73,[3]!LeachSS,24,FALSE))="0",(VLOOKUP(A73,[4]!Stwo,8,FALSE)),MIN((VLOOKUP(A73,[4]!Stwo,8,FALSE)),(VLOOKUP(A73,[3]!LeachSS,24,FALSE))))</f>
        <v>100</v>
      </c>
      <c r="F73" s="125" t="str">
        <f>IF(E73=(VLOOKUP(A73,Meth2,5,FALSE)),(VLOOKUP(A73,Meth2,6,FALSE)),(VLOOKUP(A73,[3]!LeachSS,25,FALSE)))</f>
        <v>Cancer Risk</v>
      </c>
      <c r="G73" s="126">
        <f>IF((VLOOKUP(A73,[3]!LeachSS,27,FALSE))="0",(VLOOKUP(A73,[4]!Stwo,8,FALSE)),MIN((VLOOKUP(A73,[4]!Stwo,8,FALSE)),(VLOOKUP(A73,[3]!LeachSS,27,FALSE))))</f>
        <v>100</v>
      </c>
      <c r="H73" s="127" t="str">
        <f>IF(G73=(VLOOKUP(A73,Meth2,5,FALSE)),(VLOOKUP(A73,Meth2,6,FALSE)),(VLOOKUP(A73,[3]!LeachSS,28,FALSE)))</f>
        <v>Cancer Risk</v>
      </c>
    </row>
    <row r="74" spans="1:9" x14ac:dyDescent="0.25">
      <c r="A74" s="129" t="s">
        <v>39</v>
      </c>
      <c r="B74" s="304" t="str">
        <f>VLOOKUP(A74,[1]!TOX, 2, FALSE)</f>
        <v>58-89-9</v>
      </c>
      <c r="C74" s="122">
        <f>IF((VLOOKUP(A74,[3]!LeachSS,21,FALSE))="0",(VLOOKUP(A74,[4]!Stwo,8,FALSE)),MIN((VLOOKUP(A74,[4]!Stwo,8,FALSE)),(VLOOKUP(A74,[3]!LeachSS,21,FALSE))))</f>
        <v>3.0000000000000001E-3</v>
      </c>
      <c r="D74" s="123" t="str">
        <f>IF(C74=(VLOOKUP(A74,Meth2,5,FALSE)),(VLOOKUP(A74,Meth2,6,FALSE)),(VLOOKUP(A74,[3]!LeachSS,22,FALSE)))</f>
        <v>Leaching</v>
      </c>
      <c r="E74" s="124">
        <f>IF((VLOOKUP(A74,[3]!LeachSS,24,FALSE))="0",(VLOOKUP(A74,[4]!Stwo,8,FALSE)),MIN((VLOOKUP(A74,[4]!Stwo,8,FALSE)),(VLOOKUP(A74,[3]!LeachSS,24,FALSE))))</f>
        <v>2</v>
      </c>
      <c r="F74" s="125" t="str">
        <f>IF(E74=(VLOOKUP(A74,Meth2,5,FALSE)),(VLOOKUP(A74,Meth2,6,FALSE)),(VLOOKUP(A74,[3]!LeachSS,25,FALSE)))</f>
        <v>Leaching</v>
      </c>
      <c r="G74" s="126">
        <f>IF((VLOOKUP(A74,[3]!LeachSS,27,FALSE))="0",(VLOOKUP(A74,[4]!Stwo,8,FALSE)),MIN((VLOOKUP(A74,[4]!Stwo,8,FALSE)),(VLOOKUP(A74,[3]!LeachSS,27,FALSE))))</f>
        <v>0.5</v>
      </c>
      <c r="H74" s="127" t="str">
        <f>IF(G74=(VLOOKUP(A74,Meth2,5,FALSE)),(VLOOKUP(A74,Meth2,6,FALSE)),(VLOOKUP(A74,[3]!LeachSS,28,FALSE)))</f>
        <v>Leaching</v>
      </c>
    </row>
    <row r="75" spans="1:9" x14ac:dyDescent="0.25">
      <c r="A75" s="121" t="s">
        <v>38</v>
      </c>
      <c r="B75" s="304" t="str">
        <f>VLOOKUP(A75,[1]!TOX, 2, FALSE)</f>
        <v>67-72-1</v>
      </c>
      <c r="C75" s="122">
        <f>IF((VLOOKUP(A75,[3]!LeachSS,21,FALSE))="0",(VLOOKUP(A75,[4]!Stwo,8,FALSE)),MIN((VLOOKUP(A75,[4]!Stwo,8,FALSE)),(VLOOKUP(A75,[3]!LeachSS,21,FALSE))))</f>
        <v>0.7</v>
      </c>
      <c r="D75" s="123" t="str">
        <f>IF(C75=(VLOOKUP(A75,Meth2,5,FALSE)),(VLOOKUP(A75,Meth2,6,FALSE)),(VLOOKUP(A75,[3]!LeachSS,22,FALSE)))</f>
        <v>PQL</v>
      </c>
      <c r="E75" s="124">
        <f>IF((VLOOKUP(A75,[3]!LeachSS,24,FALSE))="0",(VLOOKUP(A75,[4]!Stwo,8,FALSE)),MIN((VLOOKUP(A75,[4]!Stwo,8,FALSE)),(VLOOKUP(A75,[3]!LeachSS,24,FALSE))))</f>
        <v>3</v>
      </c>
      <c r="F75" s="125" t="str">
        <f>IF(E75=(VLOOKUP(A75,Meth2,5,FALSE)),(VLOOKUP(A75,Meth2,6,FALSE)),(VLOOKUP(A75,[3]!LeachSS,25,FALSE)))</f>
        <v>Leaching</v>
      </c>
      <c r="G75" s="126">
        <f>IF((VLOOKUP(A75,[3]!LeachSS,27,FALSE))="0",(VLOOKUP(A75,[4]!Stwo,8,FALSE)),MIN((VLOOKUP(A75,[4]!Stwo,8,FALSE)),(VLOOKUP(A75,[3]!LeachSS,27,FALSE))))</f>
        <v>300</v>
      </c>
      <c r="H75" s="127" t="str">
        <f>IF(G75=(VLOOKUP(A75,Meth2,5,FALSE)),(VLOOKUP(A75,Meth2,6,FALSE)),(VLOOKUP(A75,[3]!LeachSS,28,FALSE)))</f>
        <v>Cancer Risk</v>
      </c>
    </row>
    <row r="76" spans="1:9" x14ac:dyDescent="0.25">
      <c r="A76" s="121" t="s">
        <v>37</v>
      </c>
      <c r="B76" s="304" t="str">
        <f>VLOOKUP(A76,[1]!TOX, 2, FALSE)</f>
        <v>2691-41-0</v>
      </c>
      <c r="C76" s="122">
        <f>IF((VLOOKUP(A76,[3]!LeachSS,21,FALSE))="0",(VLOOKUP(A76,[4]!Stwo,8,FALSE)),MIN((VLOOKUP(A76,[4]!Stwo,8,FALSE)),(VLOOKUP(A76,[3]!LeachSS,21,FALSE))))</f>
        <v>2</v>
      </c>
      <c r="D76" s="123" t="str">
        <f>IF(C76=(VLOOKUP(A76,Meth2,5,FALSE)),(VLOOKUP(A76,Meth2,6,FALSE)),(VLOOKUP(A76,[3]!LeachSS,22,FALSE)))</f>
        <v>PQL</v>
      </c>
      <c r="E76" s="124">
        <f>IF((VLOOKUP(A76,[3]!LeachSS,24,FALSE))="0",(VLOOKUP(A76,[4]!Stwo,8,FALSE)),MIN((VLOOKUP(A76,[4]!Stwo,8,FALSE)),(VLOOKUP(A76,[3]!LeachSS,24,FALSE))))</f>
        <v>100</v>
      </c>
      <c r="F76" s="125" t="str">
        <f>IF(E76=(VLOOKUP(A76,Meth2,5,FALSE)),(VLOOKUP(A76,Meth2,6,FALSE)),(VLOOKUP(A76,[3]!LeachSS,25,FALSE)))</f>
        <v>Leaching</v>
      </c>
      <c r="G76" s="126">
        <f>IF((VLOOKUP(A76,[3]!LeachSS,27,FALSE))="0",(VLOOKUP(A76,[4]!Stwo,8,FALSE)),MIN((VLOOKUP(A76,[4]!Stwo,8,FALSE)),(VLOOKUP(A76,[3]!LeachSS,27,FALSE))))</f>
        <v>1000</v>
      </c>
      <c r="H76" s="127" t="str">
        <f>IF(G76=(VLOOKUP(A76,Meth2,5,FALSE)),(VLOOKUP(A76,Meth2,6,FALSE)),(VLOOKUP(A76,[3]!LeachSS,28,FALSE)))</f>
        <v>Leaching</v>
      </c>
    </row>
    <row r="77" spans="1:9" x14ac:dyDescent="0.25">
      <c r="A77" s="121" t="s">
        <v>36</v>
      </c>
      <c r="B77" s="304" t="str">
        <f>VLOOKUP(A77,[1]!TOX, 2, FALSE)</f>
        <v>193-39-5</v>
      </c>
      <c r="C77" s="122">
        <f>IF((VLOOKUP(A77,[3]!LeachSS,21,FALSE))="0",(VLOOKUP(A77,[4]!Stwo,8,FALSE)),MIN((VLOOKUP(A77,[4]!Stwo,8,FALSE)),(VLOOKUP(A77,[3]!LeachSS,21,FALSE))))</f>
        <v>300</v>
      </c>
      <c r="D77" s="123" t="str">
        <f>IF(C77=(VLOOKUP(A77,Meth2,5,FALSE)),(VLOOKUP(A77,Meth2,6,FALSE)),(VLOOKUP(A77,[3]!LeachSS,22,FALSE)))</f>
        <v>Cancer Risk</v>
      </c>
      <c r="E77" s="124">
        <f>IF((VLOOKUP(A77,[3]!LeachSS,24,FALSE))="0",(VLOOKUP(A77,[4]!Stwo,8,FALSE)),MIN((VLOOKUP(A77,[4]!Stwo,8,FALSE)),(VLOOKUP(A77,[3]!LeachSS,24,FALSE))))</f>
        <v>300</v>
      </c>
      <c r="F77" s="125" t="str">
        <f>IF(E77=(VLOOKUP(A77,Meth2,5,FALSE)),(VLOOKUP(A77,Meth2,6,FALSE)),(VLOOKUP(A77,[3]!LeachSS,25,FALSE)))</f>
        <v>Cancer Risk</v>
      </c>
      <c r="G77" s="126">
        <f>IF((VLOOKUP(A77,[3]!LeachSS,27,FALSE))="0",(VLOOKUP(A77,[4]!Stwo,8,FALSE)),MIN((VLOOKUP(A77,[4]!Stwo,8,FALSE)),(VLOOKUP(A77,[3]!LeachSS,27,FALSE))))</f>
        <v>300</v>
      </c>
      <c r="H77" s="127" t="str">
        <f>IF(G77=(VLOOKUP(A77,Meth2,5,FALSE)),(VLOOKUP(A77,Meth2,6,FALSE)),(VLOOKUP(A77,[3]!LeachSS,28,FALSE)))</f>
        <v>Cancer Risk</v>
      </c>
    </row>
    <row r="78" spans="1:9" x14ac:dyDescent="0.25">
      <c r="A78" s="121" t="s">
        <v>35</v>
      </c>
      <c r="B78" s="304" t="str">
        <f>VLOOKUP(A78,[1]!TOX, 2, FALSE)</f>
        <v>7439-92-1</v>
      </c>
      <c r="C78" s="122">
        <f>IF((VLOOKUP(A78,[3]!LeachSS,21,FALSE))="0",(VLOOKUP(A78,[4]!Stwo,8,FALSE)),MIN((VLOOKUP(A78,[4]!Stwo,8,FALSE)),(VLOOKUP(A78,[3]!LeachSS,21,FALSE))))</f>
        <v>600</v>
      </c>
      <c r="D78" s="123" t="str">
        <f>IF(C78=(VLOOKUP(A78,Meth2,5,FALSE)),(VLOOKUP(A78,Meth2,6,FALSE)),(VLOOKUP(A78,[3]!LeachSS,22,FALSE)))</f>
        <v>Background</v>
      </c>
      <c r="E78" s="124">
        <f>IF((VLOOKUP(A78,[3]!LeachSS,24,FALSE))="0",(VLOOKUP(A78,[4]!Stwo,8,FALSE)),MIN((VLOOKUP(A78,[4]!Stwo,8,FALSE)),(VLOOKUP(A78,[3]!LeachSS,24,FALSE))))</f>
        <v>600</v>
      </c>
      <c r="F78" s="125" t="str">
        <f>IF(E78=(VLOOKUP(A78,Meth2,5,FALSE)),(VLOOKUP(A78,Meth2,6,FALSE)),(VLOOKUP(A78,[3]!LeachSS,25,FALSE)))</f>
        <v>Background</v>
      </c>
      <c r="G78" s="126">
        <f>IF((VLOOKUP(A78,[3]!LeachSS,27,FALSE))="0",(VLOOKUP(A78,[4]!Stwo,8,FALSE)),MIN((VLOOKUP(A78,[4]!Stwo,8,FALSE)),(VLOOKUP(A78,[3]!LeachSS,27,FALSE))))</f>
        <v>600</v>
      </c>
      <c r="H78" s="127" t="str">
        <f>IF(G78=(VLOOKUP(A78,Meth2,5,FALSE)),(VLOOKUP(A78,Meth2,6,FALSE)),(VLOOKUP(A78,[3]!LeachSS,28,FALSE)))</f>
        <v>Background</v>
      </c>
    </row>
    <row r="79" spans="1:9" x14ac:dyDescent="0.25">
      <c r="A79" s="121" t="s">
        <v>34</v>
      </c>
      <c r="B79" s="304" t="str">
        <f>VLOOKUP(A79,[1]!TOX, 2, FALSE)</f>
        <v>7439-97-6</v>
      </c>
      <c r="C79" s="122">
        <f>IF((VLOOKUP(A79,[3]!LeachSS,21,FALSE))="0",(VLOOKUP(A79,[4]!Stwo,8,FALSE)),MIN((VLOOKUP(A79,[4]!Stwo,8,FALSE)),(VLOOKUP(A79,[3]!LeachSS,21,FALSE))))</f>
        <v>40</v>
      </c>
      <c r="D79" s="123" t="str">
        <f>IF(C79=(VLOOKUP(A79,Meth2,5,FALSE)),(VLOOKUP(A79,Meth2,6,FALSE)),(VLOOKUP(A79,[3]!LeachSS,22,FALSE)))</f>
        <v>S-3 Standard</v>
      </c>
      <c r="E79" s="124">
        <f>IF((VLOOKUP(A79,[3]!LeachSS,24,FALSE))="0",(VLOOKUP(A79,[4]!Stwo,8,FALSE)),MIN((VLOOKUP(A79,[4]!Stwo,8,FALSE)),(VLOOKUP(A79,[3]!LeachSS,24,FALSE))))</f>
        <v>40</v>
      </c>
      <c r="F79" s="125" t="str">
        <f>IF(E79=(VLOOKUP(A79,Meth2,5,FALSE)),(VLOOKUP(A79,Meth2,6,FALSE)),(VLOOKUP(A79,[3]!LeachSS,25,FALSE)))</f>
        <v>S-3 Standard</v>
      </c>
      <c r="G79" s="126">
        <f>IF((VLOOKUP(A79,[3]!LeachSS,27,FALSE))="0",(VLOOKUP(A79,[4]!Stwo,8,FALSE)),MIN((VLOOKUP(A79,[4]!Stwo,8,FALSE)),(VLOOKUP(A79,[3]!LeachSS,27,FALSE))))</f>
        <v>40</v>
      </c>
      <c r="H79" s="127" t="str">
        <f>IF(G79=(VLOOKUP(A79,Meth2,5,FALSE)),(VLOOKUP(A79,Meth2,6,FALSE)),(VLOOKUP(A79,[3]!LeachSS,28,FALSE)))</f>
        <v>S-3 Standard</v>
      </c>
    </row>
    <row r="80" spans="1:9" x14ac:dyDescent="0.25">
      <c r="A80" s="121" t="s">
        <v>33</v>
      </c>
      <c r="B80" s="304" t="str">
        <f>VLOOKUP(A80,[1]!TOX, 2, FALSE)</f>
        <v>72-43-5</v>
      </c>
      <c r="C80" s="122">
        <f>IF((VLOOKUP(A80,[3]!LeachSS,21,FALSE))="0",(VLOOKUP(A80,[4]!Stwo,8,FALSE)),MIN((VLOOKUP(A80,[4]!Stwo,8,FALSE)),(VLOOKUP(A80,[3]!LeachSS,21,FALSE))))</f>
        <v>400</v>
      </c>
      <c r="D80" s="123" t="str">
        <f>IF(C80=(VLOOKUP(A80,Meth2,5,FALSE)),(VLOOKUP(A80,Meth2,6,FALSE)),(VLOOKUP(A80,[3]!LeachSS,22,FALSE)))</f>
        <v>S-3 Standard</v>
      </c>
      <c r="E80" s="124">
        <f>IF((VLOOKUP(A80,[3]!LeachSS,24,FALSE))="0",(VLOOKUP(A80,[4]!Stwo,8,FALSE)),MIN((VLOOKUP(A80,[4]!Stwo,8,FALSE)),(VLOOKUP(A80,[3]!LeachSS,24,FALSE))))</f>
        <v>400</v>
      </c>
      <c r="F80" s="125" t="str">
        <f>IF(E80=(VLOOKUP(A80,Meth2,5,FALSE)),(VLOOKUP(A80,Meth2,6,FALSE)),(VLOOKUP(A80,[3]!LeachSS,25,FALSE)))</f>
        <v>S-3 Standard</v>
      </c>
      <c r="G80" s="126">
        <f>IF((VLOOKUP(A80,[3]!LeachSS,27,FALSE))="0",(VLOOKUP(A80,[4]!Stwo,8,FALSE)),MIN((VLOOKUP(A80,[4]!Stwo,8,FALSE)),(VLOOKUP(A80,[3]!LeachSS,27,FALSE))))</f>
        <v>400</v>
      </c>
      <c r="H80" s="127" t="str">
        <f>IF(G80=(VLOOKUP(A80,Meth2,5,FALSE)),(VLOOKUP(A80,Meth2,6,FALSE)),(VLOOKUP(A80,[3]!LeachSS,28,FALSE)))</f>
        <v>S-3 Standard</v>
      </c>
    </row>
    <row r="81" spans="1:8" x14ac:dyDescent="0.25">
      <c r="A81" s="121" t="s">
        <v>32</v>
      </c>
      <c r="B81" s="304" t="str">
        <f>VLOOKUP(A81,[1]!TOX, 2, FALSE)</f>
        <v>78-93-3</v>
      </c>
      <c r="C81" s="122">
        <f>IF((VLOOKUP(A81,[3]!LeachSS,21,FALSE))="0",(VLOOKUP(A81,[4]!Stwo,8,FALSE)),MIN((VLOOKUP(A81,[4]!Stwo,8,FALSE)),(VLOOKUP(A81,[3]!LeachSS,21,FALSE))))</f>
        <v>4</v>
      </c>
      <c r="D81" s="123" t="str">
        <f>IF(C81=(VLOOKUP(A81,Meth2,5,FALSE)),(VLOOKUP(A81,Meth2,6,FALSE)),(VLOOKUP(A81,[3]!LeachSS,22,FALSE)))</f>
        <v>Leaching</v>
      </c>
      <c r="E81" s="124">
        <f>IF((VLOOKUP(A81,[3]!LeachSS,24,FALSE))="0",(VLOOKUP(A81,[4]!Stwo,8,FALSE)),MIN((VLOOKUP(A81,[4]!Stwo,8,FALSE)),(VLOOKUP(A81,[3]!LeachSS,24,FALSE))))</f>
        <v>50</v>
      </c>
      <c r="F81" s="125" t="str">
        <f>IF(E81=(VLOOKUP(A81,Meth2,5,FALSE)),(VLOOKUP(A81,Meth2,6,FALSE)),(VLOOKUP(A81,[3]!LeachSS,25,FALSE)))</f>
        <v>Leaching</v>
      </c>
      <c r="G81" s="126">
        <f>IF((VLOOKUP(A81,[3]!LeachSS,27,FALSE))="0",(VLOOKUP(A81,[4]!Stwo,8,FALSE)),MIN((VLOOKUP(A81,[4]!Stwo,8,FALSE)),(VLOOKUP(A81,[3]!LeachSS,27,FALSE))))</f>
        <v>400</v>
      </c>
      <c r="H81" s="127" t="str">
        <f>IF(G81=(VLOOKUP(A81,Meth2,5,FALSE)),(VLOOKUP(A81,Meth2,6,FALSE)),(VLOOKUP(A81,[3]!LeachSS,28,FALSE)))</f>
        <v>Leaching</v>
      </c>
    </row>
    <row r="82" spans="1:8" x14ac:dyDescent="0.25">
      <c r="A82" s="121" t="s">
        <v>31</v>
      </c>
      <c r="B82" s="304" t="str">
        <f>VLOOKUP(A82,[1]!TOX, 2, FALSE)</f>
        <v>108-10-1</v>
      </c>
      <c r="C82" s="122">
        <f>IF((VLOOKUP(A82,[3]!LeachSS,21,FALSE))="0",(VLOOKUP(A82,[4]!Stwo,8,FALSE)),MIN((VLOOKUP(A82,[4]!Stwo,8,FALSE)),(VLOOKUP(A82,[3]!LeachSS,21,FALSE))))</f>
        <v>0.4</v>
      </c>
      <c r="D82" s="123" t="str">
        <f>IF(C82=(VLOOKUP(A82,Meth2,5,FALSE)),(VLOOKUP(A82,Meth2,6,FALSE)),(VLOOKUP(A82,[3]!LeachSS,22,FALSE)))</f>
        <v>Leaching</v>
      </c>
      <c r="E82" s="124">
        <f>IF((VLOOKUP(A82,[3]!LeachSS,24,FALSE))="0",(VLOOKUP(A82,[4]!Stwo,8,FALSE)),MIN((VLOOKUP(A82,[4]!Stwo,8,FALSE)),(VLOOKUP(A82,[3]!LeachSS,24,FALSE))))</f>
        <v>50</v>
      </c>
      <c r="F82" s="125" t="str">
        <f>IF(E82=(VLOOKUP(A82,Meth2,5,FALSE)),(VLOOKUP(A82,Meth2,6,FALSE)),(VLOOKUP(A82,[3]!LeachSS,25,FALSE)))</f>
        <v>Leaching</v>
      </c>
      <c r="G82" s="126">
        <f>IF((VLOOKUP(A82,[3]!LeachSS,27,FALSE))="0",(VLOOKUP(A82,[4]!Stwo,8,FALSE)),MIN((VLOOKUP(A82,[4]!Stwo,8,FALSE)),(VLOOKUP(A82,[3]!LeachSS,27,FALSE))))</f>
        <v>400</v>
      </c>
      <c r="H82" s="127" t="str">
        <f>IF(G82=(VLOOKUP(A82,Meth2,5,FALSE)),(VLOOKUP(A82,Meth2,6,FALSE)),(VLOOKUP(A82,[3]!LeachSS,28,FALSE)))</f>
        <v>Leaching</v>
      </c>
    </row>
    <row r="83" spans="1:8" x14ac:dyDescent="0.25">
      <c r="A83" s="121" t="s">
        <v>30</v>
      </c>
      <c r="B83" s="304" t="str">
        <f>VLOOKUP(A83,[1]!TOX, 2, FALSE)</f>
        <v>22967-92-6</v>
      </c>
      <c r="C83" s="122">
        <f>IF((VLOOKUP(A83,[3]!LeachSS,21,FALSE))="0",(VLOOKUP(A83,[4]!Stwo,8,FALSE)),MIN((VLOOKUP(A83,[4]!Stwo,8,FALSE)),(VLOOKUP(A83,[3]!LeachSS,21,FALSE))))</f>
        <v>9</v>
      </c>
      <c r="D83" s="123" t="str">
        <f>IF(C83=(VLOOKUP(A83,Meth2,5,FALSE)),(VLOOKUP(A83,Meth2,6,FALSE)),(VLOOKUP(A83,[3]!LeachSS,22,FALSE)))</f>
        <v>S-3 Standard</v>
      </c>
      <c r="E83" s="124">
        <f>IF((VLOOKUP(A83,[3]!LeachSS,24,FALSE))="0",(VLOOKUP(A83,[4]!Stwo,8,FALSE)),MIN((VLOOKUP(A83,[4]!Stwo,8,FALSE)),(VLOOKUP(A83,[3]!LeachSS,24,FALSE))))</f>
        <v>9</v>
      </c>
      <c r="F83" s="125" t="str">
        <f>IF(E83=(VLOOKUP(A83,Meth2,5,FALSE)),(VLOOKUP(A83,Meth2,6,FALSE)),(VLOOKUP(A83,[3]!LeachSS,25,FALSE)))</f>
        <v>S-3 Standard</v>
      </c>
      <c r="G83" s="126">
        <f>IF((VLOOKUP(A83,[3]!LeachSS,27,FALSE))="0",(VLOOKUP(A83,[4]!Stwo,8,FALSE)),MIN((VLOOKUP(A83,[4]!Stwo,8,FALSE)),(VLOOKUP(A83,[3]!LeachSS,27,FALSE))))</f>
        <v>9</v>
      </c>
      <c r="H83" s="127" t="str">
        <f>IF(G83=(VLOOKUP(A83,Meth2,5,FALSE)),(VLOOKUP(A83,Meth2,6,FALSE)),(VLOOKUP(A83,[3]!LeachSS,28,FALSE)))</f>
        <v>S-3 Standard</v>
      </c>
    </row>
    <row r="84" spans="1:8" x14ac:dyDescent="0.25">
      <c r="A84" s="121" t="s">
        <v>29</v>
      </c>
      <c r="B84" s="304" t="str">
        <f>VLOOKUP(A84,[1]!TOX, 2, FALSE)</f>
        <v>1634-04-4</v>
      </c>
      <c r="C84" s="122">
        <f>IF((VLOOKUP(A84,[3]!LeachSS,21,FALSE))="0",(VLOOKUP(A84,[4]!Stwo,8,FALSE)),MIN((VLOOKUP(A84,[4]!Stwo,8,FALSE)),(VLOOKUP(A84,[3]!LeachSS,21,FALSE))))</f>
        <v>0.1</v>
      </c>
      <c r="D84" s="123" t="str">
        <f>IF(C84=(VLOOKUP(A84,Meth2,5,FALSE)),(VLOOKUP(A84,Meth2,6,FALSE)),(VLOOKUP(A84,[3]!LeachSS,22,FALSE)))</f>
        <v>Leaching</v>
      </c>
      <c r="E84" s="124">
        <f>IF((VLOOKUP(A84,[3]!LeachSS,24,FALSE))="0",(VLOOKUP(A84,[4]!Stwo,8,FALSE)),MIN((VLOOKUP(A84,[4]!Stwo,8,FALSE)),(VLOOKUP(A84,[3]!LeachSS,24,FALSE))))</f>
        <v>100</v>
      </c>
      <c r="F84" s="125" t="str">
        <f>IF(E84=(VLOOKUP(A84,Meth2,5,FALSE)),(VLOOKUP(A84,Meth2,6,FALSE)),(VLOOKUP(A84,[3]!LeachSS,25,FALSE)))</f>
        <v>Leaching</v>
      </c>
      <c r="G84" s="126">
        <f>IF((VLOOKUP(A84,[3]!LeachSS,27,FALSE))="0",(VLOOKUP(A84,[4]!Stwo,8,FALSE)),MIN((VLOOKUP(A84,[4]!Stwo,8,FALSE)),(VLOOKUP(A84,[3]!LeachSS,27,FALSE))))</f>
        <v>500</v>
      </c>
      <c r="H84" s="127" t="str">
        <f>IF(G84=(VLOOKUP(A84,Meth2,5,FALSE)),(VLOOKUP(A84,Meth2,6,FALSE)),(VLOOKUP(A84,[3]!LeachSS,28,FALSE)))</f>
        <v>Ceiling (Low)</v>
      </c>
    </row>
    <row r="85" spans="1:8" x14ac:dyDescent="0.25">
      <c r="A85" s="121" t="s">
        <v>28</v>
      </c>
      <c r="B85" s="304" t="str">
        <f>VLOOKUP(A85,[1]!TOX, 2, FALSE)</f>
        <v>91-57-6</v>
      </c>
      <c r="C85" s="122">
        <f>IF((VLOOKUP(A85,[3]!LeachSS,21,FALSE))="0",(VLOOKUP(A85,[4]!Stwo,8,FALSE)),MIN((VLOOKUP(A85,[4]!Stwo,8,FALSE)),(VLOOKUP(A85,[3]!LeachSS,21,FALSE))))</f>
        <v>1</v>
      </c>
      <c r="D85" s="123" t="str">
        <f>IF(C85=(VLOOKUP(A85,Meth2,5,FALSE)),(VLOOKUP(A85,Meth2,6,FALSE)),(VLOOKUP(A85,[3]!LeachSS,22,FALSE)))</f>
        <v>Background</v>
      </c>
      <c r="E85" s="124">
        <f>IF((VLOOKUP(A85,[3]!LeachSS,24,FALSE))="0",(VLOOKUP(A85,[4]!Stwo,8,FALSE)),MIN((VLOOKUP(A85,[4]!Stwo,8,FALSE)),(VLOOKUP(A85,[3]!LeachSS,24,FALSE))))</f>
        <v>80</v>
      </c>
      <c r="F85" s="125" t="str">
        <f>IF(E85=(VLOOKUP(A85,Meth2,5,FALSE)),(VLOOKUP(A85,Meth2,6,FALSE)),(VLOOKUP(A85,[3]!LeachSS,25,FALSE)))</f>
        <v>Leaching</v>
      </c>
      <c r="G85" s="126">
        <f>IF((VLOOKUP(A85,[3]!LeachSS,27,FALSE))="0",(VLOOKUP(A85,[4]!Stwo,8,FALSE)),MIN((VLOOKUP(A85,[4]!Stwo,8,FALSE)),(VLOOKUP(A85,[3]!LeachSS,27,FALSE))))</f>
        <v>500</v>
      </c>
      <c r="H85" s="127" t="str">
        <f>IF(G85=(VLOOKUP(A85,Meth2,5,FALSE)),(VLOOKUP(A85,Meth2,6,FALSE)),(VLOOKUP(A85,[3]!LeachSS,28,FALSE)))</f>
        <v>S-3 Standard</v>
      </c>
    </row>
    <row r="86" spans="1:8" x14ac:dyDescent="0.25">
      <c r="A86" s="121" t="s">
        <v>27</v>
      </c>
      <c r="B86" s="304" t="str">
        <f>VLOOKUP(A86,[1]!TOX, 2, FALSE)</f>
        <v>91-20-3</v>
      </c>
      <c r="C86" s="122">
        <f>IF((VLOOKUP(A86,[3]!LeachSS,21,FALSE))="0",(VLOOKUP(A86,[4]!Stwo,8,FALSE)),MIN((VLOOKUP(A86,[4]!Stwo,8,FALSE)),(VLOOKUP(A86,[3]!LeachSS,21,FALSE))))</f>
        <v>4</v>
      </c>
      <c r="D86" s="123" t="str">
        <f>IF(C86=(VLOOKUP(A86,Meth2,5,FALSE)),(VLOOKUP(A86,Meth2,6,FALSE)),(VLOOKUP(A86,[3]!LeachSS,22,FALSE)))</f>
        <v>Leaching</v>
      </c>
      <c r="E86" s="124">
        <f>IF((VLOOKUP(A86,[3]!LeachSS,24,FALSE))="0",(VLOOKUP(A86,[4]!Stwo,8,FALSE)),MIN((VLOOKUP(A86,[4]!Stwo,8,FALSE)),(VLOOKUP(A86,[3]!LeachSS,24,FALSE))))</f>
        <v>20</v>
      </c>
      <c r="F86" s="125" t="str">
        <f>IF(E86=(VLOOKUP(A86,Meth2,5,FALSE)),(VLOOKUP(A86,Meth2,6,FALSE)),(VLOOKUP(A86,[3]!LeachSS,25,FALSE)))</f>
        <v>Leaching</v>
      </c>
      <c r="G86" s="126">
        <f>IF((VLOOKUP(A86,[3]!LeachSS,27,FALSE))="0",(VLOOKUP(A86,[4]!Stwo,8,FALSE)),MIN((VLOOKUP(A86,[4]!Stwo,8,FALSE)),(VLOOKUP(A86,[3]!LeachSS,27,FALSE))))</f>
        <v>1000</v>
      </c>
      <c r="H86" s="127" t="str">
        <f>IF(G86=(VLOOKUP(A86,Meth2,5,FALSE)),(VLOOKUP(A86,Meth2,6,FALSE)),(VLOOKUP(A86,[3]!LeachSS,28,FALSE)))</f>
        <v>Ceiling (Medium)</v>
      </c>
    </row>
    <row r="87" spans="1:8" x14ac:dyDescent="0.25">
      <c r="A87" s="121" t="s">
        <v>26</v>
      </c>
      <c r="B87" s="304" t="str">
        <f>VLOOKUP(A87,[1]!TOX, 2, FALSE)</f>
        <v>7440-02-0</v>
      </c>
      <c r="C87" s="122">
        <f>IF((VLOOKUP(A87,[3]!LeachSS,21,FALSE))="0",(VLOOKUP(A87,[4]!Stwo,8,FALSE)),MIN((VLOOKUP(A87,[4]!Stwo,8,FALSE)),(VLOOKUP(A87,[3]!LeachSS,21,FALSE))))</f>
        <v>1000</v>
      </c>
      <c r="D87" s="123" t="str">
        <f>IF(C87=(VLOOKUP(A87,Meth2,5,FALSE)),(VLOOKUP(A87,Meth2,6,FALSE)),(VLOOKUP(A87,[3]!LeachSS,22,FALSE)))</f>
        <v>S-3 Standard</v>
      </c>
      <c r="E87" s="124">
        <f>IF((VLOOKUP(A87,[3]!LeachSS,24,FALSE))="0",(VLOOKUP(A87,[4]!Stwo,8,FALSE)),MIN((VLOOKUP(A87,[4]!Stwo,8,FALSE)),(VLOOKUP(A87,[3]!LeachSS,24,FALSE))))</f>
        <v>1000</v>
      </c>
      <c r="F87" s="125" t="str">
        <f>IF(E87=(VLOOKUP(A87,Meth2,5,FALSE)),(VLOOKUP(A87,Meth2,6,FALSE)),(VLOOKUP(A87,[3]!LeachSS,25,FALSE)))</f>
        <v>S-3 Standard</v>
      </c>
      <c r="G87" s="126">
        <f>IF((VLOOKUP(A87,[3]!LeachSS,27,FALSE))="0",(VLOOKUP(A87,[4]!Stwo,8,FALSE)),MIN((VLOOKUP(A87,[4]!Stwo,8,FALSE)),(VLOOKUP(A87,[3]!LeachSS,27,FALSE))))</f>
        <v>1000</v>
      </c>
      <c r="H87" s="127" t="str">
        <f>IF(G87=(VLOOKUP(A87,Meth2,5,FALSE)),(VLOOKUP(A87,Meth2,6,FALSE)),(VLOOKUP(A87,[3]!LeachSS,28,FALSE)))</f>
        <v>S-3 Standard</v>
      </c>
    </row>
    <row r="88" spans="1:8" x14ac:dyDescent="0.25">
      <c r="A88" s="121" t="s">
        <v>25</v>
      </c>
      <c r="B88" s="304" t="str">
        <f>VLOOKUP(A88,[1]!TOX, 2, FALSE)</f>
        <v>87-86-5</v>
      </c>
      <c r="C88" s="122">
        <f>IF((VLOOKUP(A88,[3]!LeachSS,21,FALSE))="0",(VLOOKUP(A88,[4]!Stwo,8,FALSE)),MIN((VLOOKUP(A88,[4]!Stwo,8,FALSE)),(VLOOKUP(A88,[3]!LeachSS,21,FALSE))))</f>
        <v>3</v>
      </c>
      <c r="D88" s="123" t="str">
        <f>IF(C88=(VLOOKUP(A88,Meth2,5,FALSE)),(VLOOKUP(A88,Meth2,6,FALSE)),(VLOOKUP(A88,[3]!LeachSS,22,FALSE)))</f>
        <v>PQL</v>
      </c>
      <c r="E88" s="124">
        <f>IF((VLOOKUP(A88,[3]!LeachSS,24,FALSE))="0",(VLOOKUP(A88,[4]!Stwo,8,FALSE)),MIN((VLOOKUP(A88,[4]!Stwo,8,FALSE)),(VLOOKUP(A88,[3]!LeachSS,24,FALSE))))</f>
        <v>20</v>
      </c>
      <c r="F88" s="125" t="str">
        <f>IF(E88=(VLOOKUP(A88,Meth2,5,FALSE)),(VLOOKUP(A88,Meth2,6,FALSE)),(VLOOKUP(A88,[3]!LeachSS,25,FALSE)))</f>
        <v>Cancer Risk</v>
      </c>
      <c r="G88" s="126">
        <f>IF((VLOOKUP(A88,[3]!LeachSS,27,FALSE))="0",(VLOOKUP(A88,[4]!Stwo,8,FALSE)),MIN((VLOOKUP(A88,[4]!Stwo,8,FALSE)),(VLOOKUP(A88,[3]!LeachSS,27,FALSE))))</f>
        <v>10</v>
      </c>
      <c r="H88" s="127" t="str">
        <f>IF(G88=(VLOOKUP(A88,Meth2,5,FALSE)),(VLOOKUP(A88,Meth2,6,FALSE)),(VLOOKUP(A88,[3]!LeachSS,28,FALSE)))</f>
        <v>Leaching</v>
      </c>
    </row>
    <row r="89" spans="1:8" x14ac:dyDescent="0.25">
      <c r="A89" s="131" t="s">
        <v>196</v>
      </c>
      <c r="B89" s="304" t="str">
        <f>VLOOKUP(A89,[1]!TOX, 2, FALSE)</f>
        <v>NA</v>
      </c>
      <c r="C89" s="122">
        <f>IF((VLOOKUP(A89,[3]!LeachSS,21,FALSE))="0",(VLOOKUP(A89,[4]!Stwo,8,FALSE)),MIN((VLOOKUP(A89,[4]!Stwo,8,FALSE)),(VLOOKUP(A89,[3]!LeachSS,21,FALSE))))</f>
        <v>2.0000000000000001E-4</v>
      </c>
      <c r="D89" s="123" t="str">
        <f>IF(C89=(VLOOKUP(A89,Meth2,5,FALSE)),(VLOOKUP(A89,Meth2,6,FALSE)),(VLOOKUP(A89,[3]!LeachSS,22,FALSE)))</f>
        <v>PQL</v>
      </c>
      <c r="E89" s="130" t="s">
        <v>197</v>
      </c>
      <c r="F89" s="125"/>
      <c r="G89" s="128" t="s">
        <v>197</v>
      </c>
      <c r="H89" s="127"/>
    </row>
    <row r="90" spans="1:8" x14ac:dyDescent="0.25">
      <c r="A90" s="121" t="s">
        <v>199</v>
      </c>
      <c r="B90" s="304" t="str">
        <f>VLOOKUP(A90,[1]!TOX, 2, FALSE)</f>
        <v>335-76-2</v>
      </c>
      <c r="C90" s="122">
        <f>IF((VLOOKUP(A90,[3]!LeachSS,21,FALSE))="0",(VLOOKUP(A90,[4]!Stwo,8,FALSE)),MIN((VLOOKUP(A90,[4]!Stwo,8,FALSE)),(VLOOKUP(A90,[3]!LeachSS,21,FALSE))))</f>
        <v>2.9999999999999997E-4</v>
      </c>
      <c r="D90" s="123"/>
      <c r="E90" s="124">
        <f>IF((VLOOKUP(A90,[3]!LeachSS,24,FALSE))="0",(VLOOKUP(A90,[4]!Stwo,8,FALSE)),MIN((VLOOKUP(A90,[4]!Stwo,8,FALSE)),(VLOOKUP(A90,[3]!LeachSS,24,FALSE))))</f>
        <v>0.4</v>
      </c>
      <c r="F90" s="125" t="str">
        <f>IF(E90=(VLOOKUP(A90,Meth2,5,FALSE)),(VLOOKUP(A90,Meth2,6,FALSE)),(VLOOKUP(A90,[3]!LeachSS,25,FALSE)))</f>
        <v>S-3 Standard</v>
      </c>
      <c r="G90" s="126">
        <f>IF((VLOOKUP(A90,[3]!LeachSS,27,FALSE))="0",(VLOOKUP(A90,[4]!Stwo,8,FALSE)),MIN((VLOOKUP(A90,[4]!Stwo,8,FALSE)),(VLOOKUP(A90,[3]!LeachSS,27,FALSE))))</f>
        <v>0.4</v>
      </c>
      <c r="H90" s="127" t="str">
        <f>IF(G90=(VLOOKUP(A90,Meth2,5,FALSE)),(VLOOKUP(A90,Meth2,6,FALSE)),(VLOOKUP(A90,[3]!LeachSS,28,FALSE)))</f>
        <v>S-3 Standard</v>
      </c>
    </row>
    <row r="91" spans="1:8" x14ac:dyDescent="0.25">
      <c r="A91" s="121" t="s">
        <v>189</v>
      </c>
      <c r="B91" s="304" t="str">
        <f>VLOOKUP(A91,[1]!TOX, 2, FALSE)</f>
        <v>375-85-9</v>
      </c>
      <c r="C91" s="122">
        <f>IF((VLOOKUP(A91,[3]!LeachSS,21,FALSE))="0",(VLOOKUP(A91,[4]!Stwo,8,FALSE)),MIN((VLOOKUP(A91,[4]!Stwo,8,FALSE)),(VLOOKUP(A91,[3]!LeachSS,21,FALSE))))</f>
        <v>5.0000000000000001E-4</v>
      </c>
      <c r="D91" s="123"/>
      <c r="E91" s="124">
        <f>IF((VLOOKUP(A91,[3]!LeachSS,24,FALSE))="0",(VLOOKUP(A91,[4]!Stwo,8,FALSE)),MIN((VLOOKUP(A91,[4]!Stwo,8,FALSE)),(VLOOKUP(A91,[3]!LeachSS,24,FALSE))))</f>
        <v>0.4</v>
      </c>
      <c r="F91" s="125" t="str">
        <f>IF(E91=(VLOOKUP(A91,Meth2,5,FALSE)),(VLOOKUP(A91,Meth2,6,FALSE)),(VLOOKUP(A91,[3]!LeachSS,25,FALSE)))</f>
        <v>S-3 Standard</v>
      </c>
      <c r="G91" s="126">
        <f>IF((VLOOKUP(A91,[3]!LeachSS,27,FALSE))="0",(VLOOKUP(A91,[4]!Stwo,8,FALSE)),MIN((VLOOKUP(A91,[4]!Stwo,8,FALSE)),(VLOOKUP(A91,[3]!LeachSS,27,FALSE))))</f>
        <v>0.4</v>
      </c>
      <c r="H91" s="127" t="str">
        <f>IF(G91=(VLOOKUP(A91,Meth2,5,FALSE)),(VLOOKUP(A91,Meth2,6,FALSE)),(VLOOKUP(A91,[3]!LeachSS,28,FALSE)))</f>
        <v>S-3 Standard</v>
      </c>
    </row>
    <row r="92" spans="1:8" x14ac:dyDescent="0.25">
      <c r="A92" s="121" t="s">
        <v>190</v>
      </c>
      <c r="B92" s="304" t="str">
        <f>VLOOKUP(A92,[1]!TOX, 2, FALSE)</f>
        <v>335-46-4</v>
      </c>
      <c r="C92" s="122">
        <f>IF((VLOOKUP(A92,[3]!LeachSS,21,FALSE))="0",(VLOOKUP(A92,[4]!Stwo,8,FALSE)),MIN((VLOOKUP(A92,[4]!Stwo,8,FALSE)),(VLOOKUP(A92,[3]!LeachSS,21,FALSE))))</f>
        <v>2.9999999999999997E-4</v>
      </c>
      <c r="D92" s="123"/>
      <c r="E92" s="124">
        <f>IF((VLOOKUP(A92,[3]!LeachSS,24,FALSE))="0",(VLOOKUP(A92,[4]!Stwo,8,FALSE)),MIN((VLOOKUP(A92,[4]!Stwo,8,FALSE)),(VLOOKUP(A92,[3]!LeachSS,24,FALSE))))</f>
        <v>0.4</v>
      </c>
      <c r="F92" s="125" t="str">
        <f>IF(E92=(VLOOKUP(A92,Meth2,5,FALSE)),(VLOOKUP(A92,Meth2,6,FALSE)),(VLOOKUP(A92,[3]!LeachSS,25,FALSE)))</f>
        <v>S-3 Standard</v>
      </c>
      <c r="G92" s="126">
        <f>IF((VLOOKUP(A92,[3]!LeachSS,27,FALSE))="0",(VLOOKUP(A92,[4]!Stwo,8,FALSE)),MIN((VLOOKUP(A92,[4]!Stwo,8,FALSE)),(VLOOKUP(A92,[3]!LeachSS,27,FALSE))))</f>
        <v>0.4</v>
      </c>
      <c r="H92" s="127" t="str">
        <f>IF(G92=(VLOOKUP(A92,Meth2,5,FALSE)),(VLOOKUP(A92,Meth2,6,FALSE)),(VLOOKUP(A92,[3]!LeachSS,28,FALSE)))</f>
        <v>S-3 Standard</v>
      </c>
    </row>
    <row r="93" spans="1:8" x14ac:dyDescent="0.25">
      <c r="A93" s="121" t="s">
        <v>188</v>
      </c>
      <c r="B93" s="304" t="str">
        <f>VLOOKUP(A93,[1]!TOX, 2, FALSE)</f>
        <v>335-67-1</v>
      </c>
      <c r="C93" s="122">
        <f>IF((VLOOKUP(A93,[3]!LeachSS,21,FALSE))="0",(VLOOKUP(A93,[4]!Stwo,8,FALSE)),MIN((VLOOKUP(A93,[4]!Stwo,8,FALSE)),(VLOOKUP(A93,[3]!LeachSS,21,FALSE))))</f>
        <v>6.9999999999999999E-4</v>
      </c>
      <c r="D93" s="123"/>
      <c r="E93" s="124">
        <f>IF((VLOOKUP(A93,[3]!LeachSS,24,FALSE))="0",(VLOOKUP(A93,[4]!Stwo,8,FALSE)),MIN((VLOOKUP(A93,[4]!Stwo,8,FALSE)),(VLOOKUP(A93,[3]!LeachSS,24,FALSE))))</f>
        <v>0.4</v>
      </c>
      <c r="F93" s="125" t="str">
        <f>IF(E93=(VLOOKUP(A93,Meth2,5,FALSE)),(VLOOKUP(A93,Meth2,6,FALSE)),(VLOOKUP(A93,[3]!LeachSS,25,FALSE)))</f>
        <v>S-3 Standard</v>
      </c>
      <c r="G93" s="126">
        <f>IF((VLOOKUP(A93,[3]!LeachSS,27,FALSE))="0",(VLOOKUP(A93,[4]!Stwo,8,FALSE)),MIN((VLOOKUP(A93,[4]!Stwo,8,FALSE)),(VLOOKUP(A93,[3]!LeachSS,27,FALSE))))</f>
        <v>0.4</v>
      </c>
      <c r="H93" s="127" t="str">
        <f>IF(G93=(VLOOKUP(A93,Meth2,5,FALSE)),(VLOOKUP(A93,Meth2,6,FALSE)),(VLOOKUP(A93,[3]!LeachSS,28,FALSE)))</f>
        <v>S-3 Standard</v>
      </c>
    </row>
    <row r="94" spans="1:8" x14ac:dyDescent="0.25">
      <c r="A94" s="121" t="s">
        <v>195</v>
      </c>
      <c r="B94" s="304" t="str">
        <f>VLOOKUP(A94,[1]!TOX, 2, FALSE)</f>
        <v>1763-23-1</v>
      </c>
      <c r="C94" s="122">
        <f>IF((VLOOKUP(A94,[3]!LeachSS,21,FALSE))="0",(VLOOKUP(A94,[4]!Stwo,8,FALSE)),MIN((VLOOKUP(A94,[4]!Stwo,8,FALSE)),(VLOOKUP(A94,[3]!LeachSS,21,FALSE))))</f>
        <v>2E-3</v>
      </c>
      <c r="D94" s="123"/>
      <c r="E94" s="124">
        <f>IF((VLOOKUP(A94,[3]!LeachSS,24,FALSE))="0",(VLOOKUP(A94,[4]!Stwo,8,FALSE)),MIN((VLOOKUP(A94,[4]!Stwo,8,FALSE)),(VLOOKUP(A94,[3]!LeachSS,24,FALSE))))</f>
        <v>0.4</v>
      </c>
      <c r="F94" s="125" t="str">
        <f>IF(E94=(VLOOKUP(A94,Meth2,5,FALSE)),(VLOOKUP(A94,Meth2,6,FALSE)),(VLOOKUP(A94,[3]!LeachSS,25,FALSE)))</f>
        <v>S-3 Standard</v>
      </c>
      <c r="G94" s="126">
        <f>IF((VLOOKUP(A94,[3]!LeachSS,27,FALSE))="0",(VLOOKUP(A94,[4]!Stwo,8,FALSE)),MIN((VLOOKUP(A94,[4]!Stwo,8,FALSE)),(VLOOKUP(A94,[3]!LeachSS,27,FALSE))))</f>
        <v>0.4</v>
      </c>
      <c r="H94" s="127" t="str">
        <f>IF(G94=(VLOOKUP(A94,Meth2,5,FALSE)),(VLOOKUP(A94,Meth2,6,FALSE)),(VLOOKUP(A94,[3]!LeachSS,28,FALSE)))</f>
        <v>S-3 Standard</v>
      </c>
    </row>
    <row r="95" spans="1:8" x14ac:dyDescent="0.25">
      <c r="A95" s="121" t="s">
        <v>191</v>
      </c>
      <c r="B95" s="304" t="str">
        <f>VLOOKUP(A95,[1]!TOX, 2, FALSE)</f>
        <v>375-95-1</v>
      </c>
      <c r="C95" s="122">
        <f>IF((VLOOKUP(A95,[3]!LeachSS,21,FALSE))="0",(VLOOKUP(A95,[4]!Stwo,8,FALSE)),MIN((VLOOKUP(A95,[4]!Stwo,8,FALSE)),(VLOOKUP(A95,[3]!LeachSS,21,FALSE))))</f>
        <v>2.9999999999999997E-4</v>
      </c>
      <c r="D95" s="123"/>
      <c r="E95" s="124">
        <f>IF((VLOOKUP(A95,[3]!LeachSS,24,FALSE))="0",(VLOOKUP(A95,[4]!Stwo,8,FALSE)),MIN((VLOOKUP(A95,[4]!Stwo,8,FALSE)),(VLOOKUP(A95,[3]!LeachSS,24,FALSE))))</f>
        <v>0.4</v>
      </c>
      <c r="F95" s="125" t="str">
        <f>IF(E95=(VLOOKUP(A95,Meth2,5,FALSE)),(VLOOKUP(A95,Meth2,6,FALSE)),(VLOOKUP(A95,[3]!LeachSS,25,FALSE)))</f>
        <v>S-3 Standard</v>
      </c>
      <c r="G95" s="126">
        <f>IF((VLOOKUP(A95,[3]!LeachSS,27,FALSE))="0",(VLOOKUP(A95,[4]!Stwo,8,FALSE)),MIN((VLOOKUP(A95,[4]!Stwo,8,FALSE)),(VLOOKUP(A95,[3]!LeachSS,27,FALSE))))</f>
        <v>0.4</v>
      </c>
      <c r="H95" s="127" t="str">
        <f>IF(G95=(VLOOKUP(A95,Meth2,5,FALSE)),(VLOOKUP(A95,Meth2,6,FALSE)),(VLOOKUP(A95,[3]!LeachSS,28,FALSE)))</f>
        <v>S-3 Standard</v>
      </c>
    </row>
    <row r="96" spans="1:8" x14ac:dyDescent="0.25">
      <c r="A96" s="121" t="s">
        <v>170</v>
      </c>
      <c r="B96" s="304" t="str">
        <f>VLOOKUP(A96,[1]!TOX, 2, FALSE)</f>
        <v>NA</v>
      </c>
      <c r="C96" s="122">
        <f>IF((VLOOKUP(A96,[3]!LeachSS,21,FALSE))="0",(VLOOKUP(A96,[4]!Stwo,8,FALSE)),MIN((VLOOKUP(A96,[4]!Stwo,8,FALSE)),(VLOOKUP(A96,[3]!LeachSS,21,FALSE))))</f>
        <v>0.1</v>
      </c>
      <c r="D96" s="123" t="str">
        <f>IF(C96=(VLOOKUP(A96,Meth2,5,FALSE)),(VLOOKUP(A96,Meth2,6,FALSE)),(VLOOKUP(A96,[3]!LeachSS,22,FALSE)))</f>
        <v>PQL</v>
      </c>
      <c r="E96" s="124">
        <f>IF((VLOOKUP(A96,[3]!LeachSS,24,FALSE))="0",(VLOOKUP(A96,[4]!Stwo,8,FALSE)),MIN((VLOOKUP(A96,[4]!Stwo,8,FALSE)),(VLOOKUP(A96,[3]!LeachSS,24,FALSE))))</f>
        <v>6</v>
      </c>
      <c r="F96" s="125" t="str">
        <f>IF(E96=(VLOOKUP(A96,Meth2,5,FALSE)),(VLOOKUP(A96,Meth2,6,FALSE)),(VLOOKUP(A96,[3]!LeachSS,25,FALSE)))</f>
        <v>S-3 Standard</v>
      </c>
      <c r="G96" s="126">
        <f>IF((VLOOKUP(A96,[3]!LeachSS,27,FALSE))="0",(VLOOKUP(A96,[4]!Stwo,8,FALSE)),MIN((VLOOKUP(A96,[4]!Stwo,8,FALSE)),(VLOOKUP(A96,[3]!LeachSS,27,FALSE))))</f>
        <v>6</v>
      </c>
      <c r="H96" s="127" t="str">
        <f>IF(G96=(VLOOKUP(A96,Meth2,5,FALSE)),(VLOOKUP(A96,Meth2,6,FALSE)),(VLOOKUP(A96,[3]!LeachSS,28,FALSE)))</f>
        <v>S-3 Standard</v>
      </c>
    </row>
    <row r="97" spans="1:8" x14ac:dyDescent="0.25">
      <c r="A97" s="121" t="s">
        <v>24</v>
      </c>
      <c r="B97" s="304" t="str">
        <f>VLOOKUP(A97,[1]!TOX, 2, FALSE)</f>
        <v>NA</v>
      </c>
      <c r="C97" s="122">
        <f>MIN(C100:C101,C103)</f>
        <v>1000</v>
      </c>
      <c r="D97" s="123" t="s">
        <v>177</v>
      </c>
      <c r="E97" s="124">
        <f>MIN(E100:E101,E103)</f>
        <v>3000</v>
      </c>
      <c r="F97" s="132" t="s">
        <v>177</v>
      </c>
      <c r="G97" s="126">
        <f>MIN(G100:G101,G103)</f>
        <v>3000</v>
      </c>
      <c r="H97" s="133" t="s">
        <v>177</v>
      </c>
    </row>
    <row r="98" spans="1:8" x14ac:dyDescent="0.25">
      <c r="A98" s="148" t="s">
        <v>217</v>
      </c>
      <c r="B98" s="304" t="str">
        <f>VLOOKUP(A98,[1]!TOX, 2, FALSE)</f>
        <v>NA</v>
      </c>
      <c r="C98" s="122">
        <f>IF((VLOOKUP(A98,[3]!LeachSS,21,FALSE))="0",(VLOOKUP(A98,[4]!Stwo,8,FALSE)),MIN((VLOOKUP(A98,[4]!Stwo,8,FALSE)),(VLOOKUP(A98,[3]!LeachSS,21,FALSE))))</f>
        <v>500</v>
      </c>
      <c r="D98" s="123" t="str">
        <f>IF(C98=(VLOOKUP(A98,Meth2,5,FALSE)),(VLOOKUP(A98,Meth2,6,FALSE)),(VLOOKUP(A98,[3]!LeachSS,22,FALSE)))</f>
        <v>Ceiling (Low)</v>
      </c>
      <c r="E98" s="124">
        <f>IF((VLOOKUP(A98,[3]!LeachSS,24,FALSE))="0",(VLOOKUP(A98,[4]!Stwo,8,FALSE)),MIN((VLOOKUP(A98,[4]!Stwo,8,FALSE)),(VLOOKUP(A98,[3]!LeachSS,24,FALSE))))</f>
        <v>500</v>
      </c>
      <c r="F98" s="125" t="str">
        <f>IF(E98=(VLOOKUP(A98,Meth2,5,FALSE)),(VLOOKUP(A98,Meth2,6,FALSE)),(VLOOKUP(A98,[3]!LeachSS,25,FALSE)))</f>
        <v>Ceiling (Low)</v>
      </c>
      <c r="G98" s="126">
        <f>IF((VLOOKUP(A98,[3]!LeachSS,27,FALSE))="0",(VLOOKUP(A98,[4]!Stwo,8,FALSE)),MIN((VLOOKUP(A98,[4]!Stwo,8,FALSE)),(VLOOKUP(A98,[3]!LeachSS,27,FALSE))))</f>
        <v>500</v>
      </c>
      <c r="H98" s="127" t="str">
        <f>IF(G98=(VLOOKUP(A98,Meth2,5,FALSE)),(VLOOKUP(A98,Meth2,6,FALSE)),(VLOOKUP(A98,[3]!LeachSS,28,FALSE)))</f>
        <v>Ceiling (Low)</v>
      </c>
    </row>
    <row r="99" spans="1:8" x14ac:dyDescent="0.25">
      <c r="A99" s="148" t="s">
        <v>218</v>
      </c>
      <c r="B99" s="304" t="str">
        <f>VLOOKUP(A99,[1]!TOX, 2, FALSE)</f>
        <v>NA</v>
      </c>
      <c r="C99" s="122">
        <f>IF((VLOOKUP(A99,[3]!LeachSS,21,FALSE))="0",(VLOOKUP(A99,[4]!Stwo,8,FALSE)),MIN((VLOOKUP(A99,[4]!Stwo,8,FALSE)),(VLOOKUP(A99,[3]!LeachSS,21,FALSE))))</f>
        <v>3000</v>
      </c>
      <c r="D99" s="123" t="str">
        <f>IF(C99=(VLOOKUP(A99,Meth2,5,FALSE)),(VLOOKUP(A99,Meth2,6,FALSE)),(VLOOKUP(A99,[3]!LeachSS,22,FALSE)))</f>
        <v>Ceiling (High)</v>
      </c>
      <c r="E99" s="124">
        <f>IF((VLOOKUP(A99,[3]!LeachSS,24,FALSE))="0",(VLOOKUP(A99,[4]!Stwo,8,FALSE)),MIN((VLOOKUP(A99,[4]!Stwo,8,FALSE)),(VLOOKUP(A99,[3]!LeachSS,24,FALSE))))</f>
        <v>3000</v>
      </c>
      <c r="F99" s="125" t="str">
        <f>IF(E99=(VLOOKUP(A99,Meth2,5,FALSE)),(VLOOKUP(A99,Meth2,6,FALSE)),(VLOOKUP(A99,[3]!LeachSS,25,FALSE)))</f>
        <v>Ceiling (High)</v>
      </c>
      <c r="G99" s="126">
        <f>IF((VLOOKUP(A99,[3]!LeachSS,27,FALSE))="0",(VLOOKUP(A99,[4]!Stwo,8,FALSE)),MIN((VLOOKUP(A99,[4]!Stwo,8,FALSE)),(VLOOKUP(A99,[3]!LeachSS,27,FALSE))))</f>
        <v>3000</v>
      </c>
      <c r="H99" s="127" t="str">
        <f>IF(G99=(VLOOKUP(A99,Meth2,5,FALSE)),(VLOOKUP(A99,Meth2,6,FALSE)),(VLOOKUP(A99,[3]!LeachSS,28,FALSE)))</f>
        <v>Ceiling (High)</v>
      </c>
    </row>
    <row r="100" spans="1:8" x14ac:dyDescent="0.25">
      <c r="A100" s="148" t="s">
        <v>219</v>
      </c>
      <c r="B100" s="304" t="str">
        <f>VLOOKUP(A100,[1]!TOX, 2, FALSE)</f>
        <v>NA</v>
      </c>
      <c r="C100" s="122">
        <f>IF((VLOOKUP(A100,[3]!LeachSS,21,FALSE))="0",(VLOOKUP(A100,[4]!Stwo,8,FALSE)),MIN((VLOOKUP(A100,[4]!Stwo,8,FALSE)),(VLOOKUP(A100,[3]!LeachSS,21,FALSE))))</f>
        <v>3000</v>
      </c>
      <c r="D100" s="123" t="str">
        <f>IF(C100=(VLOOKUP(A100,Meth2,5,FALSE)),(VLOOKUP(A100,Meth2,6,FALSE)),(VLOOKUP(A100,[3]!LeachSS,22,FALSE)))</f>
        <v>Ceiling (High)</v>
      </c>
      <c r="E100" s="124">
        <f>IF((VLOOKUP(A100,[3]!LeachSS,24,FALSE))="0",(VLOOKUP(A100,[4]!Stwo,8,FALSE)),MIN((VLOOKUP(A100,[4]!Stwo,8,FALSE)),(VLOOKUP(A100,[3]!LeachSS,24,FALSE))))</f>
        <v>3000</v>
      </c>
      <c r="F100" s="125" t="str">
        <f>IF(E100=(VLOOKUP(A100,Meth2,5,FALSE)),(VLOOKUP(A100,Meth2,6,FALSE)),(VLOOKUP(A100,[3]!LeachSS,25,FALSE)))</f>
        <v>Ceiling (High)</v>
      </c>
      <c r="G100" s="126">
        <f>IF((VLOOKUP(A100,[3]!LeachSS,27,FALSE))="0",(VLOOKUP(A100,[4]!Stwo,8,FALSE)),MIN((VLOOKUP(A100,[4]!Stwo,8,FALSE)),(VLOOKUP(A100,[3]!LeachSS,27,FALSE))))</f>
        <v>3000</v>
      </c>
      <c r="H100" s="127" t="str">
        <f>IF(G100=(VLOOKUP(A100,Meth2,5,FALSE)),(VLOOKUP(A100,Meth2,6,FALSE)),(VLOOKUP(A100,[3]!LeachSS,28,FALSE)))</f>
        <v>Ceiling (High)</v>
      </c>
    </row>
    <row r="101" spans="1:8" x14ac:dyDescent="0.25">
      <c r="A101" s="148" t="s">
        <v>220</v>
      </c>
      <c r="B101" s="304" t="str">
        <f>VLOOKUP(A101,[1]!TOX, 2, FALSE)</f>
        <v>NA</v>
      </c>
      <c r="C101" s="122">
        <f>IF((VLOOKUP(A101,[3]!LeachSS,21,FALSE))="0",(VLOOKUP(A101,[4]!Stwo,8,FALSE)),MIN((VLOOKUP(A101,[4]!Stwo,8,FALSE)),(VLOOKUP(A101,[3]!LeachSS,21,FALSE))))</f>
        <v>5000</v>
      </c>
      <c r="D101" s="123" t="str">
        <f>IF(C101=(VLOOKUP(A101,Meth2,5,FALSE)),(VLOOKUP(A101,Meth2,6,FALSE)),(VLOOKUP(A101,[3]!LeachSS,22,FALSE)))</f>
        <v>Ceiling (High)</v>
      </c>
      <c r="E101" s="124">
        <f>IF((VLOOKUP(A101,[3]!LeachSS,24,FALSE))="0",(VLOOKUP(A101,[4]!Stwo,8,FALSE)),MIN((VLOOKUP(A101,[4]!Stwo,8,FALSE)),(VLOOKUP(A101,[3]!LeachSS,24,FALSE))))</f>
        <v>5000</v>
      </c>
      <c r="F101" s="125" t="str">
        <f>IF(E101=(VLOOKUP(A101,Meth2,5,FALSE)),(VLOOKUP(A101,Meth2,6,FALSE)),(VLOOKUP(A101,[3]!LeachSS,25,FALSE)))</f>
        <v>Ceiling (High)</v>
      </c>
      <c r="G101" s="126">
        <f>IF((VLOOKUP(A101,[3]!LeachSS,27,FALSE))="0",(VLOOKUP(A101,[4]!Stwo,8,FALSE)),MIN((VLOOKUP(A101,[4]!Stwo,8,FALSE)),(VLOOKUP(A101,[3]!LeachSS,27,FALSE))))</f>
        <v>5000</v>
      </c>
      <c r="H101" s="127" t="str">
        <f>IF(G101=(VLOOKUP(A101,Meth2,5,FALSE)),(VLOOKUP(A101,Meth2,6,FALSE)),(VLOOKUP(A101,[3]!LeachSS,28,FALSE)))</f>
        <v>Ceiling (High)</v>
      </c>
    </row>
    <row r="102" spans="1:8" x14ac:dyDescent="0.25">
      <c r="A102" s="148" t="s">
        <v>221</v>
      </c>
      <c r="B102" s="304" t="str">
        <f>VLOOKUP(A102,[1]!TOX, 2, FALSE)</f>
        <v>NA</v>
      </c>
      <c r="C102" s="122">
        <f>IF((VLOOKUP(A102,[3]!LeachSS,21,FALSE))="0",(VLOOKUP(A102,[4]!Stwo,8,FALSE)),MIN((VLOOKUP(A102,[4]!Stwo,8,FALSE)),(VLOOKUP(A102,[3]!LeachSS,21,FALSE))))</f>
        <v>300</v>
      </c>
      <c r="D102" s="123" t="str">
        <f>IF(C102=(VLOOKUP(A102,Meth2,5,FALSE)),(VLOOKUP(A102,Meth2,6,FALSE)),(VLOOKUP(A102,[3]!LeachSS,22,FALSE)))</f>
        <v>Leaching</v>
      </c>
      <c r="E102" s="124">
        <f>IF((VLOOKUP(A102,[3]!LeachSS,24,FALSE))="0",(VLOOKUP(A102,[4]!Stwo,8,FALSE)),MIN((VLOOKUP(A102,[4]!Stwo,8,FALSE)),(VLOOKUP(A102,[3]!LeachSS,24,FALSE))))</f>
        <v>500</v>
      </c>
      <c r="F102" s="125" t="str">
        <f>IF(E102=(VLOOKUP(A102,Meth2,5,FALSE)),(VLOOKUP(A102,Meth2,6,FALSE)),(VLOOKUP(A102,[3]!LeachSS,25,FALSE)))</f>
        <v>Ceiling (Low)</v>
      </c>
      <c r="G102" s="126">
        <f>IF((VLOOKUP(A102,[3]!LeachSS,27,FALSE))="0",(VLOOKUP(A102,[4]!Stwo,8,FALSE)),MIN((VLOOKUP(A102,[4]!Stwo,8,FALSE)),(VLOOKUP(A102,[3]!LeachSS,27,FALSE))))</f>
        <v>500</v>
      </c>
      <c r="H102" s="127" t="str">
        <f>IF(G102=(VLOOKUP(A102,Meth2,5,FALSE)),(VLOOKUP(A102,Meth2,6,FALSE)),(VLOOKUP(A102,[3]!LeachSS,28,FALSE)))</f>
        <v>Ceiling (Low)</v>
      </c>
    </row>
    <row r="103" spans="1:8" x14ac:dyDescent="0.25">
      <c r="A103" s="148" t="s">
        <v>222</v>
      </c>
      <c r="B103" s="304" t="str">
        <f>VLOOKUP(A103,[1]!TOX, 2, FALSE)</f>
        <v>NA</v>
      </c>
      <c r="C103" s="122">
        <f>IF((VLOOKUP(A103,[3]!LeachSS,21,FALSE))="0",(VLOOKUP(A103,[4]!Stwo,8,FALSE)),MIN((VLOOKUP(A103,[4]!Stwo,8,FALSE)),(VLOOKUP(A103,[3]!LeachSS,21,FALSE))))</f>
        <v>1000</v>
      </c>
      <c r="D103" s="123" t="str">
        <f>IF(C103=(VLOOKUP(A103,Meth2,5,FALSE)),(VLOOKUP(A103,Meth2,6,FALSE)),(VLOOKUP(A103,[3]!LeachSS,22,FALSE)))</f>
        <v>Leaching</v>
      </c>
      <c r="E103" s="124">
        <f>IF((VLOOKUP(A103,[3]!LeachSS,24,FALSE))="0",(VLOOKUP(A103,[4]!Stwo,8,FALSE)),MIN((VLOOKUP(A103,[4]!Stwo,8,FALSE)),(VLOOKUP(A103,[3]!LeachSS,24,FALSE))))</f>
        <v>3000</v>
      </c>
      <c r="F103" s="125" t="str">
        <f>IF(E103=(VLOOKUP(A103,Meth2,5,FALSE)),(VLOOKUP(A103,Meth2,6,FALSE)),(VLOOKUP(A103,[3]!LeachSS,25,FALSE)))</f>
        <v>Ceiling (High)</v>
      </c>
      <c r="G103" s="126">
        <f>IF((VLOOKUP(A103,[3]!LeachSS,27,FALSE))="0",(VLOOKUP(A103,[4]!Stwo,8,FALSE)),MIN((VLOOKUP(A103,[4]!Stwo,8,FALSE)),(VLOOKUP(A103,[3]!LeachSS,27,FALSE))))</f>
        <v>3000</v>
      </c>
      <c r="H103" s="127" t="str">
        <f>IF(G103=(VLOOKUP(A103,Meth2,5,FALSE)),(VLOOKUP(A103,Meth2,6,FALSE)),(VLOOKUP(A103,[3]!LeachSS,28,FALSE)))</f>
        <v>Ceiling (High)</v>
      </c>
    </row>
    <row r="104" spans="1:8" x14ac:dyDescent="0.25">
      <c r="A104" s="121" t="s">
        <v>23</v>
      </c>
      <c r="B104" s="304" t="str">
        <f>VLOOKUP(A104,[1]!TOX, 2, FALSE)</f>
        <v>85-01-8</v>
      </c>
      <c r="C104" s="122">
        <f>IF((VLOOKUP(A104,[3]!LeachSS,21,FALSE))="0",(VLOOKUP(A104,[4]!Stwo,8,FALSE)),MIN((VLOOKUP(A104,[4]!Stwo,8,FALSE)),(VLOOKUP(A104,[3]!LeachSS,21,FALSE))))</f>
        <v>20</v>
      </c>
      <c r="D104" s="123" t="str">
        <f>IF(C104=(VLOOKUP(A104,Meth2,5,FALSE)),(VLOOKUP(A104,Meth2,6,FALSE)),(VLOOKUP(A104,[3]!LeachSS,22,FALSE)))</f>
        <v>Background</v>
      </c>
      <c r="E104" s="124">
        <f>IF((VLOOKUP(A104,[3]!LeachSS,24,FALSE))="0",(VLOOKUP(A104,[4]!Stwo,8,FALSE)),MIN((VLOOKUP(A104,[4]!Stwo,8,FALSE)),(VLOOKUP(A104,[3]!LeachSS,24,FALSE))))</f>
        <v>1000</v>
      </c>
      <c r="F104" s="125" t="str">
        <f>IF(E104=(VLOOKUP(A104,Meth2,5,FALSE)),(VLOOKUP(A104,Meth2,6,FALSE)),(VLOOKUP(A104,[3]!LeachSS,25,FALSE)))</f>
        <v>Ceiling (Medium)</v>
      </c>
      <c r="G104" s="126">
        <f>IF((VLOOKUP(A104,[3]!LeachSS,27,FALSE))="0",(VLOOKUP(A104,[4]!Stwo,8,FALSE)),MIN((VLOOKUP(A104,[4]!Stwo,8,FALSE)),(VLOOKUP(A104,[3]!LeachSS,27,FALSE))))</f>
        <v>1000</v>
      </c>
      <c r="H104" s="127" t="str">
        <f>IF(G104=(VLOOKUP(A104,Meth2,5,FALSE)),(VLOOKUP(A104,Meth2,6,FALSE)),(VLOOKUP(A104,[3]!LeachSS,28,FALSE)))</f>
        <v>Ceiling (Medium)</v>
      </c>
    </row>
    <row r="105" spans="1:8" x14ac:dyDescent="0.25">
      <c r="A105" s="121" t="s">
        <v>22</v>
      </c>
      <c r="B105" s="304" t="str">
        <f>VLOOKUP(A105,[1]!TOX, 2, FALSE)</f>
        <v>108-95-2</v>
      </c>
      <c r="C105" s="122">
        <f>IF((VLOOKUP(A105,[3]!LeachSS,21,FALSE))="0",(VLOOKUP(A105,[4]!Stwo,8,FALSE)),MIN((VLOOKUP(A105,[4]!Stwo,8,FALSE)),(VLOOKUP(A105,[3]!LeachSS,21,FALSE))))</f>
        <v>0.9</v>
      </c>
      <c r="D105" s="123" t="str">
        <f>IF(C105=(VLOOKUP(A105,Meth2,5,FALSE)),(VLOOKUP(A105,Meth2,6,FALSE)),(VLOOKUP(A105,[3]!LeachSS,22,FALSE)))</f>
        <v>Leaching</v>
      </c>
      <c r="E105" s="124">
        <f>IF((VLOOKUP(A105,[3]!LeachSS,24,FALSE))="0",(VLOOKUP(A105,[4]!Stwo,8,FALSE)),MIN((VLOOKUP(A105,[4]!Stwo,8,FALSE)),(VLOOKUP(A105,[3]!LeachSS,24,FALSE))))</f>
        <v>50</v>
      </c>
      <c r="F105" s="125" t="str">
        <f>IF(E105=(VLOOKUP(A105,Meth2,5,FALSE)),(VLOOKUP(A105,Meth2,6,FALSE)),(VLOOKUP(A105,[3]!LeachSS,25,FALSE)))</f>
        <v>Leaching</v>
      </c>
      <c r="G105" s="126">
        <f>IF((VLOOKUP(A105,[3]!LeachSS,27,FALSE))="0",(VLOOKUP(A105,[4]!Stwo,8,FALSE)),MIN((VLOOKUP(A105,[4]!Stwo,8,FALSE)),(VLOOKUP(A105,[3]!LeachSS,27,FALSE))))</f>
        <v>20</v>
      </c>
      <c r="H105" s="127" t="str">
        <f>IF(G105=(VLOOKUP(A105,Meth2,5,FALSE)),(VLOOKUP(A105,Meth2,6,FALSE)),(VLOOKUP(A105,[3]!LeachSS,28,FALSE)))</f>
        <v>Leaching</v>
      </c>
    </row>
    <row r="106" spans="1:8" x14ac:dyDescent="0.25">
      <c r="A106" s="121" t="s">
        <v>21</v>
      </c>
      <c r="B106" s="304" t="str">
        <f>VLOOKUP(A106,[1]!TOX, 2, FALSE)</f>
        <v>1336-36-3</v>
      </c>
      <c r="C106" s="122">
        <f>IF((VLOOKUP(A106,[3]!LeachSS,21,FALSE))="0",(VLOOKUP(A106,[4]!Stwo,8,FALSE)),MIN((VLOOKUP(A106,[4]!Stwo,8,FALSE)),(VLOOKUP(A106,[3]!LeachSS,21,FALSE))))</f>
        <v>4</v>
      </c>
      <c r="D106" s="123" t="str">
        <f>IF(C106=(VLOOKUP(A106,Meth2,5,FALSE)),(VLOOKUP(A106,Meth2,6,FALSE)),(VLOOKUP(A106,[3]!LeachSS,22,FALSE)))</f>
        <v>S-3 Standard</v>
      </c>
      <c r="E106" s="124">
        <f>IF((VLOOKUP(A106,[3]!LeachSS,24,FALSE))="0",(VLOOKUP(A106,[4]!Stwo,8,FALSE)),MIN((VLOOKUP(A106,[4]!Stwo,8,FALSE)),(VLOOKUP(A106,[3]!LeachSS,24,FALSE))))</f>
        <v>4</v>
      </c>
      <c r="F106" s="125" t="str">
        <f>IF(E106=(VLOOKUP(A106,Meth2,5,FALSE)),(VLOOKUP(A106,Meth2,6,FALSE)),(VLOOKUP(A106,[3]!LeachSS,25,FALSE)))</f>
        <v>S-3 Standard</v>
      </c>
      <c r="G106" s="126">
        <f>IF((VLOOKUP(A106,[3]!LeachSS,27,FALSE))="0",(VLOOKUP(A106,[4]!Stwo,8,FALSE)),MIN((VLOOKUP(A106,[4]!Stwo,8,FALSE)),(VLOOKUP(A106,[3]!LeachSS,27,FALSE))))</f>
        <v>4</v>
      </c>
      <c r="H106" s="127" t="str">
        <f>IF(G106=(VLOOKUP(A106,Meth2,5,FALSE)),(VLOOKUP(A106,Meth2,6,FALSE)),(VLOOKUP(A106,[3]!LeachSS,28,FALSE)))</f>
        <v>S-3 Standard</v>
      </c>
    </row>
    <row r="107" spans="1:8" x14ac:dyDescent="0.25">
      <c r="A107" s="121" t="s">
        <v>20</v>
      </c>
      <c r="B107" s="304" t="str">
        <f>VLOOKUP(A107,[1]!TOX, 2, FALSE)</f>
        <v>129-00-0</v>
      </c>
      <c r="C107" s="122">
        <f>IF((VLOOKUP(A107,[3]!LeachSS,21,FALSE))="0",(VLOOKUP(A107,[4]!Stwo,8,FALSE)),MIN((VLOOKUP(A107,[4]!Stwo,8,FALSE)),(VLOOKUP(A107,[3]!LeachSS,21,FALSE))))</f>
        <v>3000</v>
      </c>
      <c r="D107" s="123" t="str">
        <f>IF(C107=(VLOOKUP(A107,Meth2,5,FALSE)),(VLOOKUP(A107,Meth2,6,FALSE)),(VLOOKUP(A107,[3]!LeachSS,22,FALSE)))</f>
        <v>Ceiling (High)</v>
      </c>
      <c r="E107" s="124">
        <f>IF((VLOOKUP(A107,[3]!LeachSS,24,FALSE))="0",(VLOOKUP(A107,[4]!Stwo,8,FALSE)),MIN((VLOOKUP(A107,[4]!Stwo,8,FALSE)),(VLOOKUP(A107,[3]!LeachSS,24,FALSE))))</f>
        <v>3000</v>
      </c>
      <c r="F107" s="125" t="str">
        <f>IF(E107=(VLOOKUP(A107,Meth2,5,FALSE)),(VLOOKUP(A107,Meth2,6,FALSE)),(VLOOKUP(A107,[3]!LeachSS,25,FALSE)))</f>
        <v>Ceiling (High)</v>
      </c>
      <c r="G107" s="126">
        <f>IF((VLOOKUP(A107,[3]!LeachSS,27,FALSE))="0",(VLOOKUP(A107,[4]!Stwo,8,FALSE)),MIN((VLOOKUP(A107,[4]!Stwo,8,FALSE)),(VLOOKUP(A107,[3]!LeachSS,27,FALSE))))</f>
        <v>3000</v>
      </c>
      <c r="H107" s="127" t="str">
        <f>IF(G107=(VLOOKUP(A107,Meth2,5,FALSE)),(VLOOKUP(A107,Meth2,6,FALSE)),(VLOOKUP(A107,[3]!LeachSS,28,FALSE)))</f>
        <v>Ceiling (High)</v>
      </c>
    </row>
    <row r="108" spans="1:8" x14ac:dyDescent="0.25">
      <c r="A108" s="121" t="s">
        <v>19</v>
      </c>
      <c r="B108" s="304" t="str">
        <f>VLOOKUP(A108,[1]!TOX, 2, FALSE)</f>
        <v>121-82-4</v>
      </c>
      <c r="C108" s="122">
        <f>IF((VLOOKUP(A108,[3]!LeachSS,21,FALSE))="0",(VLOOKUP(A108,[4]!Stwo,8,FALSE)),MIN((VLOOKUP(A108,[4]!Stwo,8,FALSE)),(VLOOKUP(A108,[3]!LeachSS,21,FALSE))))</f>
        <v>1</v>
      </c>
      <c r="D108" s="123" t="str">
        <f>IF(C108=(VLOOKUP(A108,Meth2,5,FALSE)),(VLOOKUP(A108,Meth2,6,FALSE)),(VLOOKUP(A108,[3]!LeachSS,22,FALSE)))</f>
        <v>PQL</v>
      </c>
      <c r="E108" s="124">
        <f>IF((VLOOKUP(A108,[3]!LeachSS,24,FALSE))="0",(VLOOKUP(A108,[4]!Stwo,8,FALSE)),MIN((VLOOKUP(A108,[4]!Stwo,8,FALSE)),(VLOOKUP(A108,[3]!LeachSS,24,FALSE))))</f>
        <v>90</v>
      </c>
      <c r="F108" s="125" t="str">
        <f>IF(E108=(VLOOKUP(A108,Meth2,5,FALSE)),(VLOOKUP(A108,Meth2,6,FALSE)),(VLOOKUP(A108,[3]!LeachSS,25,FALSE)))</f>
        <v>Cancer Risk</v>
      </c>
      <c r="G108" s="126">
        <f>IF((VLOOKUP(A108,[3]!LeachSS,27,FALSE))="0",(VLOOKUP(A108,[4]!Stwo,8,FALSE)),MIN((VLOOKUP(A108,[4]!Stwo,8,FALSE)),(VLOOKUP(A108,[3]!LeachSS,27,FALSE))))</f>
        <v>90</v>
      </c>
      <c r="H108" s="127" t="str">
        <f>IF(G108=(VLOOKUP(A108,Meth2,5,FALSE)),(VLOOKUP(A108,Meth2,6,FALSE)),(VLOOKUP(A108,[3]!LeachSS,28,FALSE)))</f>
        <v>Cancer Risk</v>
      </c>
    </row>
    <row r="109" spans="1:8" x14ac:dyDescent="0.25">
      <c r="A109" s="121" t="s">
        <v>18</v>
      </c>
      <c r="B109" s="304" t="str">
        <f>VLOOKUP(A109,[1]!TOX, 2, FALSE)</f>
        <v>7782-49-2</v>
      </c>
      <c r="C109" s="122">
        <f>IF((VLOOKUP(A109,[3]!LeachSS,21,FALSE))="0",(VLOOKUP(A109,[4]!Stwo,8,FALSE)),MIN((VLOOKUP(A109,[4]!Stwo,8,FALSE)),(VLOOKUP(A109,[3]!LeachSS,21,FALSE))))</f>
        <v>800</v>
      </c>
      <c r="D109" s="123" t="str">
        <f>IF(C109=(VLOOKUP(A109,Meth2,5,FALSE)),(VLOOKUP(A109,Meth2,6,FALSE)),(VLOOKUP(A109,[3]!LeachSS,22,FALSE)))</f>
        <v>S-3 Standard</v>
      </c>
      <c r="E109" s="124">
        <f>IF((VLOOKUP(A109,[3]!LeachSS,24,FALSE))="0",(VLOOKUP(A109,[4]!Stwo,8,FALSE)),MIN((VLOOKUP(A109,[4]!Stwo,8,FALSE)),(VLOOKUP(A109,[3]!LeachSS,24,FALSE))))</f>
        <v>800</v>
      </c>
      <c r="F109" s="125" t="str">
        <f>IF(E109=(VLOOKUP(A109,Meth2,5,FALSE)),(VLOOKUP(A109,Meth2,6,FALSE)),(VLOOKUP(A109,[3]!LeachSS,25,FALSE)))</f>
        <v>S-3 Standard</v>
      </c>
      <c r="G109" s="126">
        <f>IF((VLOOKUP(A109,[3]!LeachSS,27,FALSE))="0",(VLOOKUP(A109,[4]!Stwo,8,FALSE)),MIN((VLOOKUP(A109,[4]!Stwo,8,FALSE)),(VLOOKUP(A109,[3]!LeachSS,27,FALSE))))</f>
        <v>800</v>
      </c>
      <c r="H109" s="127" t="str">
        <f>IF(G109=(VLOOKUP(A109,Meth2,5,FALSE)),(VLOOKUP(A109,Meth2,6,FALSE)),(VLOOKUP(A109,[3]!LeachSS,28,FALSE)))</f>
        <v>S-3 Standard</v>
      </c>
    </row>
    <row r="110" spans="1:8" x14ac:dyDescent="0.25">
      <c r="A110" s="121" t="s">
        <v>17</v>
      </c>
      <c r="B110" s="304" t="str">
        <f>VLOOKUP(A110,[1]!TOX, 2, FALSE)</f>
        <v>7440-22-4</v>
      </c>
      <c r="C110" s="122">
        <f>IF((VLOOKUP(A110,[3]!LeachSS,21,FALSE))="0",(VLOOKUP(A110,[4]!Stwo,8,FALSE)),MIN((VLOOKUP(A110,[4]!Stwo,8,FALSE)),(VLOOKUP(A110,[3]!LeachSS,21,FALSE))))</f>
        <v>200</v>
      </c>
      <c r="D110" s="123" t="str">
        <f>IF(C110=(VLOOKUP(A110,Meth2,5,FALSE)),(VLOOKUP(A110,Meth2,6,FALSE)),(VLOOKUP(A110,[3]!LeachSS,22,FALSE)))</f>
        <v>S-3 Standard</v>
      </c>
      <c r="E110" s="124">
        <f>IF((VLOOKUP(A110,[3]!LeachSS,24,FALSE))="0",(VLOOKUP(A110,[4]!Stwo,8,FALSE)),MIN((VLOOKUP(A110,[4]!Stwo,8,FALSE)),(VLOOKUP(A110,[3]!LeachSS,24,FALSE))))</f>
        <v>200</v>
      </c>
      <c r="F110" s="125" t="str">
        <f>IF(E110=(VLOOKUP(A110,Meth2,5,FALSE)),(VLOOKUP(A110,Meth2,6,FALSE)),(VLOOKUP(A110,[3]!LeachSS,25,FALSE)))</f>
        <v>S-3 Standard</v>
      </c>
      <c r="G110" s="126">
        <f>IF((VLOOKUP(A110,[3]!LeachSS,27,FALSE))="0",(VLOOKUP(A110,[4]!Stwo,8,FALSE)),MIN((VLOOKUP(A110,[4]!Stwo,8,FALSE)),(VLOOKUP(A110,[3]!LeachSS,27,FALSE))))</f>
        <v>200</v>
      </c>
      <c r="H110" s="127" t="str">
        <f>IF(G110=(VLOOKUP(A110,Meth2,5,FALSE)),(VLOOKUP(A110,Meth2,6,FALSE)),(VLOOKUP(A110,[3]!LeachSS,28,FALSE)))</f>
        <v>S-3 Standard</v>
      </c>
    </row>
    <row r="111" spans="1:8" x14ac:dyDescent="0.25">
      <c r="A111" s="121" t="s">
        <v>16</v>
      </c>
      <c r="B111" s="304" t="str">
        <f>VLOOKUP(A111,[1]!TOX, 2, FALSE)</f>
        <v>100-42-5</v>
      </c>
      <c r="C111" s="122">
        <f>IF((VLOOKUP(A111,[3]!LeachSS,21,FALSE))="0",(VLOOKUP(A111,[4]!Stwo,8,FALSE)),MIN((VLOOKUP(A111,[4]!Stwo,8,FALSE)),(VLOOKUP(A111,[3]!LeachSS,21,FALSE))))</f>
        <v>3</v>
      </c>
      <c r="D111" s="123" t="str">
        <f>IF(C111=(VLOOKUP(A111,Meth2,5,FALSE)),(VLOOKUP(A111,Meth2,6,FALSE)),(VLOOKUP(A111,[3]!LeachSS,22,FALSE)))</f>
        <v>Leaching</v>
      </c>
      <c r="E111" s="124">
        <f>IF((VLOOKUP(A111,[3]!LeachSS,24,FALSE))="0",(VLOOKUP(A111,[4]!Stwo,8,FALSE)),MIN((VLOOKUP(A111,[4]!Stwo,8,FALSE)),(VLOOKUP(A111,[3]!LeachSS,24,FALSE))))</f>
        <v>4</v>
      </c>
      <c r="F111" s="125" t="str">
        <f>IF(E111=(VLOOKUP(A111,Meth2,5,FALSE)),(VLOOKUP(A111,Meth2,6,FALSE)),(VLOOKUP(A111,[3]!LeachSS,25,FALSE)))</f>
        <v>Leaching</v>
      </c>
      <c r="G111" s="126">
        <f>IF((VLOOKUP(A111,[3]!LeachSS,27,FALSE))="0",(VLOOKUP(A111,[4]!Stwo,8,FALSE)),MIN((VLOOKUP(A111,[4]!Stwo,8,FALSE)),(VLOOKUP(A111,[3]!LeachSS,27,FALSE))))</f>
        <v>300</v>
      </c>
      <c r="H111" s="127" t="str">
        <f>IF(G111=(VLOOKUP(A111,Meth2,5,FALSE)),(VLOOKUP(A111,Meth2,6,FALSE)),(VLOOKUP(A111,[3]!LeachSS,28,FALSE)))</f>
        <v>Cancer Risk</v>
      </c>
    </row>
    <row r="112" spans="1:8" x14ac:dyDescent="0.25">
      <c r="A112" s="121" t="s">
        <v>15</v>
      </c>
      <c r="B112" s="304" t="str">
        <f>VLOOKUP(A112,[1]!TOX, 2, FALSE)</f>
        <v>1746-01-6</v>
      </c>
      <c r="C112" s="122">
        <f>IF((VLOOKUP(A112,[3]!LeachSS,21,FALSE))="0",(VLOOKUP(A112,[4]!Stwo,8,FALSE)),MIN((VLOOKUP(A112,[4]!Stwo,8,FALSE)),(VLOOKUP(A112,[3]!LeachSS,21,FALSE))))</f>
        <v>6.0000000000000002E-5</v>
      </c>
      <c r="D112" s="123" t="str">
        <f>IF(C112=(VLOOKUP(A112,Meth2,5,FALSE)),(VLOOKUP(A112,Meth2,6,FALSE)),(VLOOKUP(A112,[3]!LeachSS,22,FALSE)))</f>
        <v>Cancer Risk</v>
      </c>
      <c r="E112" s="124">
        <f>IF((VLOOKUP(A112,[3]!LeachSS,24,FALSE))="0",(VLOOKUP(A112,[4]!Stwo,8,FALSE)),MIN((VLOOKUP(A112,[4]!Stwo,8,FALSE)),(VLOOKUP(A112,[3]!LeachSS,24,FALSE))))</f>
        <v>6.0000000000000002E-5</v>
      </c>
      <c r="F112" s="125" t="str">
        <f>IF(E112=(VLOOKUP(A112,Meth2,5,FALSE)),(VLOOKUP(A112,Meth2,6,FALSE)),(VLOOKUP(A112,[3]!LeachSS,25,FALSE)))</f>
        <v>Cancer Risk</v>
      </c>
      <c r="G112" s="126">
        <f>IF((VLOOKUP(A112,[3]!LeachSS,27,FALSE))="0",(VLOOKUP(A112,[4]!Stwo,8,FALSE)),MIN((VLOOKUP(A112,[4]!Stwo,8,FALSE)),(VLOOKUP(A112,[3]!LeachSS,27,FALSE))))</f>
        <v>6.0000000000000002E-5</v>
      </c>
      <c r="H112" s="127" t="str">
        <f>IF(G112=(VLOOKUP(A112,Meth2,5,FALSE)),(VLOOKUP(A112,Meth2,6,FALSE)),(VLOOKUP(A112,[3]!LeachSS,28,FALSE)))</f>
        <v>Cancer Risk</v>
      </c>
    </row>
    <row r="113" spans="1:8" x14ac:dyDescent="0.25">
      <c r="A113" s="121" t="s">
        <v>14</v>
      </c>
      <c r="B113" s="304" t="str">
        <f>VLOOKUP(A113,[1]!TOX, 2, FALSE)</f>
        <v>630-20-6</v>
      </c>
      <c r="C113" s="122">
        <f>IF((VLOOKUP(A113,[3]!LeachSS,21,FALSE))="0",(VLOOKUP(A113,[4]!Stwo,8,FALSE)),MIN((VLOOKUP(A113,[4]!Stwo,8,FALSE)),(VLOOKUP(A113,[3]!LeachSS,21,FALSE))))</f>
        <v>0.1</v>
      </c>
      <c r="D113" s="123" t="str">
        <f>IF(C113=(VLOOKUP(A113,Meth2,5,FALSE)),(VLOOKUP(A113,Meth2,6,FALSE)),(VLOOKUP(A113,[3]!LeachSS,22,FALSE)))</f>
        <v>PQL</v>
      </c>
      <c r="E113" s="124">
        <f>IF((VLOOKUP(A113,[3]!LeachSS,24,FALSE))="0",(VLOOKUP(A113,[4]!Stwo,8,FALSE)),MIN((VLOOKUP(A113,[4]!Stwo,8,FALSE)),(VLOOKUP(A113,[3]!LeachSS,24,FALSE))))</f>
        <v>0.1</v>
      </c>
      <c r="F113" s="125" t="str">
        <f>IF(E113=(VLOOKUP(A113,Meth2,5,FALSE)),(VLOOKUP(A113,Meth2,6,FALSE)),(VLOOKUP(A113,[3]!LeachSS,25,FALSE)))</f>
        <v>PQL</v>
      </c>
      <c r="G113" s="126">
        <f>IF((VLOOKUP(A113,[3]!LeachSS,27,FALSE))="0",(VLOOKUP(A113,[4]!Stwo,8,FALSE)),MIN((VLOOKUP(A113,[4]!Stwo,8,FALSE)),(VLOOKUP(A113,[3]!LeachSS,27,FALSE))))</f>
        <v>400</v>
      </c>
      <c r="H113" s="127" t="str">
        <f>IF(G113=(VLOOKUP(A113,Meth2,5,FALSE)),(VLOOKUP(A113,Meth2,6,FALSE)),(VLOOKUP(A113,[3]!LeachSS,28,FALSE)))</f>
        <v>Cancer Risk</v>
      </c>
    </row>
    <row r="114" spans="1:8" x14ac:dyDescent="0.25">
      <c r="A114" s="121" t="s">
        <v>13</v>
      </c>
      <c r="B114" s="304" t="str">
        <f>VLOOKUP(A114,[1]!TOX, 2, FALSE)</f>
        <v>79-34-5</v>
      </c>
      <c r="C114" s="122">
        <f>IF((VLOOKUP(A114,[3]!LeachSS,21,FALSE))="0",(VLOOKUP(A114,[4]!Stwo,8,FALSE)),MIN((VLOOKUP(A114,[4]!Stwo,8,FALSE)),(VLOOKUP(A114,[3]!LeachSS,21,FALSE))))</f>
        <v>5.0000000000000001E-3</v>
      </c>
      <c r="D114" s="123" t="str">
        <f>IF(C114=(VLOOKUP(A114,Meth2,5,FALSE)),(VLOOKUP(A114,Meth2,6,FALSE)),(VLOOKUP(A114,[3]!LeachSS,22,FALSE)))</f>
        <v>PQL</v>
      </c>
      <c r="E114" s="124">
        <f>IF((VLOOKUP(A114,[3]!LeachSS,24,FALSE))="0",(VLOOKUP(A114,[4]!Stwo,8,FALSE)),MIN((VLOOKUP(A114,[4]!Stwo,8,FALSE)),(VLOOKUP(A114,[3]!LeachSS,24,FALSE))))</f>
        <v>0.02</v>
      </c>
      <c r="F114" s="125" t="str">
        <f>IF(E114=(VLOOKUP(A114,Meth2,5,FALSE)),(VLOOKUP(A114,Meth2,6,FALSE)),(VLOOKUP(A114,[3]!LeachSS,25,FALSE)))</f>
        <v>Leaching</v>
      </c>
      <c r="G114" s="126">
        <f>IF((VLOOKUP(A114,[3]!LeachSS,27,FALSE))="0",(VLOOKUP(A114,[4]!Stwo,8,FALSE)),MIN((VLOOKUP(A114,[4]!Stwo,8,FALSE)),(VLOOKUP(A114,[3]!LeachSS,27,FALSE))))</f>
        <v>50</v>
      </c>
      <c r="H114" s="127" t="str">
        <f>IF(G114=(VLOOKUP(A114,Meth2,5,FALSE)),(VLOOKUP(A114,Meth2,6,FALSE)),(VLOOKUP(A114,[3]!LeachSS,28,FALSE)))</f>
        <v>Cancer Risk</v>
      </c>
    </row>
    <row r="115" spans="1:8" x14ac:dyDescent="0.25">
      <c r="A115" s="121" t="s">
        <v>12</v>
      </c>
      <c r="B115" s="304" t="str">
        <f>VLOOKUP(A115,[1]!TOX, 2, FALSE)</f>
        <v>127-18-4</v>
      </c>
      <c r="C115" s="122">
        <f>IF((VLOOKUP(A115,[3]!LeachSS,21,FALSE))="0",(VLOOKUP(A115,[4]!Stwo,8,FALSE)),MIN((VLOOKUP(A115,[4]!Stwo,8,FALSE)),(VLOOKUP(A115,[3]!LeachSS,21,FALSE))))</f>
        <v>1</v>
      </c>
      <c r="D115" s="123" t="str">
        <f>IF(C115=(VLOOKUP(A115,Meth2,5,FALSE)),(VLOOKUP(A115,Meth2,6,FALSE)),(VLOOKUP(A115,[3]!LeachSS,22,FALSE)))</f>
        <v>Leaching</v>
      </c>
      <c r="E115" s="130">
        <f>IF((VLOOKUP(A115,[3]!LeachSS,24,FALSE))="0",(VLOOKUP(A115,[4]!Stwo,8,FALSE)),MIN((VLOOKUP(A115,[4]!Stwo,8,FALSE)),(VLOOKUP(A115,[3]!LeachSS,24,FALSE))))</f>
        <v>4</v>
      </c>
      <c r="F115" s="125" t="str">
        <f>IF(E115=(VLOOKUP(A115,Meth2,5,FALSE)),(VLOOKUP(A115,Meth2,6,FALSE)),(VLOOKUP(A115,[3]!LeachSS,25,FALSE)))</f>
        <v>Leaching</v>
      </c>
      <c r="G115" s="128">
        <f>IF((VLOOKUP(A115,[3]!LeachSS,27,FALSE))="0",(VLOOKUP(A115,[4]!Stwo,8,FALSE)),MIN((VLOOKUP(A115,[4]!Stwo,8,FALSE)),(VLOOKUP(A115,[3]!LeachSS,27,FALSE))))</f>
        <v>500</v>
      </c>
      <c r="H115" s="127" t="str">
        <f>IF(G115=(VLOOKUP(A115,Meth2,5,FALSE)),(VLOOKUP(A115,Meth2,6,FALSE)),(VLOOKUP(A115,[3]!LeachSS,28,FALSE)))</f>
        <v>Cancer Risk</v>
      </c>
    </row>
    <row r="116" spans="1:8" x14ac:dyDescent="0.25">
      <c r="A116" s="121" t="s">
        <v>11</v>
      </c>
      <c r="B116" s="304" t="str">
        <f>VLOOKUP(A116,[1]!TOX, 2, FALSE)</f>
        <v>7440-28-0</v>
      </c>
      <c r="C116" s="122">
        <f>IF((VLOOKUP(A116,[3]!LeachSS,21,FALSE))="0",(VLOOKUP(A116,[4]!Stwo,8,FALSE)),MIN((VLOOKUP(A116,[4]!Stwo,8,FALSE)),(VLOOKUP(A116,[3]!LeachSS,21,FALSE))))</f>
        <v>70</v>
      </c>
      <c r="D116" s="123" t="str">
        <f>IF(C116=(VLOOKUP(A116,Meth2,5,FALSE)),(VLOOKUP(A116,Meth2,6,FALSE)),(VLOOKUP(A116,[3]!LeachSS,22,FALSE)))</f>
        <v>Noncancer Risk</v>
      </c>
      <c r="E116" s="124">
        <f>IF((VLOOKUP(A116,[3]!LeachSS,24,FALSE))="0",(VLOOKUP(A116,[4]!Stwo,8,FALSE)),MIN((VLOOKUP(A116,[4]!Stwo,8,FALSE)),(VLOOKUP(A116,[3]!LeachSS,24,FALSE))))</f>
        <v>70</v>
      </c>
      <c r="F116" s="125" t="str">
        <f>IF(E116=(VLOOKUP(A116,Meth2,5,FALSE)),(VLOOKUP(A116,Meth2,6,FALSE)),(VLOOKUP(A116,[3]!LeachSS,25,FALSE)))</f>
        <v>Noncancer Risk</v>
      </c>
      <c r="G116" s="126">
        <f>IF((VLOOKUP(A116,[3]!LeachSS,27,FALSE))="0",(VLOOKUP(A116,[4]!Stwo,8,FALSE)),MIN((VLOOKUP(A116,[4]!Stwo,8,FALSE)),(VLOOKUP(A116,[3]!LeachSS,27,FALSE))))</f>
        <v>70</v>
      </c>
      <c r="H116" s="127" t="str">
        <f>IF(G116=(VLOOKUP(A116,Meth2,5,FALSE)),(VLOOKUP(A116,Meth2,6,FALSE)),(VLOOKUP(A116,[3]!LeachSS,28,FALSE)))</f>
        <v>Noncancer Risk</v>
      </c>
    </row>
    <row r="117" spans="1:8" x14ac:dyDescent="0.25">
      <c r="A117" s="121" t="s">
        <v>10</v>
      </c>
      <c r="B117" s="304" t="str">
        <f>VLOOKUP(A117,[1]!TOX, 2, FALSE)</f>
        <v>108-88-3</v>
      </c>
      <c r="C117" s="122">
        <f>IF((VLOOKUP(A117,[3]!LeachSS,21,FALSE))="0",(VLOOKUP(A117,[4]!Stwo,8,FALSE)),MIN((VLOOKUP(A117,[4]!Stwo,8,FALSE)),(VLOOKUP(A117,[3]!LeachSS,21,FALSE))))</f>
        <v>30</v>
      </c>
      <c r="D117" s="123" t="str">
        <f>IF(C117=(VLOOKUP(A117,Meth2,5,FALSE)),(VLOOKUP(A117,Meth2,6,FALSE)),(VLOOKUP(A117,[3]!LeachSS,22,FALSE)))</f>
        <v>Leaching</v>
      </c>
      <c r="E117" s="124">
        <f>IF((VLOOKUP(A117,[3]!LeachSS,24,FALSE))="0",(VLOOKUP(A117,[4]!Stwo,8,FALSE)),MIN((VLOOKUP(A117,[4]!Stwo,8,FALSE)),(VLOOKUP(A117,[3]!LeachSS,24,FALSE))))</f>
        <v>1000</v>
      </c>
      <c r="F117" s="125" t="str">
        <f>IF(E117=(VLOOKUP(A117,Meth2,5,FALSE)),(VLOOKUP(A117,Meth2,6,FALSE)),(VLOOKUP(A117,[3]!LeachSS,25,FALSE)))</f>
        <v>Ceiling (Medium)</v>
      </c>
      <c r="G117" s="126">
        <f>IF((VLOOKUP(A117,[3]!LeachSS,27,FALSE))="0",(VLOOKUP(A117,[4]!Stwo,8,FALSE)),MIN((VLOOKUP(A117,[4]!Stwo,8,FALSE)),(VLOOKUP(A117,[3]!LeachSS,27,FALSE))))</f>
        <v>1000</v>
      </c>
      <c r="H117" s="127" t="str">
        <f>IF(G117=(VLOOKUP(A117,Meth2,5,FALSE)),(VLOOKUP(A117,Meth2,6,FALSE)),(VLOOKUP(A117,[3]!LeachSS,28,FALSE)))</f>
        <v>Ceiling (Medium)</v>
      </c>
    </row>
    <row r="118" spans="1:8" x14ac:dyDescent="0.25">
      <c r="A118" s="121" t="s">
        <v>9</v>
      </c>
      <c r="B118" s="304" t="str">
        <f>VLOOKUP(A118,[1]!TOX, 2, FALSE)</f>
        <v>120-82-1</v>
      </c>
      <c r="C118" s="122">
        <f>IF((VLOOKUP(A118,[3]!LeachSS,21,FALSE))="0",(VLOOKUP(A118,[4]!Stwo,8,FALSE)),MIN((VLOOKUP(A118,[4]!Stwo,8,FALSE)),(VLOOKUP(A118,[3]!LeachSS,21,FALSE))))</f>
        <v>2</v>
      </c>
      <c r="D118" s="123" t="str">
        <f>IF(C118=(VLOOKUP(A118,Meth2,5,FALSE)),(VLOOKUP(A118,Meth2,6,FALSE)),(VLOOKUP(A118,[3]!LeachSS,22,FALSE)))</f>
        <v>Leaching</v>
      </c>
      <c r="E118" s="124">
        <f>IF((VLOOKUP(A118,[3]!LeachSS,24,FALSE))="0",(VLOOKUP(A118,[4]!Stwo,8,FALSE)),MIN((VLOOKUP(A118,[4]!Stwo,8,FALSE)),(VLOOKUP(A118,[3]!LeachSS,24,FALSE))))</f>
        <v>6</v>
      </c>
      <c r="F118" s="125" t="str">
        <f>IF(E118=(VLOOKUP(A118,Meth2,5,FALSE)),(VLOOKUP(A118,Meth2,6,FALSE)),(VLOOKUP(A118,[3]!LeachSS,25,FALSE)))</f>
        <v>Leaching</v>
      </c>
      <c r="G118" s="126">
        <f>IF((VLOOKUP(A118,[3]!LeachSS,27,FALSE))="0",(VLOOKUP(A118,[4]!Stwo,8,FALSE)),MIN((VLOOKUP(A118,[4]!Stwo,8,FALSE)),(VLOOKUP(A118,[3]!LeachSS,27,FALSE))))</f>
        <v>3000</v>
      </c>
      <c r="H118" s="127" t="str">
        <f>IF(G118=(VLOOKUP(A118,Meth2,5,FALSE)),(VLOOKUP(A118,Meth2,6,FALSE)),(VLOOKUP(A118,[3]!LeachSS,28,FALSE)))</f>
        <v>Ceiling (High)</v>
      </c>
    </row>
    <row r="119" spans="1:8" x14ac:dyDescent="0.25">
      <c r="A119" s="121" t="s">
        <v>8</v>
      </c>
      <c r="B119" s="304" t="str">
        <f>VLOOKUP(A119,[1]!TOX, 2, FALSE)</f>
        <v>71-55-6</v>
      </c>
      <c r="C119" s="122">
        <f>IF((VLOOKUP(A119,[3]!LeachSS,21,FALSE))="0",(VLOOKUP(A119,[4]!Stwo,8,FALSE)),MIN((VLOOKUP(A119,[4]!Stwo,8,FALSE)),(VLOOKUP(A119,[3]!LeachSS,21,FALSE))))</f>
        <v>30</v>
      </c>
      <c r="D119" s="123" t="str">
        <f>IF(C119=(VLOOKUP(A119,Meth2,5,FALSE)),(VLOOKUP(A119,Meth2,6,FALSE)),(VLOOKUP(A119,[3]!LeachSS,22,FALSE)))</f>
        <v>Leaching</v>
      </c>
      <c r="E119" s="124">
        <f>IF((VLOOKUP(A119,[3]!LeachSS,24,FALSE))="0",(VLOOKUP(A119,[4]!Stwo,8,FALSE)),MIN((VLOOKUP(A119,[4]!Stwo,8,FALSE)),(VLOOKUP(A119,[3]!LeachSS,24,FALSE))))</f>
        <v>600</v>
      </c>
      <c r="F119" s="125" t="str">
        <f>IF(E119=(VLOOKUP(A119,Meth2,5,FALSE)),(VLOOKUP(A119,Meth2,6,FALSE)),(VLOOKUP(A119,[3]!LeachSS,25,FALSE)))</f>
        <v>Leaching</v>
      </c>
      <c r="G119" s="126">
        <f>IF((VLOOKUP(A119,[3]!LeachSS,27,FALSE))="0",(VLOOKUP(A119,[4]!Stwo,8,FALSE)),MIN((VLOOKUP(A119,[4]!Stwo,8,FALSE)),(VLOOKUP(A119,[3]!LeachSS,27,FALSE))))</f>
        <v>1000</v>
      </c>
      <c r="H119" s="127" t="str">
        <f>IF(G119=(VLOOKUP(A119,Meth2,5,FALSE)),(VLOOKUP(A119,Meth2,6,FALSE)),(VLOOKUP(A119,[3]!LeachSS,28,FALSE)))</f>
        <v>Ceiling (Medium)</v>
      </c>
    </row>
    <row r="120" spans="1:8" x14ac:dyDescent="0.25">
      <c r="A120" s="121" t="s">
        <v>7</v>
      </c>
      <c r="B120" s="304" t="str">
        <f>VLOOKUP(A120,[1]!TOX, 2, FALSE)</f>
        <v xml:space="preserve">79-00-5 </v>
      </c>
      <c r="C120" s="122">
        <f>IF((VLOOKUP(A120,[3]!LeachSS,21,FALSE))="0",(VLOOKUP(A120,[4]!Stwo,8,FALSE)),MIN((VLOOKUP(A120,[4]!Stwo,8,FALSE)),(VLOOKUP(A120,[3]!LeachSS,21,FALSE))))</f>
        <v>0.1</v>
      </c>
      <c r="D120" s="123" t="str">
        <f>IF(C120=(VLOOKUP(A120,Meth2,5,FALSE)),(VLOOKUP(A120,Meth2,6,FALSE)),(VLOOKUP(A120,[3]!LeachSS,22,FALSE)))</f>
        <v>PQL</v>
      </c>
      <c r="E120" s="124">
        <f>IF((VLOOKUP(A120,[3]!LeachSS,24,FALSE))="0",(VLOOKUP(A120,[4]!Stwo,8,FALSE)),MIN((VLOOKUP(A120,[4]!Stwo,8,FALSE)),(VLOOKUP(A120,[3]!LeachSS,24,FALSE))))</f>
        <v>2</v>
      </c>
      <c r="F120" s="125" t="str">
        <f>IF(E120=(VLOOKUP(A120,Meth2,5,FALSE)),(VLOOKUP(A120,Meth2,6,FALSE)),(VLOOKUP(A120,[3]!LeachSS,25,FALSE)))</f>
        <v>Leaching</v>
      </c>
      <c r="G120" s="126">
        <f>IF((VLOOKUP(A120,[3]!LeachSS,27,FALSE))="0",(VLOOKUP(A120,[4]!Stwo,8,FALSE)),MIN((VLOOKUP(A120,[4]!Stwo,8,FALSE)),(VLOOKUP(A120,[3]!LeachSS,27,FALSE))))</f>
        <v>200</v>
      </c>
      <c r="H120" s="127" t="str">
        <f>IF(G120=(VLOOKUP(A120,Meth2,5,FALSE)),(VLOOKUP(A120,Meth2,6,FALSE)),(VLOOKUP(A120,[3]!LeachSS,28,FALSE)))</f>
        <v>Cancer Risk</v>
      </c>
    </row>
    <row r="121" spans="1:8" x14ac:dyDescent="0.25">
      <c r="A121" s="121" t="s">
        <v>6</v>
      </c>
      <c r="B121" s="304" t="str">
        <f>VLOOKUP(A121,[1]!TOX, 2, FALSE)</f>
        <v>79-01-6</v>
      </c>
      <c r="C121" s="122">
        <f>IF((VLOOKUP(A121,[3]!LeachSS,21,FALSE))="0",(VLOOKUP(A121,[4]!Stwo,8,FALSE)),MIN((VLOOKUP(A121,[4]!Stwo,8,FALSE)),(VLOOKUP(A121,[3]!LeachSS,21,FALSE))))</f>
        <v>0.3</v>
      </c>
      <c r="D121" s="123" t="str">
        <f>IF(C121=(VLOOKUP(A121,Meth2,5,FALSE)),(VLOOKUP(A121,Meth2,6,FALSE)),(VLOOKUP(A121,[3]!LeachSS,22,FALSE)))</f>
        <v>Leaching</v>
      </c>
      <c r="E121" s="124">
        <f>IF((VLOOKUP(A121,[3]!LeachSS,24,FALSE))="0",(VLOOKUP(A121,[4]!Stwo,8,FALSE)),MIN((VLOOKUP(A121,[4]!Stwo,8,FALSE)),(VLOOKUP(A121,[3]!LeachSS,24,FALSE))))</f>
        <v>0.3</v>
      </c>
      <c r="F121" s="125" t="str">
        <f>IF(E121=(VLOOKUP(A121,Meth2,5,FALSE)),(VLOOKUP(A121,Meth2,6,FALSE)),(VLOOKUP(A121,[3]!LeachSS,25,FALSE)))</f>
        <v>Leaching</v>
      </c>
      <c r="G121" s="126">
        <f>IF((VLOOKUP(A121,[3]!LeachSS,27,FALSE))="0",(VLOOKUP(A121,[4]!Stwo,8,FALSE)),MIN((VLOOKUP(A121,[4]!Stwo,8,FALSE)),(VLOOKUP(A121,[3]!LeachSS,27,FALSE))))</f>
        <v>70</v>
      </c>
      <c r="H121" s="127" t="str">
        <f>IF(G121=(VLOOKUP(A121,Meth2,5,FALSE)),(VLOOKUP(A121,Meth2,6,FALSE)),(VLOOKUP(A121,[3]!LeachSS,28,FALSE)))</f>
        <v>S-3 Standard</v>
      </c>
    </row>
    <row r="122" spans="1:8" x14ac:dyDescent="0.25">
      <c r="A122" s="121" t="s">
        <v>5</v>
      </c>
      <c r="B122" s="304" t="str">
        <f>VLOOKUP(A122,[1]!TOX, 2, FALSE)</f>
        <v>95-95-4</v>
      </c>
      <c r="C122" s="122">
        <f>IF((VLOOKUP(A122,[3]!LeachSS,21,FALSE))="0",(VLOOKUP(A122,[4]!Stwo,8,FALSE)),MIN((VLOOKUP(A122,[4]!Stwo,8,FALSE)),(VLOOKUP(A122,[3]!LeachSS,21,FALSE))))</f>
        <v>4</v>
      </c>
      <c r="D122" s="123" t="str">
        <f>IF(C122=(VLOOKUP(A122,Meth2,5,FALSE)),(VLOOKUP(A122,Meth2,6,FALSE)),(VLOOKUP(A122,[3]!LeachSS,22,FALSE)))</f>
        <v>Leaching</v>
      </c>
      <c r="E122" s="124">
        <f>IF((VLOOKUP(A122,[3]!LeachSS,24,FALSE))="0",(VLOOKUP(A122,[4]!Stwo,8,FALSE)),MIN((VLOOKUP(A122,[4]!Stwo,8,FALSE)),(VLOOKUP(A122,[3]!LeachSS,24,FALSE))))</f>
        <v>1000</v>
      </c>
      <c r="F122" s="125" t="str">
        <f>IF(E122=(VLOOKUP(A122,Meth2,5,FALSE)),(VLOOKUP(A122,Meth2,6,FALSE)),(VLOOKUP(A122,[3]!LeachSS,25,FALSE)))</f>
        <v>Leaching</v>
      </c>
      <c r="G122" s="126">
        <f>IF((VLOOKUP(A122,[3]!LeachSS,27,FALSE))="0",(VLOOKUP(A122,[4]!Stwo,8,FALSE)),MIN((VLOOKUP(A122,[4]!Stwo,8,FALSE)),(VLOOKUP(A122,[3]!LeachSS,27,FALSE))))</f>
        <v>600</v>
      </c>
      <c r="H122" s="127" t="str">
        <f>IF(G122=(VLOOKUP(A122,Meth2,5,FALSE)),(VLOOKUP(A122,Meth2,6,FALSE)),(VLOOKUP(A122,[3]!LeachSS,28,FALSE)))</f>
        <v>Leaching</v>
      </c>
    </row>
    <row r="123" spans="1:8" x14ac:dyDescent="0.25">
      <c r="A123" s="121" t="s">
        <v>4</v>
      </c>
      <c r="B123" s="304" t="str">
        <f>VLOOKUP(A123,[1]!TOX, 2, FALSE)</f>
        <v>88-06-2</v>
      </c>
      <c r="C123" s="122">
        <f>IF((VLOOKUP(A123,[3]!LeachSS,21,FALSE))="0",(VLOOKUP(A123,[4]!Stwo,8,FALSE)),MIN((VLOOKUP(A123,[4]!Stwo,8,FALSE)),(VLOOKUP(A123,[3]!LeachSS,21,FALSE))))</f>
        <v>0.7</v>
      </c>
      <c r="D123" s="123" t="str">
        <f>IF(C123=(VLOOKUP(A123,Meth2,5,FALSE)),(VLOOKUP(A123,Meth2,6,FALSE)),(VLOOKUP(A123,[3]!LeachSS,22,FALSE)))</f>
        <v>PQL</v>
      </c>
      <c r="E123" s="124">
        <f>IF((VLOOKUP(A123,[3]!LeachSS,24,FALSE))="0",(VLOOKUP(A123,[4]!Stwo,8,FALSE)),MIN((VLOOKUP(A123,[4]!Stwo,8,FALSE)),(VLOOKUP(A123,[3]!LeachSS,24,FALSE))))</f>
        <v>20</v>
      </c>
      <c r="F123" s="125" t="str">
        <f>IF(E123=(VLOOKUP(A123,Meth2,5,FALSE)),(VLOOKUP(A123,Meth2,6,FALSE)),(VLOOKUP(A123,[3]!LeachSS,25,FALSE)))</f>
        <v>Leaching</v>
      </c>
      <c r="G123" s="126">
        <f>IF((VLOOKUP(A123,[3]!LeachSS,27,FALSE))="0",(VLOOKUP(A123,[4]!Stwo,8,FALSE)),MIN((VLOOKUP(A123,[4]!Stwo,8,FALSE)),(VLOOKUP(A123,[3]!LeachSS,27,FALSE))))</f>
        <v>20</v>
      </c>
      <c r="H123" s="127" t="str">
        <f>IF(G123=(VLOOKUP(A123,Meth2,5,FALSE)),(VLOOKUP(A123,Meth2,6,FALSE)),(VLOOKUP(A123,[3]!LeachSS,28,FALSE)))</f>
        <v>Leaching</v>
      </c>
    </row>
    <row r="124" spans="1:8" x14ac:dyDescent="0.25">
      <c r="A124" s="121" t="s">
        <v>3</v>
      </c>
      <c r="B124" s="304" t="str">
        <f>VLOOKUP(A124,[1]!TOX, 2, FALSE)</f>
        <v>7440-62-2</v>
      </c>
      <c r="C124" s="122">
        <f>IF((VLOOKUP(A124,[3]!LeachSS,21,FALSE))="0",(VLOOKUP(A124,[4]!Stwo,8,FALSE)),MIN((VLOOKUP(A124,[4]!Stwo,8,FALSE)),(VLOOKUP(A124,[3]!LeachSS,21,FALSE))))</f>
        <v>800</v>
      </c>
      <c r="D124" s="123" t="str">
        <f>IF(C124=(VLOOKUP(A124,Meth2,5,FALSE)),(VLOOKUP(A124,Meth2,6,FALSE)),(VLOOKUP(A124,[3]!LeachSS,22,FALSE)))</f>
        <v>S-3 Standard</v>
      </c>
      <c r="E124" s="124">
        <f>IF((VLOOKUP(A124,[3]!LeachSS,24,FALSE))="0",(VLOOKUP(A124,[4]!Stwo,8,FALSE)),MIN((VLOOKUP(A124,[4]!Stwo,8,FALSE)),(VLOOKUP(A124,[3]!LeachSS,24,FALSE))))</f>
        <v>800</v>
      </c>
      <c r="F124" s="125" t="str">
        <f>IF(E124=(VLOOKUP(A124,Meth2,5,FALSE)),(VLOOKUP(A124,Meth2,6,FALSE)),(VLOOKUP(A124,[3]!LeachSS,25,FALSE)))</f>
        <v>S-3 Standard</v>
      </c>
      <c r="G124" s="126">
        <f>IF((VLOOKUP(A124,[3]!LeachSS,27,FALSE))="0",(VLOOKUP(A124,[4]!Stwo,8,FALSE)),MIN((VLOOKUP(A124,[4]!Stwo,8,FALSE)),(VLOOKUP(A124,[3]!LeachSS,27,FALSE))))</f>
        <v>800</v>
      </c>
      <c r="H124" s="127" t="str">
        <f>IF(G124=(VLOOKUP(A124,Meth2,5,FALSE)),(VLOOKUP(A124,Meth2,6,FALSE)),(VLOOKUP(A124,[3]!LeachSS,28,FALSE)))</f>
        <v>S-3 Standard</v>
      </c>
    </row>
    <row r="125" spans="1:8" x14ac:dyDescent="0.25">
      <c r="A125" s="121" t="s">
        <v>2</v>
      </c>
      <c r="B125" s="304" t="str">
        <f>VLOOKUP(A125,[1]!TOX, 2, FALSE)</f>
        <v>75-01-4</v>
      </c>
      <c r="C125" s="122">
        <f>IF((VLOOKUP(A125,[3]!LeachSS,21,FALSE))="0",(VLOOKUP(A125,[4]!Stwo,8,FALSE)),MIN((VLOOKUP(A125,[4]!Stwo,8,FALSE)),(VLOOKUP(A125,[3]!LeachSS,21,FALSE))))</f>
        <v>0.9</v>
      </c>
      <c r="D125" s="123" t="str">
        <f>IF(C125=(VLOOKUP(A125,Meth2,5,FALSE)),(VLOOKUP(A125,Meth2,6,FALSE)),(VLOOKUP(A125,[3]!LeachSS,22,FALSE)))</f>
        <v>Leaching</v>
      </c>
      <c r="E125" s="124">
        <f>IF((VLOOKUP(A125,[3]!LeachSS,24,FALSE))="0",(VLOOKUP(A125,[4]!Stwo,8,FALSE)),MIN((VLOOKUP(A125,[4]!Stwo,8,FALSE)),(VLOOKUP(A125,[3]!LeachSS,24,FALSE))))</f>
        <v>0.7</v>
      </c>
      <c r="F125" s="125" t="str">
        <f>IF(E125=(VLOOKUP(A125,Meth2,5,FALSE)),(VLOOKUP(A125,Meth2,6,FALSE)),(VLOOKUP(A125,[3]!LeachSS,25,FALSE)))</f>
        <v>Leaching</v>
      </c>
      <c r="G125" s="126">
        <f>IF((VLOOKUP(A125,[3]!LeachSS,27,FALSE))="0",(VLOOKUP(A125,[4]!Stwo,8,FALSE)),MIN((VLOOKUP(A125,[4]!Stwo,8,FALSE)),(VLOOKUP(A125,[3]!LeachSS,27,FALSE))))</f>
        <v>10</v>
      </c>
      <c r="H125" s="127" t="str">
        <f>IF(G125=(VLOOKUP(A125,Meth2,5,FALSE)),(VLOOKUP(A125,Meth2,6,FALSE)),(VLOOKUP(A125,[3]!LeachSS,28,FALSE)))</f>
        <v>Cancer Risk</v>
      </c>
    </row>
    <row r="126" spans="1:8" x14ac:dyDescent="0.25">
      <c r="A126" s="121" t="s">
        <v>120</v>
      </c>
      <c r="B126" s="304" t="str">
        <f>VLOOKUP(A126,[1]!TOX, 2, FALSE)</f>
        <v>1330-20-7</v>
      </c>
      <c r="C126" s="122">
        <f>IF((VLOOKUP(A126,[3]!LeachSS,21,FALSE))="0",(VLOOKUP(A126,[4]!Stwo,8,FALSE)),MIN((VLOOKUP(A126,[4]!Stwo,8,FALSE)),(VLOOKUP(A126,[3]!LeachSS,21,FALSE))))</f>
        <v>400</v>
      </c>
      <c r="D126" s="123" t="str">
        <f>IF(C126=(VLOOKUP(A126,Meth2,5,FALSE)),(VLOOKUP(A126,Meth2,6,FALSE)),(VLOOKUP(A126,[3]!LeachSS,22,FALSE)))</f>
        <v>Leaching</v>
      </c>
      <c r="E126" s="124">
        <f>IF((VLOOKUP(A126,[3]!LeachSS,24,FALSE))="0",(VLOOKUP(A126,[4]!Stwo,8,FALSE)),MIN((VLOOKUP(A126,[4]!Stwo,8,FALSE)),(VLOOKUP(A126,[3]!LeachSS,24,FALSE))))</f>
        <v>100</v>
      </c>
      <c r="F126" s="125" t="str">
        <f>IF(E126=(VLOOKUP(A126,Meth2,5,FALSE)),(VLOOKUP(A126,Meth2,6,FALSE)),(VLOOKUP(A126,[3]!LeachSS,25,FALSE)))</f>
        <v>Leaching</v>
      </c>
      <c r="G126" s="126">
        <f>IF((VLOOKUP(A126,[3]!LeachSS,27,FALSE))="0",(VLOOKUP(A126,[4]!Stwo,8,FALSE)),MIN((VLOOKUP(A126,[4]!Stwo,8,FALSE)),(VLOOKUP(A126,[3]!LeachSS,27,FALSE))))</f>
        <v>1000</v>
      </c>
      <c r="H126" s="127" t="str">
        <f>IF(G126=(VLOOKUP(A126,Meth2,5,FALSE)),(VLOOKUP(A126,Meth2,6,FALSE)),(VLOOKUP(A126,[3]!LeachSS,28,FALSE)))</f>
        <v>Ceiling (Medium)</v>
      </c>
    </row>
    <row r="127" spans="1:8" ht="13" thickBot="1" x14ac:dyDescent="0.3">
      <c r="A127" s="134" t="s">
        <v>1</v>
      </c>
      <c r="B127" s="306" t="str">
        <f>VLOOKUP(A127,[1]!TOX, 2, FALSE)</f>
        <v>7440-66-6</v>
      </c>
      <c r="C127" s="135">
        <f>IF((VLOOKUP(A127,[3]!LeachSS,21,FALSE))="0",(VLOOKUP(A127,[4]!Stwo,8,FALSE)),MIN((VLOOKUP(A127,[4]!Stwo,8,FALSE)),(VLOOKUP(A127,[3]!LeachSS,21,FALSE))))</f>
        <v>3000</v>
      </c>
      <c r="D127" s="136" t="str">
        <f>IF(C127=(VLOOKUP(A127,Meth2,5,FALSE)),(VLOOKUP(A127,Meth2,6,FALSE)),(VLOOKUP(A127,[3]!LeachSS,22,FALSE)))</f>
        <v>Ceiling (High)</v>
      </c>
      <c r="E127" s="137">
        <f>IF((VLOOKUP(A127,[3]!LeachSS,24,FALSE))="0",(VLOOKUP(A127,[4]!Stwo,8,FALSE)),MIN((VLOOKUP(A127,[4]!Stwo,8,FALSE)),(VLOOKUP(A127,[3]!LeachSS,24,FALSE))))</f>
        <v>3000</v>
      </c>
      <c r="F127" s="138" t="str">
        <f>IF(E127=(VLOOKUP(A127,Meth2,5,FALSE)),(VLOOKUP(A127,Meth2,6,FALSE)),(VLOOKUP(A127,[3]!LeachSS,25,FALSE)))</f>
        <v>Ceiling (High)</v>
      </c>
      <c r="G127" s="139">
        <f>IF((VLOOKUP(A127,[3]!LeachSS,27,FALSE))="0",(VLOOKUP(A127,[4]!Stwo,8,FALSE)),MIN((VLOOKUP(A127,[4]!Stwo,8,FALSE)),(VLOOKUP(A127,[3]!LeachSS,27,FALSE))))</f>
        <v>3000</v>
      </c>
      <c r="H127" s="140" t="str">
        <f>IF(G127=(VLOOKUP(A127,Meth2,5,FALSE)),(VLOOKUP(A127,Meth2,6,FALSE)),(VLOOKUP(A127,[3]!LeachSS,28,FALSE)))</f>
        <v>Ceiling (High)</v>
      </c>
    </row>
    <row r="128" spans="1:8" ht="13" thickTop="1" x14ac:dyDescent="0.25"/>
    <row r="132" spans="1:2" x14ac:dyDescent="0.25">
      <c r="A132" s="209"/>
      <c r="B132" s="155"/>
    </row>
    <row r="133" spans="1:2" x14ac:dyDescent="0.25">
      <c r="A133" s="210"/>
      <c r="B133" s="155"/>
    </row>
    <row r="134" spans="1:2" x14ac:dyDescent="0.25">
      <c r="A134" s="210"/>
      <c r="B134" s="155"/>
    </row>
    <row r="135" spans="1:2" x14ac:dyDescent="0.25">
      <c r="A135" s="210"/>
      <c r="B135" s="155"/>
    </row>
    <row r="136" spans="1:2" x14ac:dyDescent="0.25">
      <c r="A136" s="210"/>
      <c r="B136" s="155"/>
    </row>
    <row r="137" spans="1:2" x14ac:dyDescent="0.25">
      <c r="A137" s="210"/>
      <c r="B137" s="155"/>
    </row>
    <row r="138" spans="1:2" x14ac:dyDescent="0.25">
      <c r="A138" s="210"/>
      <c r="B138" s="155"/>
    </row>
    <row r="139" spans="1:2" x14ac:dyDescent="0.25">
      <c r="A139" s="210"/>
      <c r="B139" s="155"/>
    </row>
    <row r="140" spans="1:2" x14ac:dyDescent="0.25">
      <c r="A140" s="210"/>
      <c r="B140" s="155"/>
    </row>
    <row r="141" spans="1:2" x14ac:dyDescent="0.25">
      <c r="A141" s="210"/>
      <c r="B141" s="155"/>
    </row>
    <row r="142" spans="1:2" x14ac:dyDescent="0.25">
      <c r="A142" s="210"/>
      <c r="B142" s="155"/>
    </row>
    <row r="143" spans="1:2" x14ac:dyDescent="0.25">
      <c r="A143" s="210"/>
      <c r="B143" s="155"/>
    </row>
  </sheetData>
  <sheetProtection sheet="1" objects="1" scenarios="1"/>
  <mergeCells count="3">
    <mergeCell ref="C1:D1"/>
    <mergeCell ref="E1:F1"/>
    <mergeCell ref="G1:H1"/>
  </mergeCells>
  <phoneticPr fontId="0" type="noConversion"/>
  <printOptions horizontalCentered="1"/>
  <pageMargins left="0.5" right="0.5" top="1" bottom="1" header="0.5" footer="0.4"/>
  <pageSetup scale="86" pageOrder="overThenDown" orientation="landscape" r:id="rId1"/>
  <headerFooter>
    <oddHeader xml:space="preserve">&amp;C&amp;"Arial,Bold"MCP Numerical Standards Derivation </oddHeader>
    <oddFooter>&amp;LMassDEP&amp;C&amp;8 2024&amp;R&amp;8Workbook: &amp;F
Sheet:  &amp;A
page:  &amp;P of &amp;N</oddFooter>
  </headerFooter>
  <ignoredErrors>
    <ignoredError sqref="C97 E97 G97" formula="1"/>
  </ignoredError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38"/>
  <sheetViews>
    <sheetView showGridLines="0" showZeros="0" zoomScaleNormal="100" workbookViewId="0">
      <pane xSplit="1" ySplit="4" topLeftCell="B5" activePane="bottomRight" state="frozen"/>
      <selection activeCell="B3" sqref="B3"/>
      <selection pane="topRight" activeCell="B3" sqref="B3"/>
      <selection pane="bottomLeft" activeCell="B3" sqref="B3"/>
      <selection pane="bottomRight" activeCell="A5" sqref="A5"/>
    </sheetView>
  </sheetViews>
  <sheetFormatPr defaultColWidth="9.1796875" defaultRowHeight="12.5" x14ac:dyDescent="0.25"/>
  <cols>
    <col min="1" max="1" width="40.54296875" style="141" bestFit="1" customWidth="1"/>
    <col min="2" max="2" width="10.1796875" style="141" bestFit="1" customWidth="1"/>
    <col min="3" max="3" width="13.54296875" style="141" customWidth="1"/>
    <col min="4" max="4" width="20.453125" style="141" bestFit="1" customWidth="1"/>
    <col min="5" max="5" width="13.81640625" style="141" customWidth="1"/>
    <col min="6" max="6" width="20.453125" style="141" bestFit="1" customWidth="1"/>
    <col min="7" max="7" width="14" style="141" customWidth="1"/>
    <col min="8" max="8" width="20.453125" style="141" bestFit="1" customWidth="1"/>
    <col min="9" max="16384" width="9.1796875" style="141"/>
  </cols>
  <sheetData>
    <row r="1" spans="1:8" ht="21" customHeight="1" thickTop="1" x14ac:dyDescent="0.25">
      <c r="A1" s="96" t="s">
        <v>149</v>
      </c>
      <c r="B1" s="301"/>
      <c r="C1" s="367" t="s">
        <v>162</v>
      </c>
      <c r="D1" s="367"/>
      <c r="E1" s="363" t="s">
        <v>163</v>
      </c>
      <c r="F1" s="364"/>
      <c r="G1" s="365" t="s">
        <v>164</v>
      </c>
      <c r="H1" s="366"/>
    </row>
    <row r="2" spans="1:8" ht="15.5" x14ac:dyDescent="0.25">
      <c r="A2" s="97" t="s">
        <v>131</v>
      </c>
      <c r="B2" s="296"/>
      <c r="C2" s="142"/>
      <c r="D2" s="142">
        <f>'S-1'!D2</f>
        <v>0</v>
      </c>
      <c r="E2" s="42">
        <f t="shared" ref="E2:F4" si="0">C2</f>
        <v>0</v>
      </c>
      <c r="F2" s="99">
        <f t="shared" si="0"/>
        <v>0</v>
      </c>
      <c r="G2" s="103">
        <f t="shared" ref="G2:H4" si="1">C2</f>
        <v>0</v>
      </c>
      <c r="H2" s="43">
        <f t="shared" si="1"/>
        <v>0</v>
      </c>
    </row>
    <row r="3" spans="1:8" ht="13" x14ac:dyDescent="0.25">
      <c r="A3" s="57"/>
      <c r="B3" s="297"/>
      <c r="C3" s="143">
        <f>'S-1'!C3</f>
        <v>0</v>
      </c>
      <c r="D3" s="143"/>
      <c r="E3" s="46">
        <f t="shared" si="0"/>
        <v>0</v>
      </c>
      <c r="F3" s="47">
        <f t="shared" si="0"/>
        <v>0</v>
      </c>
      <c r="G3" s="106">
        <f t="shared" si="1"/>
        <v>0</v>
      </c>
      <c r="H3" s="49">
        <f t="shared" si="1"/>
        <v>0</v>
      </c>
    </row>
    <row r="4" spans="1:8" ht="26" x14ac:dyDescent="0.25">
      <c r="A4" s="144" t="s">
        <v>215</v>
      </c>
      <c r="B4" s="302" t="s">
        <v>200</v>
      </c>
      <c r="C4" s="145" t="str">
        <f>'S-1'!C4</f>
        <v>mg/kg</v>
      </c>
      <c r="D4" s="145" t="str">
        <f>'S-1'!D4</f>
        <v>Standard Basis</v>
      </c>
      <c r="E4" s="110" t="str">
        <f t="shared" si="0"/>
        <v>mg/kg</v>
      </c>
      <c r="F4" s="111" t="str">
        <f t="shared" si="0"/>
        <v>Standard Basis</v>
      </c>
      <c r="G4" s="112" t="str">
        <f t="shared" si="1"/>
        <v>mg/kg</v>
      </c>
      <c r="H4" s="113" t="str">
        <f t="shared" si="1"/>
        <v>Standard Basis</v>
      </c>
    </row>
    <row r="5" spans="1:8" x14ac:dyDescent="0.25">
      <c r="A5" s="146" t="s">
        <v>105</v>
      </c>
      <c r="B5" s="303" t="str">
        <f>VLOOKUP(A5,[1]!TOX, 2, FALSE)</f>
        <v>83-32-9</v>
      </c>
      <c r="C5" s="147">
        <f>IF((VLOOKUP(A5,[3]!LeachSS,21,FALSE))="0",(VLOOKUP(A5,[4]!Sthree,11,FALSE)),MIN((VLOOKUP(A5,[4]!Sthree,11,FALSE)),(VLOOKUP(A5,[3]!LeachSS,21,FALSE))))</f>
        <v>4</v>
      </c>
      <c r="D5" s="147" t="str">
        <f>IF(C5=(VLOOKUP(A5,Meth2,7,FALSE)),(VLOOKUP(A5,Meth2,8,FALSE)),(VLOOKUP(A5,[3]!LeachSS,22,FALSE)))</f>
        <v>Leaching</v>
      </c>
      <c r="E5" s="117">
        <f>IF((VLOOKUP(A5,[3]!LeachSS,24,FALSE))="0",(VLOOKUP(A5,[4]!Sthree,11,FALSE)),MIN((VLOOKUP(A5,[4]!Sthree,11,FALSE)),(VLOOKUP(A5,[3]!LeachSS,24,FALSE))))</f>
        <v>5000</v>
      </c>
      <c r="F5" s="118" t="str">
        <f>IF(E5=(VLOOKUP(A5,Meth2,7,FALSE)),(VLOOKUP(A5,Meth2,8,FALSE)),(VLOOKUP(A5,[3]!LeachSS,25,FALSE)))</f>
        <v>Ceiling (High)</v>
      </c>
      <c r="G5" s="119">
        <f>IF((VLOOKUP(A5,[3]!LeachSS,27,FALSE))="0",(VLOOKUP(A5,[4]!Sthree,11,FALSE)),MIN((VLOOKUP(A5,[4]!Sthree,11,FALSE)),(VLOOKUP(A5,[3]!LeachSS,27,FALSE))))</f>
        <v>5000</v>
      </c>
      <c r="H5" s="120" t="str">
        <f>IF(G5=(VLOOKUP(A5,Meth2,7,FALSE)),(VLOOKUP(A5,Meth2,8,FALSE)),(VLOOKUP(A5,[3]!LeachSS,28,FALSE)))</f>
        <v>Ceiling (High)</v>
      </c>
    </row>
    <row r="6" spans="1:8" x14ac:dyDescent="0.25">
      <c r="A6" s="148" t="s">
        <v>104</v>
      </c>
      <c r="B6" s="304" t="str">
        <f>VLOOKUP(A6,[1]!TOX, 2, FALSE)</f>
        <v>208-96-8</v>
      </c>
      <c r="C6" s="149">
        <f>IF((VLOOKUP(A6,[3]!LeachSS,21,FALSE))="0",(VLOOKUP(A6,[4]!Sthree,11,FALSE)),MIN((VLOOKUP(A6,[4]!Sthree,11,FALSE)),(VLOOKUP(A6,[3]!LeachSS,21,FALSE))))</f>
        <v>2</v>
      </c>
      <c r="D6" s="149" t="str">
        <f>IF(C6=(VLOOKUP(A6,Meth2,7,FALSE)),(VLOOKUP(A6,Meth2,8,FALSE)),(VLOOKUP(A6,[3]!LeachSS,22,FALSE)))</f>
        <v>Leaching</v>
      </c>
      <c r="E6" s="124">
        <f>IF((VLOOKUP(A6,[3]!LeachSS,24,FALSE))="0",(VLOOKUP(A6,[4]!Sthree,11,FALSE)),MIN((VLOOKUP(A6,[4]!Sthree,11,FALSE)),(VLOOKUP(A6,[3]!LeachSS,24,FALSE))))</f>
        <v>600</v>
      </c>
      <c r="F6" s="125" t="str">
        <f>IF(E6=(VLOOKUP(A6,Meth2,7,FALSE)),(VLOOKUP(A6,Meth2,8,FALSE)),(VLOOKUP(A6,[3]!LeachSS,25,FALSE)))</f>
        <v>Leaching</v>
      </c>
      <c r="G6" s="126">
        <f>IF((VLOOKUP(A6,[3]!LeachSS,27,FALSE))="0",(VLOOKUP(A6,[4]!Sthree,11,FALSE)),MIN((VLOOKUP(A6,[4]!Sthree,11,FALSE)),(VLOOKUP(A6,[3]!LeachSS,27,FALSE))))</f>
        <v>10</v>
      </c>
      <c r="H6" s="127" t="str">
        <f>IF(G6=(VLOOKUP(A6,Meth2,7,FALSE)),(VLOOKUP(A6,Meth2,8,FALSE)),(VLOOKUP(A6,[3]!LeachSS,28,FALSE)))</f>
        <v>Leaching</v>
      </c>
    </row>
    <row r="7" spans="1:8" x14ac:dyDescent="0.25">
      <c r="A7" s="148" t="s">
        <v>103</v>
      </c>
      <c r="B7" s="304" t="str">
        <f>VLOOKUP(A7,[1]!TOX, 2, FALSE)</f>
        <v>67-64-1</v>
      </c>
      <c r="C7" s="149">
        <f>IF((VLOOKUP(A7,[3]!LeachSS,21,FALSE))="0",(VLOOKUP(A7,[4]!Sthree,11,FALSE)),MIN((VLOOKUP(A7,[4]!Sthree,11,FALSE)),(VLOOKUP(A7,[3]!LeachSS,21,FALSE))))</f>
        <v>6</v>
      </c>
      <c r="D7" s="149" t="str">
        <f>IF(C7=(VLOOKUP(A7,Meth2,7,FALSE)),(VLOOKUP(A7,Meth2,8,FALSE)),(VLOOKUP(A7,[3]!LeachSS,22,FALSE)))</f>
        <v>Leaching</v>
      </c>
      <c r="E7" s="124">
        <f>IF((VLOOKUP(A7,[3]!LeachSS,24,FALSE))="0",(VLOOKUP(A7,[4]!Sthree,11,FALSE)),MIN((VLOOKUP(A7,[4]!Sthree,11,FALSE)),(VLOOKUP(A7,[3]!LeachSS,24,FALSE))))</f>
        <v>50</v>
      </c>
      <c r="F7" s="125" t="str">
        <f>IF(E7=(VLOOKUP(A7,Meth2,7,FALSE)),(VLOOKUP(A7,Meth2,8,FALSE)),(VLOOKUP(A7,[3]!LeachSS,25,FALSE)))</f>
        <v>Leaching</v>
      </c>
      <c r="G7" s="126">
        <f>IF((VLOOKUP(A7,[3]!LeachSS,27,FALSE))="0",(VLOOKUP(A7,[4]!Sthree,11,FALSE)),MIN((VLOOKUP(A7,[4]!Sthree,11,FALSE)),(VLOOKUP(A7,[3]!LeachSS,27,FALSE))))</f>
        <v>400</v>
      </c>
      <c r="H7" s="127" t="str">
        <f>IF(G7=(VLOOKUP(A7,Meth2,7,FALSE)),(VLOOKUP(A7,Meth2,8,FALSE)),(VLOOKUP(A7,[3]!LeachSS,28,FALSE)))</f>
        <v>Leaching</v>
      </c>
    </row>
    <row r="8" spans="1:8" x14ac:dyDescent="0.25">
      <c r="A8" s="148" t="s">
        <v>102</v>
      </c>
      <c r="B8" s="304" t="str">
        <f>VLOOKUP(A8,[1]!TOX, 2, FALSE)</f>
        <v>309-00-2</v>
      </c>
      <c r="C8" s="149">
        <f>IF((VLOOKUP(A8,[3]!LeachSS,21,FALSE))="0",(VLOOKUP(A8,[4]!Sthree,11,FALSE)),MIN((VLOOKUP(A8,[4]!Sthree,11,FALSE)),(VLOOKUP(A8,[3]!LeachSS,21,FALSE))))</f>
        <v>4</v>
      </c>
      <c r="D8" s="149" t="str">
        <f>IF(C8=(VLOOKUP(A8,Meth2,7,FALSE)),(VLOOKUP(A8,Meth2,8,FALSE)),(VLOOKUP(A8,[3]!LeachSS,22,FALSE)))</f>
        <v>Noncancer Risk</v>
      </c>
      <c r="E8" s="124">
        <f>IF((VLOOKUP(A8,[3]!LeachSS,24,FALSE))="0",(VLOOKUP(A8,[4]!Sthree,11,FALSE)),MIN((VLOOKUP(A8,[4]!Sthree,11,FALSE)),(VLOOKUP(A8,[3]!LeachSS,24,FALSE))))</f>
        <v>4</v>
      </c>
      <c r="F8" s="125" t="str">
        <f>IF(E8=(VLOOKUP(A8,Meth2,7,FALSE)),(VLOOKUP(A8,Meth2,8,FALSE)),(VLOOKUP(A8,[3]!LeachSS,25,FALSE)))</f>
        <v>Noncancer Risk</v>
      </c>
      <c r="G8" s="126">
        <f>IF((VLOOKUP(A8,[3]!LeachSS,27,FALSE))="0",(VLOOKUP(A8,[4]!Sthree,11,FALSE)),MIN((VLOOKUP(A8,[4]!Sthree,11,FALSE)),(VLOOKUP(A8,[3]!LeachSS,27,FALSE))))</f>
        <v>4</v>
      </c>
      <c r="H8" s="127" t="str">
        <f>IF(G8=(VLOOKUP(A8,Meth2,7,FALSE)),(VLOOKUP(A8,Meth2,8,FALSE)),(VLOOKUP(A8,[3]!LeachSS,28,FALSE)))</f>
        <v>Noncancer Risk</v>
      </c>
    </row>
    <row r="9" spans="1:8" x14ac:dyDescent="0.25">
      <c r="A9" s="148" t="s">
        <v>101</v>
      </c>
      <c r="B9" s="304" t="str">
        <f>VLOOKUP(A9,[1]!TOX, 2, FALSE)</f>
        <v>120-12-7</v>
      </c>
      <c r="C9" s="149">
        <f>IF((VLOOKUP(A9,[3]!LeachSS,21,FALSE))="0",(VLOOKUP(A9,[4]!Sthree,11,FALSE)),MIN((VLOOKUP(A9,[4]!Sthree,11,FALSE)),(VLOOKUP(A9,[3]!LeachSS,21,FALSE))))</f>
        <v>5000</v>
      </c>
      <c r="D9" s="149" t="str">
        <f>IF(C9=(VLOOKUP(A9,Meth2,7,FALSE)),(VLOOKUP(A9,Meth2,8,FALSE)),(VLOOKUP(A9,[3]!LeachSS,22,FALSE)))</f>
        <v>Ceiling (High)</v>
      </c>
      <c r="E9" s="124">
        <f>IF((VLOOKUP(A9,[3]!LeachSS,24,FALSE))="0",(VLOOKUP(A9,[4]!Sthree,11,FALSE)),MIN((VLOOKUP(A9,[4]!Sthree,11,FALSE)),(VLOOKUP(A9,[3]!LeachSS,24,FALSE))))</f>
        <v>5000</v>
      </c>
      <c r="F9" s="125" t="str">
        <f>IF(E9=(VLOOKUP(A9,Meth2,7,FALSE)),(VLOOKUP(A9,Meth2,8,FALSE)),(VLOOKUP(A9,[3]!LeachSS,25,FALSE)))</f>
        <v>Ceiling (High)</v>
      </c>
      <c r="G9" s="126">
        <f>IF((VLOOKUP(A9,[3]!LeachSS,27,FALSE))="0",(VLOOKUP(A9,[4]!Sthree,11,FALSE)),MIN((VLOOKUP(A9,[4]!Sthree,11,FALSE)),(VLOOKUP(A9,[3]!LeachSS,27,FALSE))))</f>
        <v>5000</v>
      </c>
      <c r="H9" s="127" t="str">
        <f>IF(G9=(VLOOKUP(A9,Meth2,7,FALSE)),(VLOOKUP(A9,Meth2,8,FALSE)),(VLOOKUP(A9,[3]!LeachSS,28,FALSE)))</f>
        <v>Ceiling (High)</v>
      </c>
    </row>
    <row r="10" spans="1:8" x14ac:dyDescent="0.25">
      <c r="A10" s="148" t="s">
        <v>100</v>
      </c>
      <c r="B10" s="304" t="str">
        <f>VLOOKUP(A10,[1]!TOX, 2, FALSE)</f>
        <v>7440-36-0</v>
      </c>
      <c r="C10" s="149">
        <f>IF((VLOOKUP(A10,[3]!LeachSS,21,FALSE))="0",(VLOOKUP(A10,[4]!Sthree,11,FALSE)),MIN((VLOOKUP(A10,[4]!Sthree,11,FALSE)),(VLOOKUP(A10,[3]!LeachSS,21,FALSE))))</f>
        <v>40</v>
      </c>
      <c r="D10" s="149" t="str">
        <f>IF(C10=(VLOOKUP(A10,Meth2,7,FALSE)),(VLOOKUP(A10,Meth2,8,FALSE)),(VLOOKUP(A10,[3]!LeachSS,22,FALSE)))</f>
        <v>Noncancer Risk</v>
      </c>
      <c r="E10" s="124">
        <f>IF((VLOOKUP(A10,[3]!LeachSS,24,FALSE))="0",(VLOOKUP(A10,[4]!Sthree,11,FALSE)),MIN((VLOOKUP(A10,[4]!Sthree,11,FALSE)),(VLOOKUP(A10,[3]!LeachSS,24,FALSE))))</f>
        <v>40</v>
      </c>
      <c r="F10" s="125" t="str">
        <f>IF(E10=(VLOOKUP(A10,Meth2,7,FALSE)),(VLOOKUP(A10,Meth2,8,FALSE)),(VLOOKUP(A10,[3]!LeachSS,25,FALSE)))</f>
        <v>Noncancer Risk</v>
      </c>
      <c r="G10" s="126">
        <f>IF((VLOOKUP(A10,[3]!LeachSS,27,FALSE))="0",(VLOOKUP(A10,[4]!Sthree,11,FALSE)),MIN((VLOOKUP(A10,[4]!Sthree,11,FALSE)),(VLOOKUP(A10,[3]!LeachSS,27,FALSE))))</f>
        <v>40</v>
      </c>
      <c r="H10" s="127" t="str">
        <f>IF(G10=(VLOOKUP(A10,Meth2,7,FALSE)),(VLOOKUP(A10,Meth2,8,FALSE)),(VLOOKUP(A10,[3]!LeachSS,28,FALSE)))</f>
        <v>Noncancer Risk</v>
      </c>
    </row>
    <row r="11" spans="1:8" x14ac:dyDescent="0.25">
      <c r="A11" s="148" t="s">
        <v>99</v>
      </c>
      <c r="B11" s="304" t="str">
        <f>VLOOKUP(A11,[1]!TOX, 2, FALSE)</f>
        <v>7440-38-2</v>
      </c>
      <c r="C11" s="149">
        <f>IF((VLOOKUP(A11,[3]!LeachSS,21,FALSE))="0",(VLOOKUP(A11,[4]!Sthree,11,FALSE)),MIN((VLOOKUP(A11,[4]!Sthree,11,FALSE)),(VLOOKUP(A11,[3]!LeachSS,21,FALSE))))</f>
        <v>60</v>
      </c>
      <c r="D11" s="149" t="str">
        <f>IF(C11=(VLOOKUP(A11,Meth2,7,FALSE)),(VLOOKUP(A11,Meth2,8,FALSE)),(VLOOKUP(A11,[3]!LeachSS,22,FALSE)))</f>
        <v>Noncancer Risk</v>
      </c>
      <c r="E11" s="124">
        <f>IF((VLOOKUP(A11,[3]!LeachSS,24,FALSE))="0",(VLOOKUP(A11,[4]!Sthree,11,FALSE)),MIN((VLOOKUP(A11,[4]!Sthree,11,FALSE)),(VLOOKUP(A11,[3]!LeachSS,24,FALSE))))</f>
        <v>60</v>
      </c>
      <c r="F11" s="125" t="str">
        <f>IF(E11=(VLOOKUP(A11,Meth2,7,FALSE)),(VLOOKUP(A11,Meth2,8,FALSE)),(VLOOKUP(A11,[3]!LeachSS,25,FALSE)))</f>
        <v>Noncancer Risk</v>
      </c>
      <c r="G11" s="126">
        <f>IF((VLOOKUP(A11,[3]!LeachSS,27,FALSE))="0",(VLOOKUP(A11,[4]!Sthree,11,FALSE)),MIN((VLOOKUP(A11,[4]!Sthree,11,FALSE)),(VLOOKUP(A11,[3]!LeachSS,27,FALSE))))</f>
        <v>60</v>
      </c>
      <c r="H11" s="127" t="str">
        <f>IF(G11=(VLOOKUP(A11,Meth2,7,FALSE)),(VLOOKUP(A11,Meth2,8,FALSE)),(VLOOKUP(A11,[3]!LeachSS,28,FALSE)))</f>
        <v>Noncancer Risk</v>
      </c>
    </row>
    <row r="12" spans="1:8" x14ac:dyDescent="0.25">
      <c r="A12" s="148" t="s">
        <v>98</v>
      </c>
      <c r="B12" s="304" t="str">
        <f>VLOOKUP(A12,[1]!TOX, 2, FALSE)</f>
        <v>7440-39-3</v>
      </c>
      <c r="C12" s="149">
        <f>IF((VLOOKUP(A12,[3]!LeachSS,21,FALSE))="0",(VLOOKUP(A12,[4]!Sthree,11,FALSE)),MIN((VLOOKUP(A12,[4]!Sthree,11,FALSE)),(VLOOKUP(A12,[3]!LeachSS,21,FALSE))))</f>
        <v>5000</v>
      </c>
      <c r="D12" s="149" t="str">
        <f>IF(C12=(VLOOKUP(A12,Meth2,7,FALSE)),(VLOOKUP(A12,Meth2,8,FALSE)),(VLOOKUP(A12,[3]!LeachSS,22,FALSE)))</f>
        <v>Ceiling (High)</v>
      </c>
      <c r="E12" s="124">
        <f>IF((VLOOKUP(A12,[3]!LeachSS,24,FALSE))="0",(VLOOKUP(A12,[4]!Sthree,11,FALSE)),MIN((VLOOKUP(A12,[4]!Sthree,11,FALSE)),(VLOOKUP(A12,[3]!LeachSS,24,FALSE))))</f>
        <v>5000</v>
      </c>
      <c r="F12" s="125" t="str">
        <f>IF(E12=(VLOOKUP(A12,Meth2,7,FALSE)),(VLOOKUP(A12,Meth2,8,FALSE)),(VLOOKUP(A12,[3]!LeachSS,25,FALSE)))</f>
        <v>Ceiling (High)</v>
      </c>
      <c r="G12" s="126">
        <f>IF((VLOOKUP(A12,[3]!LeachSS,27,FALSE))="0",(VLOOKUP(A12,[4]!Sthree,11,FALSE)),MIN((VLOOKUP(A12,[4]!Sthree,11,FALSE)),(VLOOKUP(A12,[3]!LeachSS,27,FALSE))))</f>
        <v>5000</v>
      </c>
      <c r="H12" s="127" t="str">
        <f>IF(G12=(VLOOKUP(A12,Meth2,7,FALSE)),(VLOOKUP(A12,Meth2,8,FALSE)),(VLOOKUP(A12,[3]!LeachSS,28,FALSE)))</f>
        <v>Ceiling (High)</v>
      </c>
    </row>
    <row r="13" spans="1:8" x14ac:dyDescent="0.25">
      <c r="A13" s="148" t="s">
        <v>97</v>
      </c>
      <c r="B13" s="304" t="str">
        <f>VLOOKUP(A13,[1]!TOX, 2, FALSE)</f>
        <v>71-43-2</v>
      </c>
      <c r="C13" s="149">
        <f>IF((VLOOKUP(A13,[3]!LeachSS,21,FALSE))="0",(VLOOKUP(A13,[4]!Sthree,11,FALSE)),MIN((VLOOKUP(A13,[4]!Sthree,11,FALSE)),(VLOOKUP(A13,[3]!LeachSS,21,FALSE))))</f>
        <v>2</v>
      </c>
      <c r="D13" s="149" t="str">
        <f>IF(C13=(VLOOKUP(A13,Meth2,7,FALSE)),(VLOOKUP(A13,Meth2,8,FALSE)),(VLOOKUP(A13,[3]!LeachSS,22,FALSE)))</f>
        <v>Leaching</v>
      </c>
      <c r="E13" s="124">
        <f>IF((VLOOKUP(A13,[3]!LeachSS,24,FALSE))="0",(VLOOKUP(A13,[4]!Sthree,11,FALSE)),MIN((VLOOKUP(A13,[4]!Sthree,11,FALSE)),(VLOOKUP(A13,[3]!LeachSS,24,FALSE))))</f>
        <v>400</v>
      </c>
      <c r="F13" s="125" t="str">
        <f>IF(E13=(VLOOKUP(A13,Meth2,7,FALSE)),(VLOOKUP(A13,Meth2,8,FALSE)),(VLOOKUP(A13,[3]!LeachSS,25,FALSE)))</f>
        <v>Leaching</v>
      </c>
      <c r="G13" s="126">
        <f>IF((VLOOKUP(A13,[3]!LeachSS,27,FALSE))="0",(VLOOKUP(A13,[4]!Sthree,11,FALSE)),MIN((VLOOKUP(A13,[4]!Sthree,11,FALSE)),(VLOOKUP(A13,[3]!LeachSS,27,FALSE))))</f>
        <v>1000</v>
      </c>
      <c r="H13" s="127" t="str">
        <f>IF(G13=(VLOOKUP(A13,Meth2,7,FALSE)),(VLOOKUP(A13,Meth2,8,FALSE)),(VLOOKUP(A13,[3]!LeachSS,28,FALSE)))</f>
        <v>Noncancer Risk</v>
      </c>
    </row>
    <row r="14" spans="1:8" x14ac:dyDescent="0.25">
      <c r="A14" s="148" t="s">
        <v>96</v>
      </c>
      <c r="B14" s="304" t="str">
        <f>VLOOKUP(A14,[1]!TOX, 2, FALSE)</f>
        <v>56-55-3</v>
      </c>
      <c r="C14" s="149">
        <f>IF((VLOOKUP(A14,[3]!LeachSS,21,FALSE))="0",(VLOOKUP(A14,[4]!Sthree,11,FALSE)),MIN((VLOOKUP(A14,[4]!Sthree,11,FALSE)),(VLOOKUP(A14,[3]!LeachSS,21,FALSE))))</f>
        <v>2000</v>
      </c>
      <c r="D14" s="149" t="str">
        <f>IF(C14=(VLOOKUP(A14,Meth2,7,FALSE)),(VLOOKUP(A14,Meth2,8,FALSE)),(VLOOKUP(A14,[3]!LeachSS,22,FALSE)))</f>
        <v>Cancer Risk</v>
      </c>
      <c r="E14" s="124">
        <f>IF((VLOOKUP(A14,[3]!LeachSS,24,FALSE))="0",(VLOOKUP(A14,[4]!Sthree,11,FALSE)),MIN((VLOOKUP(A14,[4]!Sthree,11,FALSE)),(VLOOKUP(A14,[3]!LeachSS,24,FALSE))))</f>
        <v>2000</v>
      </c>
      <c r="F14" s="125" t="str">
        <f>IF(E14=(VLOOKUP(A14,Meth2,7,FALSE)),(VLOOKUP(A14,Meth2,8,FALSE)),(VLOOKUP(A14,[3]!LeachSS,25,FALSE)))</f>
        <v>Cancer Risk</v>
      </c>
      <c r="G14" s="126">
        <f>IF((VLOOKUP(A14,[3]!LeachSS,27,FALSE))="0",(VLOOKUP(A14,[4]!Sthree,11,FALSE)),MIN((VLOOKUP(A14,[4]!Sthree,11,FALSE)),(VLOOKUP(A14,[3]!LeachSS,27,FALSE))))</f>
        <v>2000</v>
      </c>
      <c r="H14" s="127" t="str">
        <f>IF(G14=(VLOOKUP(A14,Meth2,7,FALSE)),(VLOOKUP(A14,Meth2,8,FALSE)),(VLOOKUP(A14,[3]!LeachSS,28,FALSE)))</f>
        <v>Cancer Risk</v>
      </c>
    </row>
    <row r="15" spans="1:8" x14ac:dyDescent="0.25">
      <c r="A15" s="148" t="s">
        <v>95</v>
      </c>
      <c r="B15" s="304" t="str">
        <f>VLOOKUP(A15,[1]!TOX, 2, FALSE)</f>
        <v>50-32-8</v>
      </c>
      <c r="C15" s="149">
        <f>IF((VLOOKUP(A15,[3]!LeachSS,21,FALSE))="0",(VLOOKUP(A15,[4]!Sthree,11,FALSE)),MIN((VLOOKUP(A15,[4]!Sthree,11,FALSE)),(VLOOKUP(A15,[3]!LeachSS,21,FALSE))))</f>
        <v>30</v>
      </c>
      <c r="D15" s="149" t="str">
        <f>IF(C15=(VLOOKUP(A15,Meth2,7,FALSE)),(VLOOKUP(A15,Meth2,8,FALSE)),(VLOOKUP(A15,[3]!LeachSS,22,FALSE)))</f>
        <v>Noncancer Risk</v>
      </c>
      <c r="E15" s="124">
        <f>IF((VLOOKUP(A15,[3]!LeachSS,24,FALSE))="0",(VLOOKUP(A15,[4]!Sthree,11,FALSE)),MIN((VLOOKUP(A15,[4]!Sthree,11,FALSE)),(VLOOKUP(A15,[3]!LeachSS,24,FALSE))))</f>
        <v>30</v>
      </c>
      <c r="F15" s="125" t="str">
        <f>IF(E15=(VLOOKUP(A15,Meth2,7,FALSE)),(VLOOKUP(A15,Meth2,8,FALSE)),(VLOOKUP(A15,[3]!LeachSS,25,FALSE)))</f>
        <v>Noncancer Risk</v>
      </c>
      <c r="G15" s="126">
        <f>IF((VLOOKUP(A15,[3]!LeachSS,27,FALSE))="0",(VLOOKUP(A15,[4]!Sthree,11,FALSE)),MIN((VLOOKUP(A15,[4]!Sthree,11,FALSE)),(VLOOKUP(A15,[3]!LeachSS,27,FALSE))))</f>
        <v>30</v>
      </c>
      <c r="H15" s="127" t="str">
        <f>IF(G15=(VLOOKUP(A15,Meth2,7,FALSE)),(VLOOKUP(A15,Meth2,8,FALSE)),(VLOOKUP(A15,[3]!LeachSS,28,FALSE)))</f>
        <v>Noncancer Risk</v>
      </c>
    </row>
    <row r="16" spans="1:8" x14ac:dyDescent="0.25">
      <c r="A16" s="148" t="s">
        <v>94</v>
      </c>
      <c r="B16" s="304" t="str">
        <f>VLOOKUP(A16,[1]!TOX, 2, FALSE)</f>
        <v>205-99-2</v>
      </c>
      <c r="C16" s="149">
        <f>IF((VLOOKUP(A16,[3]!LeachSS,21,FALSE))="0",(VLOOKUP(A16,[4]!Sthree,11,FALSE)),MIN((VLOOKUP(A16,[4]!Sthree,11,FALSE)),(VLOOKUP(A16,[3]!LeachSS,21,FALSE))))</f>
        <v>2000</v>
      </c>
      <c r="D16" s="149" t="str">
        <f>IF(C16=(VLOOKUP(A16,Meth2,7,FALSE)),(VLOOKUP(A16,Meth2,8,FALSE)),(VLOOKUP(A16,[3]!LeachSS,22,FALSE)))</f>
        <v>Cancer Risk</v>
      </c>
      <c r="E16" s="124">
        <f>IF((VLOOKUP(A16,[3]!LeachSS,24,FALSE))="0",(VLOOKUP(A16,[4]!Sthree,11,FALSE)),MIN((VLOOKUP(A16,[4]!Sthree,11,FALSE)),(VLOOKUP(A16,[3]!LeachSS,24,FALSE))))</f>
        <v>2000</v>
      </c>
      <c r="F16" s="125" t="str">
        <f>IF(E16=(VLOOKUP(A16,Meth2,7,FALSE)),(VLOOKUP(A16,Meth2,8,FALSE)),(VLOOKUP(A16,[3]!LeachSS,25,FALSE)))</f>
        <v>Cancer Risk</v>
      </c>
      <c r="G16" s="126">
        <f>IF((VLOOKUP(A16,[3]!LeachSS,27,FALSE))="0",(VLOOKUP(A16,[4]!Sthree,11,FALSE)),MIN((VLOOKUP(A16,[4]!Sthree,11,FALSE)),(VLOOKUP(A16,[3]!LeachSS,27,FALSE))))</f>
        <v>2000</v>
      </c>
      <c r="H16" s="127" t="str">
        <f>IF(G16=(VLOOKUP(A16,Meth2,7,FALSE)),(VLOOKUP(A16,Meth2,8,FALSE)),(VLOOKUP(A16,[3]!LeachSS,28,FALSE)))</f>
        <v>Cancer Risk</v>
      </c>
    </row>
    <row r="17" spans="1:8" x14ac:dyDescent="0.25">
      <c r="A17" s="148" t="s">
        <v>93</v>
      </c>
      <c r="B17" s="304" t="str">
        <f>VLOOKUP(A17,[1]!TOX, 2, FALSE)</f>
        <v>191-24-2</v>
      </c>
      <c r="C17" s="149">
        <f>IF((VLOOKUP(A17,[3]!LeachSS,21,FALSE))="0",(VLOOKUP(A17,[4]!Sthree,11,FALSE)),MIN((VLOOKUP(A17,[4]!Sthree,11,FALSE)),(VLOOKUP(A17,[3]!LeachSS,21,FALSE))))</f>
        <v>5000</v>
      </c>
      <c r="D17" s="149" t="str">
        <f>IF(C17=(VLOOKUP(A17,Meth2,7,FALSE)),(VLOOKUP(A17,Meth2,8,FALSE)),(VLOOKUP(A17,[3]!LeachSS,22,FALSE)))</f>
        <v>Ceiling (High)</v>
      </c>
      <c r="E17" s="124">
        <f>IF((VLOOKUP(A17,[3]!LeachSS,24,FALSE))="0",(VLOOKUP(A17,[4]!Sthree,11,FALSE)),MIN((VLOOKUP(A17,[4]!Sthree,11,FALSE)),(VLOOKUP(A17,[3]!LeachSS,24,FALSE))))</f>
        <v>5000</v>
      </c>
      <c r="F17" s="125" t="str">
        <f>IF(E17=(VLOOKUP(A17,Meth2,7,FALSE)),(VLOOKUP(A17,Meth2,8,FALSE)),(VLOOKUP(A17,[3]!LeachSS,25,FALSE)))</f>
        <v>Ceiling (High)</v>
      </c>
      <c r="G17" s="126">
        <f>IF((VLOOKUP(A17,[3]!LeachSS,27,FALSE))="0",(VLOOKUP(A17,[4]!Sthree,11,FALSE)),MIN((VLOOKUP(A17,[4]!Sthree,11,FALSE)),(VLOOKUP(A17,[3]!LeachSS,27,FALSE))))</f>
        <v>5000</v>
      </c>
      <c r="H17" s="127" t="str">
        <f>IF(G17=(VLOOKUP(A17,Meth2,7,FALSE)),(VLOOKUP(A17,Meth2,8,FALSE)),(VLOOKUP(A17,[3]!LeachSS,28,FALSE)))</f>
        <v>Ceiling (High)</v>
      </c>
    </row>
    <row r="18" spans="1:8" x14ac:dyDescent="0.25">
      <c r="A18" s="148" t="s">
        <v>92</v>
      </c>
      <c r="B18" s="304" t="str">
        <f>VLOOKUP(A18,[1]!TOX, 2, FALSE)</f>
        <v>207-08-9</v>
      </c>
      <c r="C18" s="149">
        <f>IF((VLOOKUP(A18,[3]!LeachSS,21,FALSE))="0",(VLOOKUP(A18,[4]!Sthree,11,FALSE)),MIN((VLOOKUP(A18,[4]!Sthree,11,FALSE)),(VLOOKUP(A18,[3]!LeachSS,21,FALSE))))</f>
        <v>5000</v>
      </c>
      <c r="D18" s="149" t="str">
        <f>IF(C18=(VLOOKUP(A18,Meth2,7,FALSE)),(VLOOKUP(A18,Meth2,8,FALSE)),(VLOOKUP(A18,[3]!LeachSS,22,FALSE)))</f>
        <v>Ceiling (High)</v>
      </c>
      <c r="E18" s="124">
        <f>IF((VLOOKUP(A18,[3]!LeachSS,24,FALSE))="0",(VLOOKUP(A18,[4]!Sthree,11,FALSE)),MIN((VLOOKUP(A18,[4]!Sthree,11,FALSE)),(VLOOKUP(A18,[3]!LeachSS,24,FALSE))))</f>
        <v>5000</v>
      </c>
      <c r="F18" s="125" t="str">
        <f>IF(E18=(VLOOKUP(A18,Meth2,7,FALSE)),(VLOOKUP(A18,Meth2,8,FALSE)),(VLOOKUP(A18,[3]!LeachSS,25,FALSE)))</f>
        <v>Ceiling (High)</v>
      </c>
      <c r="G18" s="126">
        <f>IF((VLOOKUP(A18,[3]!LeachSS,27,FALSE))="0",(VLOOKUP(A18,[4]!Sthree,11,FALSE)),MIN((VLOOKUP(A18,[4]!Sthree,11,FALSE)),(VLOOKUP(A18,[3]!LeachSS,27,FALSE))))</f>
        <v>5000</v>
      </c>
      <c r="H18" s="127" t="str">
        <f>IF(G18=(VLOOKUP(A18,Meth2,7,FALSE)),(VLOOKUP(A18,Meth2,8,FALSE)),(VLOOKUP(A18,[3]!LeachSS,28,FALSE)))</f>
        <v>Ceiling (High)</v>
      </c>
    </row>
    <row r="19" spans="1:8" x14ac:dyDescent="0.25">
      <c r="A19" s="148" t="s">
        <v>91</v>
      </c>
      <c r="B19" s="304" t="str">
        <f>VLOOKUP(A19,[1]!TOX, 2, FALSE)</f>
        <v>7440-41-7</v>
      </c>
      <c r="C19" s="149">
        <f>IF((VLOOKUP(A19,[3]!LeachSS,21,FALSE))="0",(VLOOKUP(A19,[4]!Sthree,11,FALSE)),MIN((VLOOKUP(A19,[4]!Sthree,11,FALSE)),(VLOOKUP(A19,[3]!LeachSS,21,FALSE))))</f>
        <v>200</v>
      </c>
      <c r="D19" s="149" t="str">
        <f>IF(C19=(VLOOKUP(A19,Meth2,7,FALSE)),(VLOOKUP(A19,Meth2,8,FALSE)),(VLOOKUP(A19,[3]!LeachSS,22,FALSE)))</f>
        <v>Noncancer Risk</v>
      </c>
      <c r="E19" s="124">
        <f>IF((VLOOKUP(A19,[3]!LeachSS,24,FALSE))="0",(VLOOKUP(A19,[4]!Sthree,11,FALSE)),MIN((VLOOKUP(A19,[4]!Sthree,11,FALSE)),(VLOOKUP(A19,[3]!LeachSS,24,FALSE))))</f>
        <v>200</v>
      </c>
      <c r="F19" s="125" t="str">
        <f>IF(E19=(VLOOKUP(A19,Meth2,7,FALSE)),(VLOOKUP(A19,Meth2,8,FALSE)),(VLOOKUP(A19,[3]!LeachSS,25,FALSE)))</f>
        <v>Noncancer Risk</v>
      </c>
      <c r="G19" s="126">
        <f>IF((VLOOKUP(A19,[3]!LeachSS,27,FALSE))="0",(VLOOKUP(A19,[4]!Sthree,11,FALSE)),MIN((VLOOKUP(A19,[4]!Sthree,11,FALSE)),(VLOOKUP(A19,[3]!LeachSS,27,FALSE))))</f>
        <v>200</v>
      </c>
      <c r="H19" s="127" t="str">
        <f>IF(G19=(VLOOKUP(A19,Meth2,7,FALSE)),(VLOOKUP(A19,Meth2,8,FALSE)),(VLOOKUP(A19,[3]!LeachSS,28,FALSE)))</f>
        <v>Noncancer Risk</v>
      </c>
    </row>
    <row r="20" spans="1:8" x14ac:dyDescent="0.25">
      <c r="A20" s="148" t="s">
        <v>90</v>
      </c>
      <c r="B20" s="304" t="str">
        <f>VLOOKUP(A20,[1]!TOX, 2, FALSE)</f>
        <v xml:space="preserve">92-52-4 </v>
      </c>
      <c r="C20" s="149">
        <f>IF((VLOOKUP(A20,[3]!LeachSS,21,FALSE))="0",(VLOOKUP(A20,[4]!Sthree,11,FALSE)),MIN((VLOOKUP(A20,[4]!Sthree,11,FALSE)),(VLOOKUP(A20,[3]!LeachSS,21,FALSE))))</f>
        <v>0.05</v>
      </c>
      <c r="D20" s="149" t="str">
        <f>IF(C20=(VLOOKUP(A20,Meth2,7,FALSE)),(VLOOKUP(A20,Meth2,8,FALSE)),(VLOOKUP(A20,[3]!LeachSS,22,FALSE)))</f>
        <v>Leaching</v>
      </c>
      <c r="E20" s="124">
        <f>IF((VLOOKUP(A20,[3]!LeachSS,24,FALSE))="0",(VLOOKUP(A20,[4]!Sthree,11,FALSE)),MIN((VLOOKUP(A20,[4]!Sthree,11,FALSE)),(VLOOKUP(A20,[3]!LeachSS,24,FALSE))))</f>
        <v>6</v>
      </c>
      <c r="F20" s="125" t="str">
        <f>IF(E20=(VLOOKUP(A20,Meth2,7,FALSE)),(VLOOKUP(A20,Meth2,8,FALSE)),(VLOOKUP(A20,[3]!LeachSS,25,FALSE)))</f>
        <v>Leaching</v>
      </c>
      <c r="G20" s="126">
        <f>IF((VLOOKUP(A20,[3]!LeachSS,27,FALSE))="0",(VLOOKUP(A20,[4]!Sthree,11,FALSE)),MIN((VLOOKUP(A20,[4]!Sthree,11,FALSE)),(VLOOKUP(A20,[3]!LeachSS,27,FALSE))))</f>
        <v>5000</v>
      </c>
      <c r="H20" s="127" t="str">
        <f>IF(G20=(VLOOKUP(A20,Meth2,7,FALSE)),(VLOOKUP(A20,Meth2,8,FALSE)),(VLOOKUP(A20,[3]!LeachSS,28,FALSE)))</f>
        <v>Ceiling (High)</v>
      </c>
    </row>
    <row r="21" spans="1:8" x14ac:dyDescent="0.25">
      <c r="A21" s="148" t="s">
        <v>89</v>
      </c>
      <c r="B21" s="304" t="str">
        <f>VLOOKUP(A21,[1]!TOX, 2, FALSE)</f>
        <v>111-44-4</v>
      </c>
      <c r="C21" s="149">
        <f>IF((VLOOKUP(A21,[3]!LeachSS,21,FALSE))="0",(VLOOKUP(A21,[4]!Sthree,11,FALSE)),MIN((VLOOKUP(A21,[4]!Sthree,11,FALSE)),(VLOOKUP(A21,[3]!LeachSS,21,FALSE))))</f>
        <v>0.7</v>
      </c>
      <c r="D21" s="149" t="str">
        <f>IF(C21=(VLOOKUP(A21,Meth2,7,FALSE)),(VLOOKUP(A21,Meth2,8,FALSE)),(VLOOKUP(A21,[3]!LeachSS,22,FALSE)))</f>
        <v>PQL</v>
      </c>
      <c r="E21" s="124">
        <f>IF((VLOOKUP(A21,[3]!LeachSS,24,FALSE))="0",(VLOOKUP(A21,[4]!Sthree,11,FALSE)),MIN((VLOOKUP(A21,[4]!Sthree,11,FALSE)),(VLOOKUP(A21,[3]!LeachSS,24,FALSE))))</f>
        <v>0.7</v>
      </c>
      <c r="F21" s="125" t="str">
        <f>IF(E21=(VLOOKUP(A21,Meth2,7,FALSE)),(VLOOKUP(A21,Meth2,8,FALSE)),(VLOOKUP(A21,[3]!LeachSS,25,FALSE)))</f>
        <v>PQL</v>
      </c>
      <c r="G21" s="126">
        <f>IF((VLOOKUP(A21,[3]!LeachSS,27,FALSE))="0",(VLOOKUP(A21,[4]!Sthree,11,FALSE)),MIN((VLOOKUP(A21,[4]!Sthree,11,FALSE)),(VLOOKUP(A21,[3]!LeachSS,27,FALSE))))</f>
        <v>90</v>
      </c>
      <c r="H21" s="127" t="str">
        <f>IF(G21=(VLOOKUP(A21,Meth2,7,FALSE)),(VLOOKUP(A21,Meth2,8,FALSE)),(VLOOKUP(A21,[3]!LeachSS,28,FALSE)))</f>
        <v>Cancer Risk</v>
      </c>
    </row>
    <row r="22" spans="1:8" x14ac:dyDescent="0.25">
      <c r="A22" s="148" t="s">
        <v>88</v>
      </c>
      <c r="B22" s="304" t="str">
        <f>VLOOKUP(A22,[1]!TOX, 2, FALSE)</f>
        <v>108-60-1</v>
      </c>
      <c r="C22" s="149">
        <f>IF((VLOOKUP(A22,[3]!LeachSS,21,FALSE))="0",(VLOOKUP(A22,[4]!Sthree,11,FALSE)),MIN((VLOOKUP(A22,[4]!Sthree,11,FALSE)),(VLOOKUP(A22,[3]!LeachSS,21,FALSE))))</f>
        <v>0.7</v>
      </c>
      <c r="D22" s="149" t="str">
        <f>IF(C22=(VLOOKUP(A22,Meth2,7,FALSE)),(VLOOKUP(A22,Meth2,8,FALSE)),(VLOOKUP(A22,[3]!LeachSS,22,FALSE)))</f>
        <v>PQL</v>
      </c>
      <c r="E22" s="124">
        <f>IF((VLOOKUP(A22,[3]!LeachSS,24,FALSE))="0",(VLOOKUP(A22,[4]!Sthree,11,FALSE)),MIN((VLOOKUP(A22,[4]!Sthree,11,FALSE)),(VLOOKUP(A22,[3]!LeachSS,24,FALSE))))</f>
        <v>0.7</v>
      </c>
      <c r="F22" s="125" t="str">
        <f>IF(E22=(VLOOKUP(A22,Meth2,7,FALSE)),(VLOOKUP(A22,Meth2,8,FALSE)),(VLOOKUP(A22,[3]!LeachSS,25,FALSE)))</f>
        <v>PQL</v>
      </c>
      <c r="G22" s="126">
        <f>IF((VLOOKUP(A22,[3]!LeachSS,27,FALSE))="0",(VLOOKUP(A22,[4]!Sthree,11,FALSE)),MIN((VLOOKUP(A22,[4]!Sthree,11,FALSE)),(VLOOKUP(A22,[3]!LeachSS,27,FALSE))))</f>
        <v>1000</v>
      </c>
      <c r="H22" s="127" t="str">
        <f>IF(G22=(VLOOKUP(A22,Meth2,7,FALSE)),(VLOOKUP(A22,Meth2,8,FALSE)),(VLOOKUP(A22,[3]!LeachSS,28,FALSE)))</f>
        <v>Cancer Risk</v>
      </c>
    </row>
    <row r="23" spans="1:8" x14ac:dyDescent="0.25">
      <c r="A23" s="148" t="s">
        <v>168</v>
      </c>
      <c r="B23" s="304" t="str">
        <f>VLOOKUP(A23,[1]!TOX, 2, FALSE)</f>
        <v>117-81-7</v>
      </c>
      <c r="C23" s="149">
        <f>IF((VLOOKUP(A23,[3]!LeachSS,21,FALSE))="0",(VLOOKUP(A23,[4]!Sthree,11,FALSE)),MIN((VLOOKUP(A23,[4]!Sthree,11,FALSE)),(VLOOKUP(A23,[3]!LeachSS,21,FALSE))))</f>
        <v>2000</v>
      </c>
      <c r="D23" s="149" t="str">
        <f>IF(C23=(VLOOKUP(A23,Meth2,7,FALSE)),(VLOOKUP(A23,Meth2,8,FALSE)),(VLOOKUP(A23,[3]!LeachSS,22,FALSE)))</f>
        <v>Noncancer Risk</v>
      </c>
      <c r="E23" s="124">
        <f>IF((VLOOKUP(A23,[3]!LeachSS,24,FALSE))="0",(VLOOKUP(A23,[4]!Sthree,11,FALSE)),MIN((VLOOKUP(A23,[4]!Sthree,11,FALSE)),(VLOOKUP(A23,[3]!LeachSS,24,FALSE))))</f>
        <v>2000</v>
      </c>
      <c r="F23" s="125" t="str">
        <f>IF(E23=(VLOOKUP(A23,Meth2,7,FALSE)),(VLOOKUP(A23,Meth2,8,FALSE)),(VLOOKUP(A23,[3]!LeachSS,25,FALSE)))</f>
        <v>Noncancer Risk</v>
      </c>
      <c r="G23" s="126">
        <f>IF((VLOOKUP(A23,[3]!LeachSS,27,FALSE))="0",(VLOOKUP(A23,[4]!Sthree,11,FALSE)),MIN((VLOOKUP(A23,[4]!Sthree,11,FALSE)),(VLOOKUP(A23,[3]!LeachSS,27,FALSE))))</f>
        <v>2000</v>
      </c>
      <c r="H23" s="127" t="str">
        <f>IF(G23=(VLOOKUP(A23,Meth2,7,FALSE)),(VLOOKUP(A23,Meth2,8,FALSE)),(VLOOKUP(A23,[3]!LeachSS,28,FALSE)))</f>
        <v>Noncancer Risk</v>
      </c>
    </row>
    <row r="24" spans="1:8" x14ac:dyDescent="0.25">
      <c r="A24" s="148" t="s">
        <v>87</v>
      </c>
      <c r="B24" s="304" t="str">
        <f>VLOOKUP(A24,[1]!TOX, 2, FALSE)</f>
        <v>75-27-4</v>
      </c>
      <c r="C24" s="149">
        <f>IF((VLOOKUP(A24,[3]!LeachSS,21,FALSE))="0",(VLOOKUP(A24,[4]!Sthree,11,FALSE)),MIN((VLOOKUP(A24,[4]!Sthree,11,FALSE)),(VLOOKUP(A24,[3]!LeachSS,21,FALSE))))</f>
        <v>0.1</v>
      </c>
      <c r="D24" s="149" t="str">
        <f>IF(C24=(VLOOKUP(A24,Meth2,7,FALSE)),(VLOOKUP(A24,Meth2,8,FALSE)),(VLOOKUP(A24,[3]!LeachSS,22,FALSE)))</f>
        <v>PQL</v>
      </c>
      <c r="E24" s="124">
        <f>IF((VLOOKUP(A24,[3]!LeachSS,24,FALSE))="0",(VLOOKUP(A24,[4]!Sthree,11,FALSE)),MIN((VLOOKUP(A24,[4]!Sthree,11,FALSE)),(VLOOKUP(A24,[3]!LeachSS,24,FALSE))))</f>
        <v>0.1</v>
      </c>
      <c r="F24" s="125" t="str">
        <f>IF(E24=(VLOOKUP(A24,Meth2,7,FALSE)),(VLOOKUP(A24,Meth2,8,FALSE)),(VLOOKUP(A24,[3]!LeachSS,25,FALSE)))</f>
        <v>PQL</v>
      </c>
      <c r="G24" s="126">
        <f>IF((VLOOKUP(A24,[3]!LeachSS,27,FALSE))="0",(VLOOKUP(A24,[4]!Sthree,11,FALSE)),MIN((VLOOKUP(A24,[4]!Sthree,11,FALSE)),(VLOOKUP(A24,[3]!LeachSS,27,FALSE))))</f>
        <v>500</v>
      </c>
      <c r="H24" s="127" t="str">
        <f>IF(G24=(VLOOKUP(A24,Meth2,7,FALSE)),(VLOOKUP(A24,Meth2,8,FALSE)),(VLOOKUP(A24,[3]!LeachSS,28,FALSE)))</f>
        <v>High Volatility</v>
      </c>
    </row>
    <row r="25" spans="1:8" x14ac:dyDescent="0.25">
      <c r="A25" s="148" t="s">
        <v>86</v>
      </c>
      <c r="B25" s="304" t="str">
        <f>VLOOKUP(A25,[1]!TOX, 2, FALSE)</f>
        <v>75-25-2</v>
      </c>
      <c r="C25" s="149">
        <f>IF((VLOOKUP(A25,[3]!LeachSS,21,FALSE))="0",(VLOOKUP(A25,[4]!Sthree,11,FALSE)),MIN((VLOOKUP(A25,[4]!Sthree,11,FALSE)),(VLOOKUP(A25,[3]!LeachSS,21,FALSE))))</f>
        <v>0.1</v>
      </c>
      <c r="D25" s="149" t="str">
        <f>IF(C25=(VLOOKUP(A25,Meth2,7,FALSE)),(VLOOKUP(A25,Meth2,8,FALSE)),(VLOOKUP(A25,[3]!LeachSS,22,FALSE)))</f>
        <v>PQL</v>
      </c>
      <c r="E25" s="124">
        <f>IF((VLOOKUP(A25,[3]!LeachSS,24,FALSE))="0",(VLOOKUP(A25,[4]!Sthree,11,FALSE)),MIN((VLOOKUP(A25,[4]!Sthree,11,FALSE)),(VLOOKUP(A25,[3]!LeachSS,24,FALSE))))</f>
        <v>1</v>
      </c>
      <c r="F25" s="125" t="str">
        <f>IF(E25=(VLOOKUP(A25,Meth2,7,FALSE)),(VLOOKUP(A25,Meth2,8,FALSE)),(VLOOKUP(A25,[3]!LeachSS,25,FALSE)))</f>
        <v>Leaching</v>
      </c>
      <c r="G25" s="126">
        <f>IF((VLOOKUP(A25,[3]!LeachSS,27,FALSE))="0",(VLOOKUP(A25,[4]!Sthree,11,FALSE)),MIN((VLOOKUP(A25,[4]!Sthree,11,FALSE)),(VLOOKUP(A25,[3]!LeachSS,27,FALSE))))</f>
        <v>800</v>
      </c>
      <c r="H25" s="127" t="str">
        <f>IF(G25=(VLOOKUP(A25,Meth2,7,FALSE)),(VLOOKUP(A25,Meth2,8,FALSE)),(VLOOKUP(A25,[3]!LeachSS,28,FALSE)))</f>
        <v>Leaching</v>
      </c>
    </row>
    <row r="26" spans="1:8" x14ac:dyDescent="0.25">
      <c r="A26" s="148" t="s">
        <v>85</v>
      </c>
      <c r="B26" s="304" t="str">
        <f>VLOOKUP(A26,[1]!TOX, 2, FALSE)</f>
        <v>74-83-9</v>
      </c>
      <c r="C26" s="149">
        <f>IF((VLOOKUP(A26,[3]!LeachSS,21,FALSE))="0",(VLOOKUP(A26,[4]!Sthree,11,FALSE)),MIN((VLOOKUP(A26,[4]!Sthree,11,FALSE)),(VLOOKUP(A26,[3]!LeachSS,21,FALSE))))</f>
        <v>0.5</v>
      </c>
      <c r="D26" s="149" t="str">
        <f>IF(C26=(VLOOKUP(A26,Meth2,7,FALSE)),(VLOOKUP(A26,Meth2,8,FALSE)),(VLOOKUP(A26,[3]!LeachSS,22,FALSE)))</f>
        <v>PQL</v>
      </c>
      <c r="E26" s="124">
        <f>IF((VLOOKUP(A26,[3]!LeachSS,24,FALSE))="0",(VLOOKUP(A26,[4]!Sthree,11,FALSE)),MIN((VLOOKUP(A26,[4]!Sthree,11,FALSE)),(VLOOKUP(A26,[3]!LeachSS,24,FALSE))))</f>
        <v>0.5</v>
      </c>
      <c r="F26" s="125" t="str">
        <f>IF(E26=(VLOOKUP(A26,Meth2,7,FALSE)),(VLOOKUP(A26,Meth2,8,FALSE)),(VLOOKUP(A26,[3]!LeachSS,25,FALSE)))</f>
        <v>PQL</v>
      </c>
      <c r="G26" s="126">
        <f>IF((VLOOKUP(A26,[3]!LeachSS,27,FALSE))="0",(VLOOKUP(A26,[4]!Sthree,11,FALSE)),MIN((VLOOKUP(A26,[4]!Sthree,11,FALSE)),(VLOOKUP(A26,[3]!LeachSS,27,FALSE))))</f>
        <v>30</v>
      </c>
      <c r="H26" s="127" t="str">
        <f>IF(G26=(VLOOKUP(A26,Meth2,7,FALSE)),(VLOOKUP(A26,Meth2,8,FALSE)),(VLOOKUP(A26,[3]!LeachSS,28,FALSE)))</f>
        <v>Leaching</v>
      </c>
    </row>
    <row r="27" spans="1:8" x14ac:dyDescent="0.25">
      <c r="A27" s="148" t="s">
        <v>84</v>
      </c>
      <c r="B27" s="304" t="str">
        <f>VLOOKUP(A27,[1]!TOX, 2, FALSE)</f>
        <v>7440-43-9</v>
      </c>
      <c r="C27" s="149">
        <f>IF((VLOOKUP(A27,[3]!LeachSS,21,FALSE))="0",(VLOOKUP(A27,[4]!Sthree,11,FALSE)),MIN((VLOOKUP(A27,[4]!Sthree,11,FALSE)),(VLOOKUP(A27,[3]!LeachSS,21,FALSE))))</f>
        <v>80</v>
      </c>
      <c r="D27" s="149" t="str">
        <f>IF(C27=(VLOOKUP(A27,Meth2,7,FALSE)),(VLOOKUP(A27,Meth2,8,FALSE)),(VLOOKUP(A27,[3]!LeachSS,22,FALSE)))</f>
        <v>Noncancer Risk</v>
      </c>
      <c r="E27" s="124">
        <f>IF((VLOOKUP(A27,[3]!LeachSS,24,FALSE))="0",(VLOOKUP(A27,[4]!Sthree,11,FALSE)),MIN((VLOOKUP(A27,[4]!Sthree,11,FALSE)),(VLOOKUP(A27,[3]!LeachSS,24,FALSE))))</f>
        <v>80</v>
      </c>
      <c r="F27" s="125" t="str">
        <f>IF(E27=(VLOOKUP(A27,Meth2,7,FALSE)),(VLOOKUP(A27,Meth2,8,FALSE)),(VLOOKUP(A27,[3]!LeachSS,25,FALSE)))</f>
        <v>Noncancer Risk</v>
      </c>
      <c r="G27" s="126">
        <f>IF((VLOOKUP(A27,[3]!LeachSS,27,FALSE))="0",(VLOOKUP(A27,[4]!Sthree,11,FALSE)),MIN((VLOOKUP(A27,[4]!Sthree,11,FALSE)),(VLOOKUP(A27,[3]!LeachSS,27,FALSE))))</f>
        <v>80</v>
      </c>
      <c r="H27" s="127" t="str">
        <f>IF(G27=(VLOOKUP(A27,Meth2,7,FALSE)),(VLOOKUP(A27,Meth2,8,FALSE)),(VLOOKUP(A27,[3]!LeachSS,28,FALSE)))</f>
        <v>Noncancer Risk</v>
      </c>
    </row>
    <row r="28" spans="1:8" x14ac:dyDescent="0.25">
      <c r="A28" s="148" t="s">
        <v>83</v>
      </c>
      <c r="B28" s="304" t="str">
        <f>VLOOKUP(A28,[1]!TOX, 2, FALSE)</f>
        <v>56-23-5</v>
      </c>
      <c r="C28" s="149">
        <f>IF((VLOOKUP(A28,[3]!LeachSS,21,FALSE))="0",(VLOOKUP(A28,[4]!Sthree,11,FALSE)),MIN((VLOOKUP(A28,[4]!Sthree,11,FALSE)),(VLOOKUP(A28,[3]!LeachSS,21,FALSE))))</f>
        <v>10</v>
      </c>
      <c r="D28" s="149" t="str">
        <f>IF(C28=(VLOOKUP(A28,Meth2,7,FALSE)),(VLOOKUP(A28,Meth2,8,FALSE)),(VLOOKUP(A28,[3]!LeachSS,22,FALSE)))</f>
        <v>Leaching</v>
      </c>
      <c r="E28" s="124">
        <f>IF((VLOOKUP(A28,[3]!LeachSS,24,FALSE))="0",(VLOOKUP(A28,[4]!Sthree,11,FALSE)),MIN((VLOOKUP(A28,[4]!Sthree,11,FALSE)),(VLOOKUP(A28,[3]!LeachSS,24,FALSE))))</f>
        <v>5</v>
      </c>
      <c r="F28" s="125" t="str">
        <f>IF(E28=(VLOOKUP(A28,Meth2,7,FALSE)),(VLOOKUP(A28,Meth2,8,FALSE)),(VLOOKUP(A28,[3]!LeachSS,25,FALSE)))</f>
        <v>Leaching</v>
      </c>
      <c r="G28" s="126">
        <f>IF((VLOOKUP(A28,[3]!LeachSS,27,FALSE))="0",(VLOOKUP(A28,[4]!Sthree,11,FALSE)),MIN((VLOOKUP(A28,[4]!Sthree,11,FALSE)),(VLOOKUP(A28,[3]!LeachSS,27,FALSE))))</f>
        <v>1000</v>
      </c>
      <c r="H28" s="127" t="str">
        <f>IF(G28=(VLOOKUP(A28,Meth2,7,FALSE)),(VLOOKUP(A28,Meth2,8,FALSE)),(VLOOKUP(A28,[3]!LeachSS,28,FALSE)))</f>
        <v>Cancer Risk</v>
      </c>
    </row>
    <row r="29" spans="1:8" x14ac:dyDescent="0.25">
      <c r="A29" s="148" t="s">
        <v>82</v>
      </c>
      <c r="B29" s="304" t="str">
        <f>VLOOKUP(A29,[1]!TOX, 2, FALSE)</f>
        <v>12789-03-6</v>
      </c>
      <c r="C29" s="149">
        <f>IF((VLOOKUP(A29,[3]!LeachSS,21,FALSE))="0",(VLOOKUP(A29,[4]!Sthree,11,FALSE)),MIN((VLOOKUP(A29,[4]!Sthree,11,FALSE)),(VLOOKUP(A29,[3]!LeachSS,21,FALSE))))</f>
        <v>60</v>
      </c>
      <c r="D29" s="149" t="str">
        <f>IF(C29=(VLOOKUP(A29,Meth2,7,FALSE)),(VLOOKUP(A29,Meth2,8,FALSE)),(VLOOKUP(A29,[3]!LeachSS,22,FALSE)))</f>
        <v>Noncancer Risk</v>
      </c>
      <c r="E29" s="124">
        <f>IF((VLOOKUP(A29,[3]!LeachSS,24,FALSE))="0",(VLOOKUP(A29,[4]!Sthree,11,FALSE)),MIN((VLOOKUP(A29,[4]!Sthree,11,FALSE)),(VLOOKUP(A29,[3]!LeachSS,24,FALSE))))</f>
        <v>60</v>
      </c>
      <c r="F29" s="125" t="str">
        <f>IF(E29=(VLOOKUP(A29,Meth2,7,FALSE)),(VLOOKUP(A29,Meth2,8,FALSE)),(VLOOKUP(A29,[3]!LeachSS,25,FALSE)))</f>
        <v>Noncancer Risk</v>
      </c>
      <c r="G29" s="126">
        <f>IF((VLOOKUP(A29,[3]!LeachSS,27,FALSE))="0",(VLOOKUP(A29,[4]!Sthree,11,FALSE)),MIN((VLOOKUP(A29,[4]!Sthree,11,FALSE)),(VLOOKUP(A29,[3]!LeachSS,27,FALSE))))</f>
        <v>60</v>
      </c>
      <c r="H29" s="127" t="str">
        <f>IF(G29=(VLOOKUP(A29,Meth2,7,FALSE)),(VLOOKUP(A29,Meth2,8,FALSE)),(VLOOKUP(A29,[3]!LeachSS,28,FALSE)))</f>
        <v>Noncancer Risk</v>
      </c>
    </row>
    <row r="30" spans="1:8" x14ac:dyDescent="0.25">
      <c r="A30" s="148" t="s">
        <v>81</v>
      </c>
      <c r="B30" s="304" t="str">
        <f>VLOOKUP(A30,[1]!TOX, 2, FALSE)</f>
        <v>106-47-8</v>
      </c>
      <c r="C30" s="149">
        <f>IF((VLOOKUP(A30,[3]!LeachSS,21,FALSE))="0",(VLOOKUP(A30,[4]!Sthree,11,FALSE)),MIN((VLOOKUP(A30,[4]!Sthree,11,FALSE)),(VLOOKUP(A30,[3]!LeachSS,21,FALSE))))</f>
        <v>1</v>
      </c>
      <c r="D30" s="149" t="str">
        <f>IF(C30=(VLOOKUP(A30,Meth2,7,FALSE)),(VLOOKUP(A30,Meth2,8,FALSE)),(VLOOKUP(A30,[3]!LeachSS,22,FALSE)))</f>
        <v>PQL</v>
      </c>
      <c r="E30" s="124">
        <f>IF((VLOOKUP(A30,[3]!LeachSS,24,FALSE))="0",(VLOOKUP(A30,[4]!Sthree,11,FALSE)),MIN((VLOOKUP(A30,[4]!Sthree,11,FALSE)),(VLOOKUP(A30,[3]!LeachSS,24,FALSE))))</f>
        <v>40</v>
      </c>
      <c r="F30" s="125" t="str">
        <f>IF(E30=(VLOOKUP(A30,Meth2,7,FALSE)),(VLOOKUP(A30,Meth2,8,FALSE)),(VLOOKUP(A30,[3]!LeachSS,25,FALSE)))</f>
        <v>Noncancer Risk</v>
      </c>
      <c r="G30" s="126">
        <f>IF((VLOOKUP(A30,[3]!LeachSS,27,FALSE))="0",(VLOOKUP(A30,[4]!Sthree,11,FALSE)),MIN((VLOOKUP(A30,[4]!Sthree,11,FALSE)),(VLOOKUP(A30,[3]!LeachSS,27,FALSE))))</f>
        <v>3</v>
      </c>
      <c r="H30" s="127" t="str">
        <f>IF(G30=(VLOOKUP(A30,Meth2,7,FALSE)),(VLOOKUP(A30,Meth2,8,FALSE)),(VLOOKUP(A30,[3]!LeachSS,28,FALSE)))</f>
        <v>Leaching</v>
      </c>
    </row>
    <row r="31" spans="1:8" x14ac:dyDescent="0.25">
      <c r="A31" s="148" t="s">
        <v>80</v>
      </c>
      <c r="B31" s="304" t="str">
        <f>VLOOKUP(A31,[1]!TOX, 2, FALSE)</f>
        <v>108-90-7</v>
      </c>
      <c r="C31" s="149">
        <f>IF((VLOOKUP(A31,[3]!LeachSS,21,FALSE))="0",(VLOOKUP(A31,[4]!Sthree,11,FALSE)),MIN((VLOOKUP(A31,[4]!Sthree,11,FALSE)),(VLOOKUP(A31,[3]!LeachSS,21,FALSE))))</f>
        <v>1</v>
      </c>
      <c r="D31" s="149" t="str">
        <f>IF(C31=(VLOOKUP(A31,Meth2,7,FALSE)),(VLOOKUP(A31,Meth2,8,FALSE)),(VLOOKUP(A31,[3]!LeachSS,22,FALSE)))</f>
        <v>Leaching</v>
      </c>
      <c r="E31" s="124">
        <f>IF((VLOOKUP(A31,[3]!LeachSS,24,FALSE))="0",(VLOOKUP(A31,[4]!Sthree,11,FALSE)),MIN((VLOOKUP(A31,[4]!Sthree,11,FALSE)),(VLOOKUP(A31,[3]!LeachSS,24,FALSE))))</f>
        <v>3</v>
      </c>
      <c r="F31" s="125" t="str">
        <f>IF(E31=(VLOOKUP(A31,Meth2,7,FALSE)),(VLOOKUP(A31,Meth2,8,FALSE)),(VLOOKUP(A31,[3]!LeachSS,25,FALSE)))</f>
        <v>Leaching</v>
      </c>
      <c r="G31" s="126">
        <f>IF((VLOOKUP(A31,[3]!LeachSS,27,FALSE))="0",(VLOOKUP(A31,[4]!Sthree,11,FALSE)),MIN((VLOOKUP(A31,[4]!Sthree,11,FALSE)),(VLOOKUP(A31,[3]!LeachSS,27,FALSE))))</f>
        <v>100</v>
      </c>
      <c r="H31" s="127" t="str">
        <f>IF(G31=(VLOOKUP(A31,Meth2,7,FALSE)),(VLOOKUP(A31,Meth2,8,FALSE)),(VLOOKUP(A31,[3]!LeachSS,28,FALSE)))</f>
        <v>Leaching</v>
      </c>
    </row>
    <row r="32" spans="1:8" x14ac:dyDescent="0.25">
      <c r="A32" s="148" t="s">
        <v>79</v>
      </c>
      <c r="B32" s="304" t="str">
        <f>VLOOKUP(A32,[1]!TOX, 2, FALSE)</f>
        <v>67-66-3</v>
      </c>
      <c r="C32" s="149">
        <f>IF((VLOOKUP(A32,[3]!LeachSS,21,FALSE))="0",(VLOOKUP(A32,[4]!Sthree,11,FALSE)),MIN((VLOOKUP(A32,[4]!Sthree,11,FALSE)),(VLOOKUP(A32,[3]!LeachSS,21,FALSE))))</f>
        <v>0.4</v>
      </c>
      <c r="D32" s="149" t="str">
        <f>IF(C32=(VLOOKUP(A32,Meth2,7,FALSE)),(VLOOKUP(A32,Meth2,8,FALSE)),(VLOOKUP(A32,[3]!LeachSS,22,FALSE)))</f>
        <v>Leaching</v>
      </c>
      <c r="E32" s="124">
        <f>IF((VLOOKUP(A32,[3]!LeachSS,24,FALSE))="0",(VLOOKUP(A32,[4]!Sthree,11,FALSE)),MIN((VLOOKUP(A32,[4]!Sthree,11,FALSE)),(VLOOKUP(A32,[3]!LeachSS,24,FALSE))))</f>
        <v>0.2</v>
      </c>
      <c r="F32" s="125" t="str">
        <f>IF(E32=(VLOOKUP(A32,Meth2,7,FALSE)),(VLOOKUP(A32,Meth2,8,FALSE)),(VLOOKUP(A32,[3]!LeachSS,25,FALSE)))</f>
        <v>Leaching</v>
      </c>
      <c r="G32" s="126">
        <f>IF((VLOOKUP(A32,[3]!LeachSS,27,FALSE))="0",(VLOOKUP(A32,[4]!Sthree,11,FALSE)),MIN((VLOOKUP(A32,[4]!Sthree,11,FALSE)),(VLOOKUP(A32,[3]!LeachSS,27,FALSE))))</f>
        <v>1000</v>
      </c>
      <c r="H32" s="127" t="str">
        <f>IF(G32=(VLOOKUP(A32,Meth2,7,FALSE)),(VLOOKUP(A32,Meth2,8,FALSE)),(VLOOKUP(A32,[3]!LeachSS,28,FALSE)))</f>
        <v>Noncancer Risk</v>
      </c>
    </row>
    <row r="33" spans="1:8" x14ac:dyDescent="0.25">
      <c r="A33" s="148" t="s">
        <v>78</v>
      </c>
      <c r="B33" s="304" t="str">
        <f>VLOOKUP(A33,[1]!TOX, 2, FALSE)</f>
        <v>95-57-8</v>
      </c>
      <c r="C33" s="149">
        <f>IF((VLOOKUP(A33,[3]!LeachSS,21,FALSE))="0",(VLOOKUP(A33,[4]!Sthree,11,FALSE)),MIN((VLOOKUP(A33,[4]!Sthree,11,FALSE)),(VLOOKUP(A33,[3]!LeachSS,21,FALSE))))</f>
        <v>0.7</v>
      </c>
      <c r="D33" s="149" t="str">
        <f>IF(C33=(VLOOKUP(A33,Meth2,7,FALSE)),(VLOOKUP(A33,Meth2,8,FALSE)),(VLOOKUP(A33,[3]!LeachSS,22,FALSE)))</f>
        <v>PQL</v>
      </c>
      <c r="E33" s="124">
        <f>IF((VLOOKUP(A33,[3]!LeachSS,24,FALSE))="0",(VLOOKUP(A33,[4]!Sthree,11,FALSE)),MIN((VLOOKUP(A33,[4]!Sthree,11,FALSE)),(VLOOKUP(A33,[3]!LeachSS,24,FALSE))))</f>
        <v>100</v>
      </c>
      <c r="F33" s="125" t="str">
        <f>IF(E33=(VLOOKUP(A33,Meth2,7,FALSE)),(VLOOKUP(A33,Meth2,8,FALSE)),(VLOOKUP(A33,[3]!LeachSS,25,FALSE)))</f>
        <v>Leaching</v>
      </c>
      <c r="G33" s="126">
        <f>IF((VLOOKUP(A33,[3]!LeachSS,27,FALSE))="0",(VLOOKUP(A33,[4]!Sthree,11,FALSE)),MIN((VLOOKUP(A33,[4]!Sthree,11,FALSE)),(VLOOKUP(A33,[3]!LeachSS,27,FALSE))))</f>
        <v>300</v>
      </c>
      <c r="H33" s="127" t="str">
        <f>IF(G33=(VLOOKUP(A33,Meth2,7,FALSE)),(VLOOKUP(A33,Meth2,8,FALSE)),(VLOOKUP(A33,[3]!LeachSS,28,FALSE)))</f>
        <v>Leaching</v>
      </c>
    </row>
    <row r="34" spans="1:8" x14ac:dyDescent="0.25">
      <c r="A34" s="148" t="s">
        <v>77</v>
      </c>
      <c r="B34" s="304" t="str">
        <f>VLOOKUP(A34,[1]!TOX, 2, FALSE)</f>
        <v>7440-47-3</v>
      </c>
      <c r="C34" s="149">
        <f>IF((VLOOKUP(A34,[3]!LeachSS,21,FALSE))="0",(VLOOKUP(A34,[4]!Sthree,11,FALSE)),MIN((VLOOKUP(A34,[4]!Sthree,11,FALSE)),(VLOOKUP(A34,[3]!LeachSS,21,FALSE))))</f>
        <v>200</v>
      </c>
      <c r="D34" s="149" t="str">
        <f>IF(C34=(VLOOKUP(A34,Meth2,7,FALSE)),(VLOOKUP(A34,Meth2,8,FALSE)),(VLOOKUP(A34,[3]!LeachSS,22,FALSE)))</f>
        <v>Lower of CrIII and CrIV</v>
      </c>
      <c r="E34" s="124">
        <f>IF((VLOOKUP(A34,[3]!LeachSS,24,FALSE))="0",(VLOOKUP(A34,[4]!Sthree,11,FALSE)),MIN((VLOOKUP(A34,[4]!Sthree,11,FALSE)),(VLOOKUP(A34,[3]!LeachSS,24,FALSE))))</f>
        <v>200</v>
      </c>
      <c r="F34" s="125" t="str">
        <f>IF(E34=(VLOOKUP(A34,Meth2,7,FALSE)),(VLOOKUP(A34,Meth2,8,FALSE)),(VLOOKUP(A34,[3]!LeachSS,25,FALSE)))</f>
        <v>Lower of CrIII and CrIV</v>
      </c>
      <c r="G34" s="126">
        <f>IF((VLOOKUP(A34,[3]!LeachSS,27,FALSE))="0",(VLOOKUP(A34,[4]!Sthree,11,FALSE)),MIN((VLOOKUP(A34,[4]!Sthree,11,FALSE)),(VLOOKUP(A34,[3]!LeachSS,27,FALSE))))</f>
        <v>200</v>
      </c>
      <c r="H34" s="127" t="str">
        <f>IF(G34=(VLOOKUP(A34,Meth2,7,FALSE)),(VLOOKUP(A34,Meth2,8,FALSE)),(VLOOKUP(A34,[3]!LeachSS,28,FALSE)))</f>
        <v>Lower of CrIII and CrIV</v>
      </c>
    </row>
    <row r="35" spans="1:8" x14ac:dyDescent="0.25">
      <c r="A35" s="148" t="s">
        <v>76</v>
      </c>
      <c r="B35" s="304" t="str">
        <f>VLOOKUP(A35,[1]!TOX, 2, FALSE)</f>
        <v>16065-83-1</v>
      </c>
      <c r="C35" s="149">
        <f>IF((VLOOKUP(A35,[3]!LeachSS,21,FALSE))="0",(VLOOKUP(A35,[4]!Sthree,11,FALSE)),MIN((VLOOKUP(A35,[4]!Sthree,11,FALSE)),(VLOOKUP(A35,[3]!LeachSS,21,FALSE))))</f>
        <v>5000</v>
      </c>
      <c r="D35" s="149" t="str">
        <f>IF(C35=(VLOOKUP(A35,Meth2,7,FALSE)),(VLOOKUP(A35,Meth2,8,FALSE)),(VLOOKUP(A35,[3]!LeachSS,22,FALSE)))</f>
        <v>Ceiling (High)</v>
      </c>
      <c r="E35" s="124">
        <f>IF((VLOOKUP(A35,[3]!LeachSS,24,FALSE))="0",(VLOOKUP(A35,[4]!Sthree,11,FALSE)),MIN((VLOOKUP(A35,[4]!Sthree,11,FALSE)),(VLOOKUP(A35,[3]!LeachSS,24,FALSE))))</f>
        <v>5000</v>
      </c>
      <c r="F35" s="125" t="str">
        <f>IF(E35=(VLOOKUP(A35,Meth2,7,FALSE)),(VLOOKUP(A35,Meth2,8,FALSE)),(VLOOKUP(A35,[3]!LeachSS,25,FALSE)))</f>
        <v>Ceiling (High)</v>
      </c>
      <c r="G35" s="126">
        <f>IF((VLOOKUP(A35,[3]!LeachSS,27,FALSE))="0",(VLOOKUP(A35,[4]!Sthree,11,FALSE)),MIN((VLOOKUP(A35,[4]!Sthree,11,FALSE)),(VLOOKUP(A35,[3]!LeachSS,27,FALSE))))</f>
        <v>5000</v>
      </c>
      <c r="H35" s="127" t="str">
        <f>IF(G35=(VLOOKUP(A35,Meth2,7,FALSE)),(VLOOKUP(A35,Meth2,8,FALSE)),(VLOOKUP(A35,[3]!LeachSS,28,FALSE)))</f>
        <v>Ceiling (High)</v>
      </c>
    </row>
    <row r="36" spans="1:8" x14ac:dyDescent="0.25">
      <c r="A36" s="148" t="s">
        <v>75</v>
      </c>
      <c r="B36" s="304" t="str">
        <f>VLOOKUP(A36,[1]!TOX, 2, FALSE)</f>
        <v>18540-29-9</v>
      </c>
      <c r="C36" s="149">
        <f>IF((VLOOKUP(A36,[3]!LeachSS,21,FALSE))="0",(VLOOKUP(A36,[4]!Sthree,11,FALSE)),MIN((VLOOKUP(A36,[4]!Sthree,11,FALSE)),(VLOOKUP(A36,[3]!LeachSS,21,FALSE))))</f>
        <v>200</v>
      </c>
      <c r="D36" s="149" t="str">
        <f>IF(C36=(VLOOKUP(A36,Meth2,7,FALSE)),(VLOOKUP(A36,Meth2,8,FALSE)),(VLOOKUP(A36,[3]!LeachSS,22,FALSE)))</f>
        <v>Noncancer Risk</v>
      </c>
      <c r="E36" s="124">
        <f>IF((VLOOKUP(A36,[3]!LeachSS,24,FALSE))="0",(VLOOKUP(A36,[4]!Sthree,11,FALSE)),MIN((VLOOKUP(A36,[4]!Sthree,11,FALSE)),(VLOOKUP(A36,[3]!LeachSS,24,FALSE))))</f>
        <v>200</v>
      </c>
      <c r="F36" s="125" t="str">
        <f>IF(E36=(VLOOKUP(A36,Meth2,7,FALSE)),(VLOOKUP(A36,Meth2,8,FALSE)),(VLOOKUP(A36,[3]!LeachSS,25,FALSE)))</f>
        <v>Noncancer Risk</v>
      </c>
      <c r="G36" s="126">
        <f>IF((VLOOKUP(A36,[3]!LeachSS,27,FALSE))="0",(VLOOKUP(A36,[4]!Sthree,11,FALSE)),MIN((VLOOKUP(A36,[4]!Sthree,11,FALSE)),(VLOOKUP(A36,[3]!LeachSS,27,FALSE))))</f>
        <v>200</v>
      </c>
      <c r="H36" s="127" t="str">
        <f>IF(G36=(VLOOKUP(A36,Meth2,7,FALSE)),(VLOOKUP(A36,Meth2,8,FALSE)),(VLOOKUP(A36,[3]!LeachSS,28,FALSE)))</f>
        <v>Noncancer Risk</v>
      </c>
    </row>
    <row r="37" spans="1:8" x14ac:dyDescent="0.25">
      <c r="A37" s="148" t="s">
        <v>74</v>
      </c>
      <c r="B37" s="304" t="str">
        <f>VLOOKUP(A37,[1]!TOX, 2, FALSE)</f>
        <v>218-01-9</v>
      </c>
      <c r="C37" s="149">
        <f>IF((VLOOKUP(A37,[3]!LeachSS,21,FALSE))="0",(VLOOKUP(A37,[4]!Sthree,11,FALSE)),MIN((VLOOKUP(A37,[4]!Sthree,11,FALSE)),(VLOOKUP(A37,[3]!LeachSS,21,FALSE))))</f>
        <v>5000</v>
      </c>
      <c r="D37" s="149" t="str">
        <f>IF(C37=(VLOOKUP(A37,Meth2,7,FALSE)),(VLOOKUP(A37,Meth2,8,FALSE)),(VLOOKUP(A37,[3]!LeachSS,22,FALSE)))</f>
        <v>Ceiling (High)</v>
      </c>
      <c r="E37" s="124">
        <f>IF((VLOOKUP(A37,[3]!LeachSS,24,FALSE))="0",(VLOOKUP(A37,[4]!Sthree,11,FALSE)),MIN((VLOOKUP(A37,[4]!Sthree,11,FALSE)),(VLOOKUP(A37,[3]!LeachSS,24,FALSE))))</f>
        <v>5000</v>
      </c>
      <c r="F37" s="125" t="str">
        <f>IF(E37=(VLOOKUP(A37,Meth2,7,FALSE)),(VLOOKUP(A37,Meth2,8,FALSE)),(VLOOKUP(A37,[3]!LeachSS,25,FALSE)))</f>
        <v>Ceiling (High)</v>
      </c>
      <c r="G37" s="126">
        <f>IF((VLOOKUP(A37,[3]!LeachSS,27,FALSE))="0",(VLOOKUP(A37,[4]!Sthree,11,FALSE)),MIN((VLOOKUP(A37,[4]!Sthree,11,FALSE)),(VLOOKUP(A37,[3]!LeachSS,27,FALSE))))</f>
        <v>5000</v>
      </c>
      <c r="H37" s="127" t="str">
        <f>IF(G37=(VLOOKUP(A37,Meth2,7,FALSE)),(VLOOKUP(A37,Meth2,8,FALSE)),(VLOOKUP(A37,[3]!LeachSS,28,FALSE)))</f>
        <v>Ceiling (High)</v>
      </c>
    </row>
    <row r="38" spans="1:8" x14ac:dyDescent="0.25">
      <c r="A38" s="148" t="s">
        <v>73</v>
      </c>
      <c r="B38" s="304" t="str">
        <f>VLOOKUP(A38,[1]!TOX, 2, FALSE)</f>
        <v>57-12-5</v>
      </c>
      <c r="C38" s="149">
        <f>IF((VLOOKUP(A38,[3]!LeachSS,21,FALSE))="0",(VLOOKUP(A38,[4]!Sthree,11,FALSE)),MIN((VLOOKUP(A38,[4]!Sthree,11,FALSE)),(VLOOKUP(A38,[3]!LeachSS,21,FALSE))))</f>
        <v>500</v>
      </c>
      <c r="D38" s="149" t="str">
        <f>IF(C38=(VLOOKUP(A38,Meth2,7,FALSE)),(VLOOKUP(A38,Meth2,8,FALSE)),(VLOOKUP(A38,[3]!LeachSS,22,FALSE)))</f>
        <v>Noncancer Risk</v>
      </c>
      <c r="E38" s="124">
        <f>IF((VLOOKUP(A38,[3]!LeachSS,24,FALSE))="0",(VLOOKUP(A38,[4]!Sthree,11,FALSE)),MIN((VLOOKUP(A38,[4]!Sthree,11,FALSE)),(VLOOKUP(A38,[3]!LeachSS,24,FALSE))))</f>
        <v>500</v>
      </c>
      <c r="F38" s="125" t="str">
        <f>IF(E38=(VLOOKUP(A38,Meth2,7,FALSE)),(VLOOKUP(A38,Meth2,8,FALSE)),(VLOOKUP(A38,[3]!LeachSS,25,FALSE)))</f>
        <v>Noncancer Risk</v>
      </c>
      <c r="G38" s="126">
        <f>IF((VLOOKUP(A38,[3]!LeachSS,27,FALSE))="0",(VLOOKUP(A38,[4]!Sthree,11,FALSE)),MIN((VLOOKUP(A38,[4]!Sthree,11,FALSE)),(VLOOKUP(A38,[3]!LeachSS,27,FALSE))))</f>
        <v>500</v>
      </c>
      <c r="H38" s="127" t="str">
        <f>IF(G38=(VLOOKUP(A38,Meth2,7,FALSE)),(VLOOKUP(A38,Meth2,8,FALSE)),(VLOOKUP(A38,[3]!LeachSS,28,FALSE)))</f>
        <v>Noncancer Risk</v>
      </c>
    </row>
    <row r="39" spans="1:8" x14ac:dyDescent="0.25">
      <c r="A39" s="148" t="s">
        <v>72</v>
      </c>
      <c r="B39" s="304" t="str">
        <f>VLOOKUP(A39,[1]!TOX, 2, FALSE)</f>
        <v xml:space="preserve">53-70-3 </v>
      </c>
      <c r="C39" s="149">
        <f>IF((VLOOKUP(A39,[3]!LeachSS,21,FALSE))="0",(VLOOKUP(A39,[4]!Sthree,11,FALSE)),MIN((VLOOKUP(A39,[4]!Sthree,11,FALSE)),(VLOOKUP(A39,[3]!LeachSS,21,FALSE))))</f>
        <v>200</v>
      </c>
      <c r="D39" s="149" t="str">
        <f>IF(C39=(VLOOKUP(A39,Meth2,7,FALSE)),(VLOOKUP(A39,Meth2,8,FALSE)),(VLOOKUP(A39,[3]!LeachSS,22,FALSE)))</f>
        <v>Cancer Risk</v>
      </c>
      <c r="E39" s="124">
        <f>IF((VLOOKUP(A39,[3]!LeachSS,24,FALSE))="0",(VLOOKUP(A39,[4]!Sthree,11,FALSE)),MIN((VLOOKUP(A39,[4]!Sthree,11,FALSE)),(VLOOKUP(A39,[3]!LeachSS,24,FALSE))))</f>
        <v>200</v>
      </c>
      <c r="F39" s="125" t="str">
        <f>IF(E39=(VLOOKUP(A39,Meth2,7,FALSE)),(VLOOKUP(A39,Meth2,8,FALSE)),(VLOOKUP(A39,[3]!LeachSS,25,FALSE)))</f>
        <v>Cancer Risk</v>
      </c>
      <c r="G39" s="126">
        <f>IF((VLOOKUP(A39,[3]!LeachSS,27,FALSE))="0",(VLOOKUP(A39,[4]!Sthree,11,FALSE)),MIN((VLOOKUP(A39,[4]!Sthree,11,FALSE)),(VLOOKUP(A39,[3]!LeachSS,27,FALSE))))</f>
        <v>200</v>
      </c>
      <c r="H39" s="127" t="str">
        <f>IF(G39=(VLOOKUP(A39,Meth2,7,FALSE)),(VLOOKUP(A39,Meth2,8,FALSE)),(VLOOKUP(A39,[3]!LeachSS,28,FALSE)))</f>
        <v>Cancer Risk</v>
      </c>
    </row>
    <row r="40" spans="1:8" x14ac:dyDescent="0.25">
      <c r="A40" s="148" t="s">
        <v>71</v>
      </c>
      <c r="B40" s="304" t="str">
        <f>VLOOKUP(A40,[1]!TOX, 2, FALSE)</f>
        <v>124-48-1</v>
      </c>
      <c r="C40" s="149">
        <f>IF((VLOOKUP(A40,[3]!LeachSS,21,FALSE))="0",(VLOOKUP(A40,[4]!Sthree,11,FALSE)),MIN((VLOOKUP(A40,[4]!Sthree,11,FALSE)),(VLOOKUP(A40,[3]!LeachSS,21,FALSE))))</f>
        <v>5.0000000000000001E-3</v>
      </c>
      <c r="D40" s="149" t="str">
        <f>IF(C40=(VLOOKUP(A40,Meth2,7,FALSE)),(VLOOKUP(A40,Meth2,8,FALSE)),(VLOOKUP(A40,[3]!LeachSS,22,FALSE)))</f>
        <v>PQL</v>
      </c>
      <c r="E40" s="124">
        <f>IF((VLOOKUP(A40,[3]!LeachSS,24,FALSE))="0",(VLOOKUP(A40,[4]!Sthree,11,FALSE)),MIN((VLOOKUP(A40,[4]!Sthree,11,FALSE)),(VLOOKUP(A40,[3]!LeachSS,24,FALSE))))</f>
        <v>0.03</v>
      </c>
      <c r="F40" s="125" t="str">
        <f>IF(E40=(VLOOKUP(A40,Meth2,7,FALSE)),(VLOOKUP(A40,Meth2,8,FALSE)),(VLOOKUP(A40,[3]!LeachSS,25,FALSE)))</f>
        <v>Leaching</v>
      </c>
      <c r="G40" s="126">
        <f>IF((VLOOKUP(A40,[3]!LeachSS,27,FALSE))="0",(VLOOKUP(A40,[4]!Sthree,11,FALSE)),MIN((VLOOKUP(A40,[4]!Sthree,11,FALSE)),(VLOOKUP(A40,[3]!LeachSS,27,FALSE))))</f>
        <v>500</v>
      </c>
      <c r="H40" s="127" t="str">
        <f>IF(G40=(VLOOKUP(A40,Meth2,7,FALSE)),(VLOOKUP(A40,Meth2,8,FALSE)),(VLOOKUP(A40,[3]!LeachSS,28,FALSE)))</f>
        <v>High Volatility</v>
      </c>
    </row>
    <row r="41" spans="1:8" x14ac:dyDescent="0.25">
      <c r="A41" s="148" t="s">
        <v>70</v>
      </c>
      <c r="B41" s="304" t="str">
        <f>VLOOKUP(A41,[1]!TOX, 2, FALSE)</f>
        <v>95-50-1</v>
      </c>
      <c r="C41" s="149">
        <f>IF((VLOOKUP(A41,[3]!LeachSS,21,FALSE))="0",(VLOOKUP(A41,[4]!Sthree,11,FALSE)),MIN((VLOOKUP(A41,[4]!Sthree,11,FALSE)),(VLOOKUP(A41,[3]!LeachSS,21,FALSE))))</f>
        <v>9</v>
      </c>
      <c r="D41" s="149" t="str">
        <f>IF(C41=(VLOOKUP(A41,Meth2,7,FALSE)),(VLOOKUP(A41,Meth2,8,FALSE)),(VLOOKUP(A41,[3]!LeachSS,22,FALSE)))</f>
        <v>Leaching</v>
      </c>
      <c r="E41" s="124">
        <f>IF((VLOOKUP(A41,[3]!LeachSS,24,FALSE))="0",(VLOOKUP(A41,[4]!Sthree,11,FALSE)),MIN((VLOOKUP(A41,[4]!Sthree,11,FALSE)),(VLOOKUP(A41,[3]!LeachSS,24,FALSE))))</f>
        <v>100</v>
      </c>
      <c r="F41" s="125" t="str">
        <f>IF(E41=(VLOOKUP(A41,Meth2,7,FALSE)),(VLOOKUP(A41,Meth2,8,FALSE)),(VLOOKUP(A41,[3]!LeachSS,25,FALSE)))</f>
        <v>Leaching</v>
      </c>
      <c r="G41" s="126">
        <f>IF((VLOOKUP(A41,[3]!LeachSS,27,FALSE))="0",(VLOOKUP(A41,[4]!Sthree,11,FALSE)),MIN((VLOOKUP(A41,[4]!Sthree,11,FALSE)),(VLOOKUP(A41,[3]!LeachSS,27,FALSE))))</f>
        <v>300</v>
      </c>
      <c r="H41" s="127" t="str">
        <f>IF(G41=(VLOOKUP(A41,Meth2,7,FALSE)),(VLOOKUP(A41,Meth2,8,FALSE)),(VLOOKUP(A41,[3]!LeachSS,28,FALSE)))</f>
        <v>Leaching</v>
      </c>
    </row>
    <row r="42" spans="1:8" x14ac:dyDescent="0.25">
      <c r="A42" s="148" t="s">
        <v>69</v>
      </c>
      <c r="B42" s="304" t="str">
        <f>VLOOKUP(A42,[1]!TOX, 2, FALSE)</f>
        <v>541-73-1</v>
      </c>
      <c r="C42" s="149">
        <f>IF((VLOOKUP(A42,[3]!LeachSS,21,FALSE))="0",(VLOOKUP(A42,[4]!Sthree,11,FALSE)),MIN((VLOOKUP(A42,[4]!Sthree,11,FALSE)),(VLOOKUP(A42,[3]!LeachSS,21,FALSE))))</f>
        <v>3</v>
      </c>
      <c r="D42" s="149" t="str">
        <f>IF(C42=(VLOOKUP(A42,Meth2,7,FALSE)),(VLOOKUP(A42,Meth2,8,FALSE)),(VLOOKUP(A42,[3]!LeachSS,22,FALSE)))</f>
        <v>Leaching</v>
      </c>
      <c r="E42" s="124">
        <f>IF((VLOOKUP(A42,[3]!LeachSS,24,FALSE))="0",(VLOOKUP(A42,[4]!Sthree,11,FALSE)),MIN((VLOOKUP(A42,[4]!Sthree,11,FALSE)),(VLOOKUP(A42,[3]!LeachSS,24,FALSE))))</f>
        <v>200</v>
      </c>
      <c r="F42" s="125" t="str">
        <f>IF(E42=(VLOOKUP(A42,Meth2,7,FALSE)),(VLOOKUP(A42,Meth2,8,FALSE)),(VLOOKUP(A42,[3]!LeachSS,25,FALSE)))</f>
        <v>Leaching</v>
      </c>
      <c r="G42" s="126">
        <f>IF((VLOOKUP(A42,[3]!LeachSS,27,FALSE))="0",(VLOOKUP(A42,[4]!Sthree,11,FALSE)),MIN((VLOOKUP(A42,[4]!Sthree,11,FALSE)),(VLOOKUP(A42,[3]!LeachSS,27,FALSE))))</f>
        <v>500</v>
      </c>
      <c r="H42" s="127" t="str">
        <f>IF(G42=(VLOOKUP(A42,Meth2,7,FALSE)),(VLOOKUP(A42,Meth2,8,FALSE)),(VLOOKUP(A42,[3]!LeachSS,28,FALSE)))</f>
        <v>High Volatility</v>
      </c>
    </row>
    <row r="43" spans="1:8" x14ac:dyDescent="0.25">
      <c r="A43" s="148" t="s">
        <v>68</v>
      </c>
      <c r="B43" s="304" t="str">
        <f>VLOOKUP(A43,[1]!TOX, 2, FALSE)</f>
        <v>106-46-7</v>
      </c>
      <c r="C43" s="149">
        <f>IF((VLOOKUP(A43,[3]!LeachSS,21,FALSE))="0",(VLOOKUP(A43,[4]!Sthree,11,FALSE)),MIN((VLOOKUP(A43,[4]!Sthree,11,FALSE)),(VLOOKUP(A43,[3]!LeachSS,21,FALSE))))</f>
        <v>0.7</v>
      </c>
      <c r="D43" s="149" t="str">
        <f>IF(C43=(VLOOKUP(A43,Meth2,7,FALSE)),(VLOOKUP(A43,Meth2,8,FALSE)),(VLOOKUP(A43,[3]!LeachSS,22,FALSE)))</f>
        <v>PQL</v>
      </c>
      <c r="E43" s="124">
        <f>IF((VLOOKUP(A43,[3]!LeachSS,24,FALSE))="0",(VLOOKUP(A43,[4]!Sthree,11,FALSE)),MIN((VLOOKUP(A43,[4]!Sthree,11,FALSE)),(VLOOKUP(A43,[3]!LeachSS,24,FALSE))))</f>
        <v>1</v>
      </c>
      <c r="F43" s="125" t="str">
        <f>IF(E43=(VLOOKUP(A43,Meth2,7,FALSE)),(VLOOKUP(A43,Meth2,8,FALSE)),(VLOOKUP(A43,[3]!LeachSS,25,FALSE)))</f>
        <v>Leaching</v>
      </c>
      <c r="G43" s="126">
        <f>IF((VLOOKUP(A43,[3]!LeachSS,27,FALSE))="0",(VLOOKUP(A43,[4]!Sthree,11,FALSE)),MIN((VLOOKUP(A43,[4]!Sthree,11,FALSE)),(VLOOKUP(A43,[3]!LeachSS,27,FALSE))))</f>
        <v>2000</v>
      </c>
      <c r="H43" s="127" t="str">
        <f>IF(G43=(VLOOKUP(A43,Meth2,7,FALSE)),(VLOOKUP(A43,Meth2,8,FALSE)),(VLOOKUP(A43,[3]!LeachSS,28,FALSE)))</f>
        <v>Leaching</v>
      </c>
    </row>
    <row r="44" spans="1:8" x14ac:dyDescent="0.25">
      <c r="A44" s="148" t="s">
        <v>67</v>
      </c>
      <c r="B44" s="304" t="str">
        <f>VLOOKUP(A44,[1]!TOX, 2, FALSE)</f>
        <v>91-94-1</v>
      </c>
      <c r="C44" s="149">
        <f>IF((VLOOKUP(A44,[3]!LeachSS,21,FALSE))="0",(VLOOKUP(A44,[4]!Sthree,11,FALSE)),MIN((VLOOKUP(A44,[4]!Sthree,11,FALSE)),(VLOOKUP(A44,[3]!LeachSS,21,FALSE))))</f>
        <v>100</v>
      </c>
      <c r="D44" s="149" t="str">
        <f>IF(C44=(VLOOKUP(A44,Meth2,7,FALSE)),(VLOOKUP(A44,Meth2,8,FALSE)),(VLOOKUP(A44,[3]!LeachSS,22,FALSE)))</f>
        <v>Cancer Risk</v>
      </c>
      <c r="E44" s="124">
        <f>IF((VLOOKUP(A44,[3]!LeachSS,24,FALSE))="0",(VLOOKUP(A44,[4]!Sthree,11,FALSE)),MIN((VLOOKUP(A44,[4]!Sthree,11,FALSE)),(VLOOKUP(A44,[3]!LeachSS,24,FALSE))))</f>
        <v>100</v>
      </c>
      <c r="F44" s="125" t="str">
        <f>IF(E44=(VLOOKUP(A44,Meth2,7,FALSE)),(VLOOKUP(A44,Meth2,8,FALSE)),(VLOOKUP(A44,[3]!LeachSS,25,FALSE)))</f>
        <v>Cancer Risk</v>
      </c>
      <c r="G44" s="126">
        <f>IF((VLOOKUP(A44,[3]!LeachSS,27,FALSE))="0",(VLOOKUP(A44,[4]!Sthree,11,FALSE)),MIN((VLOOKUP(A44,[4]!Sthree,11,FALSE)),(VLOOKUP(A44,[3]!LeachSS,27,FALSE))))</f>
        <v>100</v>
      </c>
      <c r="H44" s="127" t="str">
        <f>IF(G44=(VLOOKUP(A44,Meth2,7,FALSE)),(VLOOKUP(A44,Meth2,8,FALSE)),(VLOOKUP(A44,[3]!LeachSS,28,FALSE)))</f>
        <v>Cancer Risk</v>
      </c>
    </row>
    <row r="45" spans="1:8" x14ac:dyDescent="0.25">
      <c r="A45" s="150" t="s">
        <v>66</v>
      </c>
      <c r="B45" s="305" t="str">
        <f>VLOOKUP(A45,[1]!TOX, 2, FALSE)</f>
        <v>72-54-8</v>
      </c>
      <c r="C45" s="149">
        <f>IF((VLOOKUP(A45,[3]!LeachSS,21,FALSE))="0",(VLOOKUP(A45,[4]!Sthree,11,FALSE)),MIN((VLOOKUP(A45,[4]!Sthree,11,FALSE)),(VLOOKUP(A45,[3]!LeachSS,21,FALSE))))</f>
        <v>70</v>
      </c>
      <c r="D45" s="149" t="str">
        <f>IF(C45=(VLOOKUP(A45,Meth2,7,FALSE)),(VLOOKUP(A45,Meth2,8,FALSE)),(VLOOKUP(A45,[3]!LeachSS,22,FALSE)))</f>
        <v>Noncancer Risk</v>
      </c>
      <c r="E45" s="124">
        <f>IF((VLOOKUP(A45,[3]!LeachSS,24,FALSE))="0",(VLOOKUP(A45,[4]!Sthree,11,FALSE)),MIN((VLOOKUP(A45,[4]!Sthree,11,FALSE)),(VLOOKUP(A45,[3]!LeachSS,24,FALSE))))</f>
        <v>70</v>
      </c>
      <c r="F45" s="125" t="str">
        <f>IF(E45=(VLOOKUP(A45,Meth2,7,FALSE)),(VLOOKUP(A45,Meth2,8,FALSE)),(VLOOKUP(A45,[3]!LeachSS,25,FALSE)))</f>
        <v>Noncancer Risk</v>
      </c>
      <c r="G45" s="126">
        <f>IF((VLOOKUP(A45,[3]!LeachSS,27,FALSE))="0",(VLOOKUP(A45,[4]!Sthree,11,FALSE)),MIN((VLOOKUP(A45,[4]!Sthree,11,FALSE)),(VLOOKUP(A45,[3]!LeachSS,27,FALSE))))</f>
        <v>70</v>
      </c>
      <c r="H45" s="127" t="str">
        <f>IF(G45=(VLOOKUP(A45,Meth2,7,FALSE)),(VLOOKUP(A45,Meth2,8,FALSE)),(VLOOKUP(A45,[3]!LeachSS,28,FALSE)))</f>
        <v>Noncancer Risk</v>
      </c>
    </row>
    <row r="46" spans="1:8" x14ac:dyDescent="0.25">
      <c r="A46" s="150" t="s">
        <v>65</v>
      </c>
      <c r="B46" s="305" t="str">
        <f>VLOOKUP(A46,[1]!TOX, 2, FALSE)</f>
        <v>72-55-9</v>
      </c>
      <c r="C46" s="149">
        <f>IF((VLOOKUP(A46,[3]!LeachSS,21,FALSE))="0",(VLOOKUP(A46,[4]!Sthree,11,FALSE)),MIN((VLOOKUP(A46,[4]!Sthree,11,FALSE)),(VLOOKUP(A46,[3]!LeachSS,21,FALSE))))</f>
        <v>70</v>
      </c>
      <c r="D46" s="149" t="str">
        <f>IF(C46=(VLOOKUP(A46,Meth2,7,FALSE)),(VLOOKUP(A46,Meth2,8,FALSE)),(VLOOKUP(A46,[3]!LeachSS,22,FALSE)))</f>
        <v>Noncancer Risk</v>
      </c>
      <c r="E46" s="124">
        <f>IF((VLOOKUP(A46,[3]!LeachSS,24,FALSE))="0",(VLOOKUP(A46,[4]!Sthree,11,FALSE)),MIN((VLOOKUP(A46,[4]!Sthree,11,FALSE)),(VLOOKUP(A46,[3]!LeachSS,24,FALSE))))</f>
        <v>70</v>
      </c>
      <c r="F46" s="125" t="str">
        <f>IF(E46=(VLOOKUP(A46,Meth2,7,FALSE)),(VLOOKUP(A46,Meth2,8,FALSE)),(VLOOKUP(A46,[3]!LeachSS,25,FALSE)))</f>
        <v>Noncancer Risk</v>
      </c>
      <c r="G46" s="126">
        <f>IF((VLOOKUP(A46,[3]!LeachSS,27,FALSE))="0",(VLOOKUP(A46,[4]!Sthree,11,FALSE)),MIN((VLOOKUP(A46,[4]!Sthree,11,FALSE)),(VLOOKUP(A46,[3]!LeachSS,27,FALSE))))</f>
        <v>70</v>
      </c>
      <c r="H46" s="127" t="str">
        <f>IF(G46=(VLOOKUP(A46,Meth2,7,FALSE)),(VLOOKUP(A46,Meth2,8,FALSE)),(VLOOKUP(A46,[3]!LeachSS,28,FALSE)))</f>
        <v>Noncancer Risk</v>
      </c>
    </row>
    <row r="47" spans="1:8" x14ac:dyDescent="0.25">
      <c r="A47" s="150" t="s">
        <v>64</v>
      </c>
      <c r="B47" s="305" t="str">
        <f>VLOOKUP(A47,[1]!TOX, 2, FALSE)</f>
        <v>50-29-3</v>
      </c>
      <c r="C47" s="149">
        <f>IF((VLOOKUP(A47,[3]!LeachSS,21,FALSE))="0",(VLOOKUP(A47,[4]!Sthree,11,FALSE)),MIN((VLOOKUP(A47,[4]!Sthree,11,FALSE)),(VLOOKUP(A47,[3]!LeachSS,21,FALSE))))</f>
        <v>70</v>
      </c>
      <c r="D47" s="149" t="str">
        <f>IF(C47=(VLOOKUP(A47,Meth2,7,FALSE)),(VLOOKUP(A47,Meth2,8,FALSE)),(VLOOKUP(A47,[3]!LeachSS,22,FALSE)))</f>
        <v>Noncancer Risk</v>
      </c>
      <c r="E47" s="124">
        <f>IF((VLOOKUP(A47,[3]!LeachSS,24,FALSE))="0",(VLOOKUP(A47,[4]!Sthree,11,FALSE)),MIN((VLOOKUP(A47,[4]!Sthree,11,FALSE)),(VLOOKUP(A47,[3]!LeachSS,24,FALSE))))</f>
        <v>70</v>
      </c>
      <c r="F47" s="125" t="str">
        <f>IF(E47=(VLOOKUP(A47,Meth2,7,FALSE)),(VLOOKUP(A47,Meth2,8,FALSE)),(VLOOKUP(A47,[3]!LeachSS,25,FALSE)))</f>
        <v>Noncancer Risk</v>
      </c>
      <c r="G47" s="126">
        <f>IF((VLOOKUP(A47,[3]!LeachSS,27,FALSE))="0",(VLOOKUP(A47,[4]!Sthree,11,FALSE)),MIN((VLOOKUP(A47,[4]!Sthree,11,FALSE)),(VLOOKUP(A47,[3]!LeachSS,27,FALSE))))</f>
        <v>70</v>
      </c>
      <c r="H47" s="127" t="str">
        <f>IF(G47=(VLOOKUP(A47,Meth2,7,FALSE)),(VLOOKUP(A47,Meth2,8,FALSE)),(VLOOKUP(A47,[3]!LeachSS,28,FALSE)))</f>
        <v>Noncancer Risk</v>
      </c>
    </row>
    <row r="48" spans="1:8" x14ac:dyDescent="0.25">
      <c r="A48" s="150" t="s">
        <v>63</v>
      </c>
      <c r="B48" s="305" t="str">
        <f>VLOOKUP(A48,[1]!TOX, 2, FALSE)</f>
        <v xml:space="preserve">75-34-3 </v>
      </c>
      <c r="C48" s="149">
        <f>IF((VLOOKUP(A48,[3]!LeachSS,21,FALSE))="0",(VLOOKUP(A48,[4]!Sthree,11,FALSE)),MIN((VLOOKUP(A48,[4]!Sthree,11,FALSE)),(VLOOKUP(A48,[3]!LeachSS,21,FALSE))))</f>
        <v>0.4</v>
      </c>
      <c r="D48" s="149" t="str">
        <f>IF(C48=(VLOOKUP(A48,Meth2,7,FALSE)),(VLOOKUP(A48,Meth2,8,FALSE)),(VLOOKUP(A48,[3]!LeachSS,22,FALSE)))</f>
        <v>Leaching</v>
      </c>
      <c r="E48" s="124">
        <f>IF((VLOOKUP(A48,[3]!LeachSS,24,FALSE))="0",(VLOOKUP(A48,[4]!Sthree,11,FALSE)),MIN((VLOOKUP(A48,[4]!Sthree,11,FALSE)),(VLOOKUP(A48,[3]!LeachSS,24,FALSE))))</f>
        <v>9</v>
      </c>
      <c r="F48" s="125" t="str">
        <f>IF(E48=(VLOOKUP(A48,Meth2,7,FALSE)),(VLOOKUP(A48,Meth2,8,FALSE)),(VLOOKUP(A48,[3]!LeachSS,25,FALSE)))</f>
        <v>Leaching</v>
      </c>
      <c r="G48" s="126">
        <f>IF((VLOOKUP(A48,[3]!LeachSS,27,FALSE))="0",(VLOOKUP(A48,[4]!Sthree,11,FALSE)),MIN((VLOOKUP(A48,[4]!Sthree,11,FALSE)),(VLOOKUP(A48,[3]!LeachSS,27,FALSE))))</f>
        <v>1000</v>
      </c>
      <c r="H48" s="127" t="str">
        <f>IF(G48=(VLOOKUP(A48,Meth2,7,FALSE)),(VLOOKUP(A48,Meth2,8,FALSE)),(VLOOKUP(A48,[3]!LeachSS,28,FALSE)))</f>
        <v>Leaching</v>
      </c>
    </row>
    <row r="49" spans="1:8" x14ac:dyDescent="0.25">
      <c r="A49" s="148" t="s">
        <v>62</v>
      </c>
      <c r="B49" s="304" t="str">
        <f>VLOOKUP(A49,[1]!TOX, 2, FALSE)</f>
        <v>107-06-2</v>
      </c>
      <c r="C49" s="149">
        <f>IF((VLOOKUP(A49,[3]!LeachSS,21,FALSE))="0",(VLOOKUP(A49,[4]!Sthree,11,FALSE)),MIN((VLOOKUP(A49,[4]!Sthree,11,FALSE)),(VLOOKUP(A49,[3]!LeachSS,21,FALSE))))</f>
        <v>0.1</v>
      </c>
      <c r="D49" s="149" t="str">
        <f>IF(C49=(VLOOKUP(A49,Meth2,7,FALSE)),(VLOOKUP(A49,Meth2,8,FALSE)),(VLOOKUP(A49,[3]!LeachSS,22,FALSE)))</f>
        <v>PQL</v>
      </c>
      <c r="E49" s="124">
        <f>IF((VLOOKUP(A49,[3]!LeachSS,24,FALSE))="0",(VLOOKUP(A49,[4]!Sthree,11,FALSE)),MIN((VLOOKUP(A49,[4]!Sthree,11,FALSE)),(VLOOKUP(A49,[3]!LeachSS,24,FALSE))))</f>
        <v>0.1</v>
      </c>
      <c r="F49" s="125" t="str">
        <f>IF(E49=(VLOOKUP(A49,Meth2,7,FALSE)),(VLOOKUP(A49,Meth2,8,FALSE)),(VLOOKUP(A49,[3]!LeachSS,25,FALSE)))</f>
        <v>PQL</v>
      </c>
      <c r="G49" s="126">
        <f>IF((VLOOKUP(A49,[3]!LeachSS,27,FALSE))="0",(VLOOKUP(A49,[4]!Sthree,11,FALSE)),MIN((VLOOKUP(A49,[4]!Sthree,11,FALSE)),(VLOOKUP(A49,[3]!LeachSS,27,FALSE))))</f>
        <v>300</v>
      </c>
      <c r="H49" s="127" t="str">
        <f>IF(G49=(VLOOKUP(A49,Meth2,7,FALSE)),(VLOOKUP(A49,Meth2,8,FALSE)),(VLOOKUP(A49,[3]!LeachSS,28,FALSE)))</f>
        <v>Leaching</v>
      </c>
    </row>
    <row r="50" spans="1:8" x14ac:dyDescent="0.25">
      <c r="A50" s="148" t="s">
        <v>61</v>
      </c>
      <c r="B50" s="304" t="str">
        <f>VLOOKUP(A50,[1]!TOX, 2, FALSE)</f>
        <v>75-35-4</v>
      </c>
      <c r="C50" s="149">
        <f>IF((VLOOKUP(A50,[3]!LeachSS,21,FALSE))="0",(VLOOKUP(A50,[4]!Sthree,11,FALSE)),MIN((VLOOKUP(A50,[4]!Sthree,11,FALSE)),(VLOOKUP(A50,[3]!LeachSS,21,FALSE))))</f>
        <v>3</v>
      </c>
      <c r="D50" s="149" t="str">
        <f>IF(C50=(VLOOKUP(A50,Meth2,7,FALSE)),(VLOOKUP(A50,Meth2,8,FALSE)),(VLOOKUP(A50,[3]!LeachSS,22,FALSE)))</f>
        <v>Leaching</v>
      </c>
      <c r="E50" s="124">
        <f>IF((VLOOKUP(A50,[3]!LeachSS,24,FALSE))="0",(VLOOKUP(A50,[4]!Sthree,11,FALSE)),MIN((VLOOKUP(A50,[4]!Sthree,11,FALSE)),(VLOOKUP(A50,[3]!LeachSS,24,FALSE))))</f>
        <v>40</v>
      </c>
      <c r="F50" s="125" t="str">
        <f>IF(E50=(VLOOKUP(A50,Meth2,7,FALSE)),(VLOOKUP(A50,Meth2,8,FALSE)),(VLOOKUP(A50,[3]!LeachSS,25,FALSE)))</f>
        <v>Leaching</v>
      </c>
      <c r="G50" s="126">
        <f>IF((VLOOKUP(A50,[3]!LeachSS,27,FALSE))="0",(VLOOKUP(A50,[4]!Sthree,11,FALSE)),MIN((VLOOKUP(A50,[4]!Sthree,11,FALSE)),(VLOOKUP(A50,[3]!LeachSS,27,FALSE))))</f>
        <v>3000</v>
      </c>
      <c r="H50" s="127" t="str">
        <f>IF(G50=(VLOOKUP(A50,Meth2,7,FALSE)),(VLOOKUP(A50,Meth2,8,FALSE)),(VLOOKUP(A50,[3]!LeachSS,28,FALSE)))</f>
        <v>Ceiling (Medium)</v>
      </c>
    </row>
    <row r="51" spans="1:8" x14ac:dyDescent="0.25">
      <c r="A51" s="148" t="s">
        <v>60</v>
      </c>
      <c r="B51" s="304" t="str">
        <f>VLOOKUP(A51,[1]!TOX, 2, FALSE)</f>
        <v>156-59-2</v>
      </c>
      <c r="C51" s="149">
        <f>IF((VLOOKUP(A51,[3]!LeachSS,21,FALSE))="0",(VLOOKUP(A51,[4]!Sthree,11,FALSE)),MIN((VLOOKUP(A51,[4]!Sthree,11,FALSE)),(VLOOKUP(A51,[3]!LeachSS,21,FALSE))))</f>
        <v>0.3</v>
      </c>
      <c r="D51" s="149" t="str">
        <f>IF(C51=(VLOOKUP(A51,Meth2,7,FALSE)),(VLOOKUP(A51,Meth2,8,FALSE)),(VLOOKUP(A51,[3]!LeachSS,22,FALSE)))</f>
        <v>Leaching</v>
      </c>
      <c r="E51" s="124">
        <f>IF((VLOOKUP(A51,[3]!LeachSS,24,FALSE))="0",(VLOOKUP(A51,[4]!Sthree,11,FALSE)),MIN((VLOOKUP(A51,[4]!Sthree,11,FALSE)),(VLOOKUP(A51,[3]!LeachSS,24,FALSE))))</f>
        <v>0.1</v>
      </c>
      <c r="F51" s="125" t="str">
        <f>IF(E51=(VLOOKUP(A51,Meth2,7,FALSE)),(VLOOKUP(A51,Meth2,8,FALSE)),(VLOOKUP(A51,[3]!LeachSS,25,FALSE)))</f>
        <v>PQL</v>
      </c>
      <c r="G51" s="126">
        <f>IF((VLOOKUP(A51,[3]!LeachSS,27,FALSE))="0",(VLOOKUP(A51,[4]!Sthree,11,FALSE)),MIN((VLOOKUP(A51,[4]!Sthree,11,FALSE)),(VLOOKUP(A51,[3]!LeachSS,27,FALSE))))</f>
        <v>500</v>
      </c>
      <c r="H51" s="127" t="str">
        <f>IF(G51=(VLOOKUP(A51,Meth2,7,FALSE)),(VLOOKUP(A51,Meth2,8,FALSE)),(VLOOKUP(A51,[3]!LeachSS,28,FALSE)))</f>
        <v>High Volatility</v>
      </c>
    </row>
    <row r="52" spans="1:8" x14ac:dyDescent="0.25">
      <c r="A52" s="148" t="s">
        <v>59</v>
      </c>
      <c r="B52" s="304" t="str">
        <f>VLOOKUP(A52,[1]!TOX, 2, FALSE)</f>
        <v>156-60-5</v>
      </c>
      <c r="C52" s="149">
        <f>IF((VLOOKUP(A52,[3]!LeachSS,21,FALSE))="0",(VLOOKUP(A52,[4]!Sthree,11,FALSE)),MIN((VLOOKUP(A52,[4]!Sthree,11,FALSE)),(VLOOKUP(A52,[3]!LeachSS,21,FALSE))))</f>
        <v>1</v>
      </c>
      <c r="D52" s="149" t="str">
        <f>IF(C52=(VLOOKUP(A52,Meth2,7,FALSE)),(VLOOKUP(A52,Meth2,8,FALSE)),(VLOOKUP(A52,[3]!LeachSS,22,FALSE)))</f>
        <v>Leaching</v>
      </c>
      <c r="E52" s="124">
        <f>IF((VLOOKUP(A52,[3]!LeachSS,24,FALSE))="0",(VLOOKUP(A52,[4]!Sthree,11,FALSE)),MIN((VLOOKUP(A52,[4]!Sthree,11,FALSE)),(VLOOKUP(A52,[3]!LeachSS,24,FALSE))))</f>
        <v>1</v>
      </c>
      <c r="F52" s="125" t="str">
        <f>IF(E52=(VLOOKUP(A52,Meth2,7,FALSE)),(VLOOKUP(A52,Meth2,8,FALSE)),(VLOOKUP(A52,[3]!LeachSS,25,FALSE)))</f>
        <v>Leaching</v>
      </c>
      <c r="G52" s="126">
        <f>IF((VLOOKUP(A52,[3]!LeachSS,27,FALSE))="0",(VLOOKUP(A52,[4]!Sthree,11,FALSE)),MIN((VLOOKUP(A52,[4]!Sthree,11,FALSE)),(VLOOKUP(A52,[3]!LeachSS,27,FALSE))))</f>
        <v>3000</v>
      </c>
      <c r="H52" s="127" t="str">
        <f>IF(G52=(VLOOKUP(A52,Meth2,7,FALSE)),(VLOOKUP(A52,Meth2,8,FALSE)),(VLOOKUP(A52,[3]!LeachSS,28,FALSE)))</f>
        <v>Ceiling (Medium)</v>
      </c>
    </row>
    <row r="53" spans="1:8" x14ac:dyDescent="0.25">
      <c r="A53" s="148" t="s">
        <v>58</v>
      </c>
      <c r="B53" s="304" t="str">
        <f>VLOOKUP(A53,[1]!TOX, 2, FALSE)</f>
        <v>75-09-2</v>
      </c>
      <c r="C53" s="149">
        <f>IF((VLOOKUP(A53,[3]!LeachSS,21,FALSE))="0",(VLOOKUP(A53,[4]!Sthree,11,FALSE)),MIN((VLOOKUP(A53,[4]!Sthree,11,FALSE)),(VLOOKUP(A53,[3]!LeachSS,21,FALSE))))</f>
        <v>0.1</v>
      </c>
      <c r="D53" s="149" t="str">
        <f>IF(C53=(VLOOKUP(A53,Meth2,7,FALSE)),(VLOOKUP(A53,Meth2,8,FALSE)),(VLOOKUP(A53,[3]!LeachSS,22,FALSE)))</f>
        <v>PQL</v>
      </c>
      <c r="E53" s="124">
        <f>IF((VLOOKUP(A53,[3]!LeachSS,24,FALSE))="0",(VLOOKUP(A53,[4]!Sthree,11,FALSE)),MIN((VLOOKUP(A53,[4]!Sthree,11,FALSE)),(VLOOKUP(A53,[3]!LeachSS,24,FALSE))))</f>
        <v>3</v>
      </c>
      <c r="F53" s="125" t="str">
        <f>IF(E53=(VLOOKUP(A53,Meth2,7,FALSE)),(VLOOKUP(A53,Meth2,8,FALSE)),(VLOOKUP(A53,[3]!LeachSS,25,FALSE)))</f>
        <v>Leaching</v>
      </c>
      <c r="G53" s="126">
        <f>IF((VLOOKUP(A53,[3]!LeachSS,27,FALSE))="0",(VLOOKUP(A53,[4]!Sthree,11,FALSE)),MIN((VLOOKUP(A53,[4]!Sthree,11,FALSE)),(VLOOKUP(A53,[3]!LeachSS,27,FALSE))))</f>
        <v>800</v>
      </c>
      <c r="H53" s="127" t="str">
        <f>IF(G53=(VLOOKUP(A53,Meth2,7,FALSE)),(VLOOKUP(A53,Meth2,8,FALSE)),(VLOOKUP(A53,[3]!LeachSS,28,FALSE)))</f>
        <v>Noncancer Risk</v>
      </c>
    </row>
    <row r="54" spans="1:8" x14ac:dyDescent="0.25">
      <c r="A54" s="148" t="s">
        <v>57</v>
      </c>
      <c r="B54" s="304" t="str">
        <f>VLOOKUP(A54,[1]!TOX, 2, FALSE)</f>
        <v>120-83-2</v>
      </c>
      <c r="C54" s="149">
        <f>IF((VLOOKUP(A54,[3]!LeachSS,21,FALSE))="0",(VLOOKUP(A54,[4]!Sthree,11,FALSE)),MIN((VLOOKUP(A54,[4]!Sthree,11,FALSE)),(VLOOKUP(A54,[3]!LeachSS,21,FALSE))))</f>
        <v>0.7</v>
      </c>
      <c r="D54" s="149" t="str">
        <f>IF(C54=(VLOOKUP(A54,Meth2,7,FALSE)),(VLOOKUP(A54,Meth2,8,FALSE)),(VLOOKUP(A54,[3]!LeachSS,22,FALSE)))</f>
        <v>PQL</v>
      </c>
      <c r="E54" s="130">
        <f>IF((VLOOKUP(A54,[3]!LeachSS,24,FALSE))="0",(VLOOKUP(A54,[4]!Sthree,11,FALSE)),MIN((VLOOKUP(A54,[4]!Sthree,11,FALSE)),(VLOOKUP(A54,[3]!LeachSS,24,FALSE))))</f>
        <v>70</v>
      </c>
      <c r="F54" s="125" t="str">
        <f>IF(E54=(VLOOKUP(A54,Meth2,7,FALSE)),(VLOOKUP(A54,Meth2,8,FALSE)),(VLOOKUP(A54,[3]!LeachSS,25,FALSE)))</f>
        <v>Leaching</v>
      </c>
      <c r="G54" s="126">
        <f>IF((VLOOKUP(A54,[3]!LeachSS,27,FALSE))="0",(VLOOKUP(A54,[4]!Sthree,11,FALSE)),MIN((VLOOKUP(A54,[4]!Sthree,11,FALSE)),(VLOOKUP(A54,[3]!LeachSS,27,FALSE))))</f>
        <v>40</v>
      </c>
      <c r="H54" s="127" t="str">
        <f>IF(G54=(VLOOKUP(A54,Meth2,7,FALSE)),(VLOOKUP(A54,Meth2,8,FALSE)),(VLOOKUP(A54,[3]!LeachSS,28,FALSE)))</f>
        <v>Leaching</v>
      </c>
    </row>
    <row r="55" spans="1:8" x14ac:dyDescent="0.25">
      <c r="A55" s="148" t="s">
        <v>56</v>
      </c>
      <c r="B55" s="304" t="str">
        <f>VLOOKUP(A55,[1]!TOX, 2, FALSE)</f>
        <v>78-87-5</v>
      </c>
      <c r="C55" s="149">
        <f>IF((VLOOKUP(A55,[3]!LeachSS,21,FALSE))="0",(VLOOKUP(A55,[4]!Sthree,11,FALSE)),MIN((VLOOKUP(A55,[4]!Sthree,11,FALSE)),(VLOOKUP(A55,[3]!LeachSS,21,FALSE))))</f>
        <v>0.1</v>
      </c>
      <c r="D55" s="149" t="str">
        <f>IF(C55=(VLOOKUP(A55,Meth2,7,FALSE)),(VLOOKUP(A55,Meth2,8,FALSE)),(VLOOKUP(A55,[3]!LeachSS,22,FALSE)))</f>
        <v>PQL</v>
      </c>
      <c r="E55" s="124">
        <f>IF((VLOOKUP(A55,[3]!LeachSS,24,FALSE))="0",(VLOOKUP(A55,[4]!Sthree,11,FALSE)),MIN((VLOOKUP(A55,[4]!Sthree,11,FALSE)),(VLOOKUP(A55,[3]!LeachSS,24,FALSE))))</f>
        <v>0.1</v>
      </c>
      <c r="F55" s="125" t="str">
        <f>IF(E55=(VLOOKUP(A55,Meth2,7,FALSE)),(VLOOKUP(A55,Meth2,8,FALSE)),(VLOOKUP(A55,[3]!LeachSS,25,FALSE)))</f>
        <v>PQL</v>
      </c>
      <c r="G55" s="126">
        <f>IF((VLOOKUP(A55,[3]!LeachSS,27,FALSE))="0",(VLOOKUP(A55,[4]!Sthree,11,FALSE)),MIN((VLOOKUP(A55,[4]!Sthree,11,FALSE)),(VLOOKUP(A55,[3]!LeachSS,27,FALSE))))</f>
        <v>1000</v>
      </c>
      <c r="H55" s="127" t="str">
        <f>IF(G55=(VLOOKUP(A55,Meth2,7,FALSE)),(VLOOKUP(A55,Meth2,8,FALSE)),(VLOOKUP(A55,[3]!LeachSS,28,FALSE)))</f>
        <v>Ceiling (Low)</v>
      </c>
    </row>
    <row r="56" spans="1:8" x14ac:dyDescent="0.25">
      <c r="A56" s="148" t="s">
        <v>55</v>
      </c>
      <c r="B56" s="304" t="str">
        <f>VLOOKUP(A56,[1]!TOX, 2, FALSE)</f>
        <v>542-75-6</v>
      </c>
      <c r="C56" s="149">
        <f>IF((VLOOKUP(A56,[3]!LeachSS,21,FALSE))="0",(VLOOKUP(A56,[4]!Sthree,11,FALSE)),MIN((VLOOKUP(A56,[4]!Sthree,11,FALSE)),(VLOOKUP(A56,[3]!LeachSS,21,FALSE))))</f>
        <v>0.01</v>
      </c>
      <c r="D56" s="149" t="str">
        <f>IF(C56=(VLOOKUP(A56,Meth2,7,FALSE)),(VLOOKUP(A56,Meth2,8,FALSE)),(VLOOKUP(A56,[3]!LeachSS,22,FALSE)))</f>
        <v>Leaching</v>
      </c>
      <c r="E56" s="124">
        <f>IF((VLOOKUP(A56,[3]!LeachSS,24,FALSE))="0",(VLOOKUP(A56,[4]!Sthree,11,FALSE)),MIN((VLOOKUP(A56,[4]!Sthree,11,FALSE)),(VLOOKUP(A56,[3]!LeachSS,24,FALSE))))</f>
        <v>0.4</v>
      </c>
      <c r="F56" s="125" t="str">
        <f>IF(E56=(VLOOKUP(A56,Meth2,7,FALSE)),(VLOOKUP(A56,Meth2,8,FALSE)),(VLOOKUP(A56,[3]!LeachSS,25,FALSE)))</f>
        <v>Leaching</v>
      </c>
      <c r="G56" s="126">
        <f>IF((VLOOKUP(A56,[3]!LeachSS,27,FALSE))="0",(VLOOKUP(A56,[4]!Sthree,11,FALSE)),MIN((VLOOKUP(A56,[4]!Sthree,11,FALSE)),(VLOOKUP(A56,[3]!LeachSS,27,FALSE))))</f>
        <v>100</v>
      </c>
      <c r="H56" s="127" t="str">
        <f>IF(G56=(VLOOKUP(A56,Meth2,7,FALSE)),(VLOOKUP(A56,Meth2,8,FALSE)),(VLOOKUP(A56,[3]!LeachSS,28,FALSE)))</f>
        <v>Leaching</v>
      </c>
    </row>
    <row r="57" spans="1:8" x14ac:dyDescent="0.25">
      <c r="A57" s="148" t="s">
        <v>54</v>
      </c>
      <c r="B57" s="304" t="str">
        <f>VLOOKUP(A57,[1]!TOX, 2, FALSE)</f>
        <v>60-57-1</v>
      </c>
      <c r="C57" s="149">
        <f>IF((VLOOKUP(A57,[3]!LeachSS,21,FALSE))="0",(VLOOKUP(A57,[4]!Sthree,11,FALSE)),MIN((VLOOKUP(A57,[4]!Sthree,11,FALSE)),(VLOOKUP(A57,[3]!LeachSS,21,FALSE))))</f>
        <v>4</v>
      </c>
      <c r="D57" s="149" t="str">
        <f>IF(C57=(VLOOKUP(A57,Meth2,7,FALSE)),(VLOOKUP(A57,Meth2,8,FALSE)),(VLOOKUP(A57,[3]!LeachSS,22,FALSE)))</f>
        <v>Cancer Risk</v>
      </c>
      <c r="E57" s="124">
        <f>IF((VLOOKUP(A57,[3]!LeachSS,24,FALSE))="0",(VLOOKUP(A57,[4]!Sthree,11,FALSE)),MIN((VLOOKUP(A57,[4]!Sthree,11,FALSE)),(VLOOKUP(A57,[3]!LeachSS,24,FALSE))))</f>
        <v>4</v>
      </c>
      <c r="F57" s="125" t="str">
        <f>IF(E57=(VLOOKUP(A57,Meth2,7,FALSE)),(VLOOKUP(A57,Meth2,8,FALSE)),(VLOOKUP(A57,[3]!LeachSS,25,FALSE)))</f>
        <v>Cancer Risk</v>
      </c>
      <c r="G57" s="126">
        <f>IF((VLOOKUP(A57,[3]!LeachSS,27,FALSE))="0",(VLOOKUP(A57,[4]!Sthree,11,FALSE)),MIN((VLOOKUP(A57,[4]!Sthree,11,FALSE)),(VLOOKUP(A57,[3]!LeachSS,27,FALSE))))</f>
        <v>4</v>
      </c>
      <c r="H57" s="127" t="str">
        <f>IF(G57=(VLOOKUP(A57,Meth2,7,FALSE)),(VLOOKUP(A57,Meth2,8,FALSE)),(VLOOKUP(A57,[3]!LeachSS,28,FALSE)))</f>
        <v>Cancer Risk</v>
      </c>
    </row>
    <row r="58" spans="1:8" x14ac:dyDescent="0.25">
      <c r="A58" s="148" t="s">
        <v>53</v>
      </c>
      <c r="B58" s="304" t="str">
        <f>VLOOKUP(A58,[1]!TOX, 2, FALSE)</f>
        <v>84-66-2</v>
      </c>
      <c r="C58" s="149">
        <f>IF((VLOOKUP(A58,[3]!LeachSS,21,FALSE))="0",(VLOOKUP(A58,[4]!Sthree,11,FALSE)),MIN((VLOOKUP(A58,[4]!Sthree,11,FALSE)),(VLOOKUP(A58,[3]!LeachSS,21,FALSE))))</f>
        <v>10</v>
      </c>
      <c r="D58" s="149" t="str">
        <f>IF(C58=(VLOOKUP(A58,Meth2,7,FALSE)),(VLOOKUP(A58,Meth2,8,FALSE)),(VLOOKUP(A58,[3]!LeachSS,22,FALSE)))</f>
        <v>Leaching</v>
      </c>
      <c r="E58" s="124">
        <f>IF((VLOOKUP(A58,[3]!LeachSS,24,FALSE))="0",(VLOOKUP(A58,[4]!Sthree,11,FALSE)),MIN((VLOOKUP(A58,[4]!Sthree,11,FALSE)),(VLOOKUP(A58,[3]!LeachSS,24,FALSE))))</f>
        <v>200</v>
      </c>
      <c r="F58" s="125" t="str">
        <f>IF(E58=(VLOOKUP(A58,Meth2,7,FALSE)),(VLOOKUP(A58,Meth2,8,FALSE)),(VLOOKUP(A58,[3]!LeachSS,25,FALSE)))</f>
        <v>Leaching</v>
      </c>
      <c r="G58" s="126">
        <f>IF((VLOOKUP(A58,[3]!LeachSS,27,FALSE))="0",(VLOOKUP(A58,[4]!Sthree,11,FALSE)),MIN((VLOOKUP(A58,[4]!Sthree,11,FALSE)),(VLOOKUP(A58,[3]!LeachSS,27,FALSE))))</f>
        <v>300</v>
      </c>
      <c r="H58" s="127" t="str">
        <f>IF(G58=(VLOOKUP(A58,Meth2,7,FALSE)),(VLOOKUP(A58,Meth2,8,FALSE)),(VLOOKUP(A58,[3]!LeachSS,28,FALSE)))</f>
        <v>Leaching</v>
      </c>
    </row>
    <row r="59" spans="1:8" x14ac:dyDescent="0.25">
      <c r="A59" s="148" t="s">
        <v>52</v>
      </c>
      <c r="B59" s="304" t="str">
        <f>VLOOKUP(A59,[1]!TOX, 2, FALSE)</f>
        <v>131-11-3</v>
      </c>
      <c r="C59" s="149">
        <f>IF((VLOOKUP(A59,[3]!LeachSS,21,FALSE))="0",(VLOOKUP(A59,[4]!Sthree,11,FALSE)),MIN((VLOOKUP(A59,[4]!Sthree,11,FALSE)),(VLOOKUP(A59,[3]!LeachSS,21,FALSE))))</f>
        <v>0.7</v>
      </c>
      <c r="D59" s="149" t="str">
        <f>IF(C59=(VLOOKUP(A59,Meth2,7,FALSE)),(VLOOKUP(A59,Meth2,8,FALSE)),(VLOOKUP(A59,[3]!LeachSS,22,FALSE)))</f>
        <v>PQL</v>
      </c>
      <c r="E59" s="124">
        <f>IF((VLOOKUP(A59,[3]!LeachSS,24,FALSE))="0",(VLOOKUP(A59,[4]!Sthree,11,FALSE)),MIN((VLOOKUP(A59,[4]!Sthree,11,FALSE)),(VLOOKUP(A59,[3]!LeachSS,24,FALSE))))</f>
        <v>50</v>
      </c>
      <c r="F59" s="125" t="str">
        <f>IF(E59=(VLOOKUP(A59,Meth2,7,FALSE)),(VLOOKUP(A59,Meth2,8,FALSE)),(VLOOKUP(A59,[3]!LeachSS,25,FALSE)))</f>
        <v>Leaching</v>
      </c>
      <c r="G59" s="126">
        <f>IF((VLOOKUP(A59,[3]!LeachSS,27,FALSE))="0",(VLOOKUP(A59,[4]!Sthree,11,FALSE)),MIN((VLOOKUP(A59,[4]!Sthree,11,FALSE)),(VLOOKUP(A59,[3]!LeachSS,27,FALSE))))</f>
        <v>600</v>
      </c>
      <c r="H59" s="127" t="str">
        <f>IF(G59=(VLOOKUP(A59,Meth2,7,FALSE)),(VLOOKUP(A59,Meth2,8,FALSE)),(VLOOKUP(A59,[3]!LeachSS,28,FALSE)))</f>
        <v>Leaching</v>
      </c>
    </row>
    <row r="60" spans="1:8" x14ac:dyDescent="0.25">
      <c r="A60" s="148" t="s">
        <v>51</v>
      </c>
      <c r="B60" s="304" t="str">
        <f>VLOOKUP(A60,[1]!TOX, 2, FALSE)</f>
        <v>105-67-9</v>
      </c>
      <c r="C60" s="149">
        <f>IF((VLOOKUP(A60,[3]!LeachSS,21,FALSE))="0",(VLOOKUP(A60,[4]!Sthree,11,FALSE)),MIN((VLOOKUP(A60,[4]!Sthree,11,FALSE)),(VLOOKUP(A60,[3]!LeachSS,21,FALSE))))</f>
        <v>0.7</v>
      </c>
      <c r="D60" s="149" t="str">
        <f>IF(C60=(VLOOKUP(A60,Meth2,7,FALSE)),(VLOOKUP(A60,Meth2,8,FALSE)),(VLOOKUP(A60,[3]!LeachSS,22,FALSE)))</f>
        <v>PQL</v>
      </c>
      <c r="E60" s="124">
        <f>IF((VLOOKUP(A60,[3]!LeachSS,24,FALSE))="0",(VLOOKUP(A60,[4]!Sthree,11,FALSE)),MIN((VLOOKUP(A60,[4]!Sthree,11,FALSE)),(VLOOKUP(A60,[3]!LeachSS,24,FALSE))))</f>
        <v>100</v>
      </c>
      <c r="F60" s="125" t="str">
        <f>IF(E60=(VLOOKUP(A60,Meth2,7,FALSE)),(VLOOKUP(A60,Meth2,8,FALSE)),(VLOOKUP(A60,[3]!LeachSS,25,FALSE)))</f>
        <v>Leaching</v>
      </c>
      <c r="G60" s="126">
        <f>IF((VLOOKUP(A60,[3]!LeachSS,27,FALSE))="0",(VLOOKUP(A60,[4]!Sthree,11,FALSE)),MIN((VLOOKUP(A60,[4]!Sthree,11,FALSE)),(VLOOKUP(A60,[3]!LeachSS,27,FALSE))))</f>
        <v>1000</v>
      </c>
      <c r="H60" s="127" t="str">
        <f>IF(G60=(VLOOKUP(A60,Meth2,7,FALSE)),(VLOOKUP(A60,Meth2,8,FALSE)),(VLOOKUP(A60,[3]!LeachSS,28,FALSE)))</f>
        <v>Leaching</v>
      </c>
    </row>
    <row r="61" spans="1:8" x14ac:dyDescent="0.25">
      <c r="A61" s="148" t="s">
        <v>50</v>
      </c>
      <c r="B61" s="304" t="str">
        <f>VLOOKUP(A61,[1]!TOX, 2, FALSE)</f>
        <v>51-28-5</v>
      </c>
      <c r="C61" s="149">
        <f>IF((VLOOKUP(A61,[3]!LeachSS,21,FALSE))="0",(VLOOKUP(A61,[4]!Sthree,11,FALSE)),MIN((VLOOKUP(A61,[4]!Sthree,11,FALSE)),(VLOOKUP(A61,[3]!LeachSS,21,FALSE))))</f>
        <v>3</v>
      </c>
      <c r="D61" s="149" t="str">
        <f>IF(C61=(VLOOKUP(A61,Meth2,7,FALSE)),(VLOOKUP(A61,Meth2,8,FALSE)),(VLOOKUP(A61,[3]!LeachSS,22,FALSE)))</f>
        <v>PQL</v>
      </c>
      <c r="E61" s="124">
        <f>IF((VLOOKUP(A61,[3]!LeachSS,24,FALSE))="0",(VLOOKUP(A61,[4]!Sthree,11,FALSE)),MIN((VLOOKUP(A61,[4]!Sthree,11,FALSE)),(VLOOKUP(A61,[3]!LeachSS,24,FALSE))))</f>
        <v>50</v>
      </c>
      <c r="F61" s="125" t="str">
        <f>IF(E61=(VLOOKUP(A61,Meth2,7,FALSE)),(VLOOKUP(A61,Meth2,8,FALSE)),(VLOOKUP(A61,[3]!LeachSS,25,FALSE)))</f>
        <v>Leaching</v>
      </c>
      <c r="G61" s="126">
        <f>IF((VLOOKUP(A61,[3]!LeachSS,27,FALSE))="0",(VLOOKUP(A61,[4]!Sthree,11,FALSE)),MIN((VLOOKUP(A61,[4]!Sthree,11,FALSE)),(VLOOKUP(A61,[3]!LeachSS,27,FALSE))))</f>
        <v>100</v>
      </c>
      <c r="H61" s="127" t="str">
        <f>IF(G61=(VLOOKUP(A61,Meth2,7,FALSE)),(VLOOKUP(A61,Meth2,8,FALSE)),(VLOOKUP(A61,[3]!LeachSS,28,FALSE)))</f>
        <v>Leaching</v>
      </c>
    </row>
    <row r="62" spans="1:8" x14ac:dyDescent="0.25">
      <c r="A62" s="148" t="s">
        <v>49</v>
      </c>
      <c r="B62" s="304" t="str">
        <f>VLOOKUP(A62,[1]!TOX, 2, FALSE)</f>
        <v>121-14-2</v>
      </c>
      <c r="C62" s="149">
        <f>IF((VLOOKUP(A62,[3]!LeachSS,21,FALSE))="0",(VLOOKUP(A62,[4]!Sthree,11,FALSE)),MIN((VLOOKUP(A62,[4]!Sthree,11,FALSE)),(VLOOKUP(A62,[3]!LeachSS,21,FALSE))))</f>
        <v>0.7</v>
      </c>
      <c r="D62" s="149" t="str">
        <f>IF(C62=(VLOOKUP(A62,Meth2,7,FALSE)),(VLOOKUP(A62,Meth2,8,FALSE)),(VLOOKUP(A62,[3]!LeachSS,22,FALSE)))</f>
        <v>PQL</v>
      </c>
      <c r="E62" s="124">
        <f>IF((VLOOKUP(A62,[3]!LeachSS,24,FALSE))="0",(VLOOKUP(A62,[4]!Sthree,11,FALSE)),MIN((VLOOKUP(A62,[4]!Sthree,11,FALSE)),(VLOOKUP(A62,[3]!LeachSS,24,FALSE))))</f>
        <v>50</v>
      </c>
      <c r="F62" s="125" t="str">
        <f>IF(E62=(VLOOKUP(A62,Meth2,7,FALSE)),(VLOOKUP(A62,Meth2,8,FALSE)),(VLOOKUP(A62,[3]!LeachSS,25,FALSE)))</f>
        <v>Leaching</v>
      </c>
      <c r="G62" s="126">
        <f>IF((VLOOKUP(A62,[3]!LeachSS,27,FALSE))="0",(VLOOKUP(A62,[4]!Sthree,11,FALSE)),MIN((VLOOKUP(A62,[4]!Sthree,11,FALSE)),(VLOOKUP(A62,[3]!LeachSS,27,FALSE))))</f>
        <v>90</v>
      </c>
      <c r="H62" s="127" t="str">
        <f>IF(G62=(VLOOKUP(A62,Meth2,7,FALSE)),(VLOOKUP(A62,Meth2,8,FALSE)),(VLOOKUP(A62,[3]!LeachSS,28,FALSE)))</f>
        <v>Cancer Risk</v>
      </c>
    </row>
    <row r="63" spans="1:8" x14ac:dyDescent="0.25">
      <c r="A63" s="148" t="s">
        <v>48</v>
      </c>
      <c r="B63" s="304" t="str">
        <f>VLOOKUP(A63,[1]!TOX, 2, FALSE)</f>
        <v>123-91-1</v>
      </c>
      <c r="C63" s="149">
        <f>IF((VLOOKUP(A63,[3]!LeachSS,21,FALSE))="0",(VLOOKUP(A63,[4]!Sthree,11,FALSE)),MIN((VLOOKUP(A63,[4]!Sthree,11,FALSE)),(VLOOKUP(A63,[3]!LeachSS,21,FALSE))))</f>
        <v>0.2</v>
      </c>
      <c r="D63" s="149" t="str">
        <f>IF(C63=(VLOOKUP(A63,Meth2,7,FALSE)),(VLOOKUP(A63,Meth2,8,FALSE)),(VLOOKUP(A63,[3]!LeachSS,22,FALSE)))</f>
        <v>PQL</v>
      </c>
      <c r="E63" s="130">
        <f>IF((VLOOKUP(A63,[3]!LeachSS,24,FALSE))="0",(VLOOKUP(A63,[4]!Sthree,11,FALSE)),MIN((VLOOKUP(A63,[4]!Sthree,11,FALSE)),(VLOOKUP(A63,[3]!LeachSS,24,FALSE))))</f>
        <v>5</v>
      </c>
      <c r="F63" s="125" t="str">
        <f>IF(E63=(VLOOKUP(A63,Meth2,7,FALSE)),(VLOOKUP(A63,Meth2,8,FALSE)),(VLOOKUP(A63,[3]!LeachSS,25,FALSE)))</f>
        <v>Leaching</v>
      </c>
      <c r="G63" s="126">
        <f>IF((VLOOKUP(A63,[3]!LeachSS,27,FALSE))="0",(VLOOKUP(A63,[4]!Sthree,11,FALSE)),MIN((VLOOKUP(A63,[4]!Sthree,11,FALSE)),(VLOOKUP(A63,[3]!LeachSS,27,FALSE))))</f>
        <v>500</v>
      </c>
      <c r="H63" s="127" t="str">
        <f>IF(G63=(VLOOKUP(A63,Meth2,7,FALSE)),(VLOOKUP(A63,Meth2,8,FALSE)),(VLOOKUP(A63,[3]!LeachSS,28,FALSE)))</f>
        <v>High Volatility</v>
      </c>
    </row>
    <row r="64" spans="1:8" x14ac:dyDescent="0.25">
      <c r="A64" s="148" t="s">
        <v>47</v>
      </c>
      <c r="B64" s="304" t="str">
        <f>VLOOKUP(A64,[1]!TOX, 2, FALSE)</f>
        <v>115-29-7</v>
      </c>
      <c r="C64" s="149">
        <f>IF((VLOOKUP(A64,[3]!LeachSS,21,FALSE))="0",(VLOOKUP(A64,[4]!Sthree,11,FALSE)),MIN((VLOOKUP(A64,[4]!Sthree,11,FALSE)),(VLOOKUP(A64,[3]!LeachSS,21,FALSE))))</f>
        <v>0.6</v>
      </c>
      <c r="D64" s="149" t="str">
        <f>IF(C64=(VLOOKUP(A64,Meth2,7,FALSE)),(VLOOKUP(A64,Meth2,8,FALSE)),(VLOOKUP(A64,[3]!LeachSS,22,FALSE)))</f>
        <v>Leaching</v>
      </c>
      <c r="E64" s="124">
        <f>IF((VLOOKUP(A64,[3]!LeachSS,24,FALSE))="0",(VLOOKUP(A64,[4]!Sthree,11,FALSE)),MIN((VLOOKUP(A64,[4]!Sthree,11,FALSE)),(VLOOKUP(A64,[3]!LeachSS,24,FALSE))))</f>
        <v>500</v>
      </c>
      <c r="F64" s="125" t="str">
        <f>IF(E64=(VLOOKUP(A64,Meth2,7,FALSE)),(VLOOKUP(A64,Meth2,8,FALSE)),(VLOOKUP(A64,[3]!LeachSS,25,FALSE)))</f>
        <v>Noncancer Risk</v>
      </c>
      <c r="G64" s="126">
        <f>IF((VLOOKUP(A64,[3]!LeachSS,27,FALSE))="0",(VLOOKUP(A64,[4]!Sthree,11,FALSE)),MIN((VLOOKUP(A64,[4]!Sthree,11,FALSE)),(VLOOKUP(A64,[3]!LeachSS,27,FALSE))))</f>
        <v>1</v>
      </c>
      <c r="H64" s="127" t="str">
        <f>IF(G64=(VLOOKUP(A64,Meth2,7,FALSE)),(VLOOKUP(A64,Meth2,8,FALSE)),(VLOOKUP(A64,[3]!LeachSS,28,FALSE)))</f>
        <v>Leaching</v>
      </c>
    </row>
    <row r="65" spans="1:8" x14ac:dyDescent="0.25">
      <c r="A65" s="148" t="s">
        <v>46</v>
      </c>
      <c r="B65" s="304" t="str">
        <f>VLOOKUP(A65,[1]!TOX, 2, FALSE)</f>
        <v>72-20-8</v>
      </c>
      <c r="C65" s="149">
        <f>IF((VLOOKUP(A65,[3]!LeachSS,21,FALSE))="0",(VLOOKUP(A65,[4]!Sthree,11,FALSE)),MIN((VLOOKUP(A65,[4]!Sthree,11,FALSE)),(VLOOKUP(A65,[3]!LeachSS,21,FALSE))))</f>
        <v>30</v>
      </c>
      <c r="D65" s="149" t="str">
        <f>IF(C65=(VLOOKUP(A65,Meth2,7,FALSE)),(VLOOKUP(A65,Meth2,8,FALSE)),(VLOOKUP(A65,[3]!LeachSS,22,FALSE)))</f>
        <v>Noncancer Risk</v>
      </c>
      <c r="E65" s="124">
        <f>IF((VLOOKUP(A65,[3]!LeachSS,24,FALSE))="0",(VLOOKUP(A65,[4]!Sthree,11,FALSE)),MIN((VLOOKUP(A65,[4]!Sthree,11,FALSE)),(VLOOKUP(A65,[3]!LeachSS,24,FALSE))))</f>
        <v>30</v>
      </c>
      <c r="F65" s="125" t="str">
        <f>IF(E65=(VLOOKUP(A65,Meth2,7,FALSE)),(VLOOKUP(A65,Meth2,8,FALSE)),(VLOOKUP(A65,[3]!LeachSS,25,FALSE)))</f>
        <v>Noncancer Risk</v>
      </c>
      <c r="G65" s="126">
        <f>IF((VLOOKUP(A65,[3]!LeachSS,27,FALSE))="0",(VLOOKUP(A65,[4]!Sthree,11,FALSE)),MIN((VLOOKUP(A65,[4]!Sthree,11,FALSE)),(VLOOKUP(A65,[3]!LeachSS,27,FALSE))))</f>
        <v>30</v>
      </c>
      <c r="H65" s="127" t="str">
        <f>IF(G65=(VLOOKUP(A65,Meth2,7,FALSE)),(VLOOKUP(A65,Meth2,8,FALSE)),(VLOOKUP(A65,[3]!LeachSS,28,FALSE)))</f>
        <v>Noncancer Risk</v>
      </c>
    </row>
    <row r="66" spans="1:8" x14ac:dyDescent="0.25">
      <c r="A66" s="148" t="s">
        <v>169</v>
      </c>
      <c r="B66" s="304" t="str">
        <f>VLOOKUP(A66,[1]!TOX, 2, FALSE)</f>
        <v>100-41-4</v>
      </c>
      <c r="C66" s="149">
        <f>IF((VLOOKUP(A66,[3]!LeachSS,21,FALSE))="0",(VLOOKUP(A66,[4]!Sthree,11,FALSE)),MIN((VLOOKUP(A66,[4]!Sthree,11,FALSE)),(VLOOKUP(A66,[3]!LeachSS,21,FALSE))))</f>
        <v>40</v>
      </c>
      <c r="D66" s="149" t="str">
        <f>IF(C66=(VLOOKUP(A66,Meth2,7,FALSE)),(VLOOKUP(A66,Meth2,8,FALSE)),(VLOOKUP(A66,[3]!LeachSS,22,FALSE)))</f>
        <v>Leaching</v>
      </c>
      <c r="E66" s="124">
        <f>IF((VLOOKUP(A66,[3]!LeachSS,24,FALSE))="0",(VLOOKUP(A66,[4]!Sthree,11,FALSE)),MIN((VLOOKUP(A66,[4]!Sthree,11,FALSE)),(VLOOKUP(A66,[3]!LeachSS,24,FALSE))))</f>
        <v>1000</v>
      </c>
      <c r="F66" s="125" t="str">
        <f>IF(E66=(VLOOKUP(A66,Meth2,7,FALSE)),(VLOOKUP(A66,Meth2,8,FALSE)),(VLOOKUP(A66,[3]!LeachSS,25,FALSE)))</f>
        <v>Leaching</v>
      </c>
      <c r="G66" s="126">
        <f>IF((VLOOKUP(A66,[3]!LeachSS,27,FALSE))="0",(VLOOKUP(A66,[4]!Sthree,11,FALSE)),MIN((VLOOKUP(A66,[4]!Sthree,11,FALSE)),(VLOOKUP(A66,[3]!LeachSS,27,FALSE))))</f>
        <v>3000</v>
      </c>
      <c r="H66" s="127" t="str">
        <f>IF(G66=(VLOOKUP(A66,Meth2,7,FALSE)),(VLOOKUP(A66,Meth2,8,FALSE)),(VLOOKUP(A66,[3]!LeachSS,28,FALSE)))</f>
        <v>Ceiling (Medium)</v>
      </c>
    </row>
    <row r="67" spans="1:8" x14ac:dyDescent="0.25">
      <c r="A67" s="148" t="s">
        <v>110</v>
      </c>
      <c r="B67" s="304" t="str">
        <f>VLOOKUP(A67,[1]!TOX, 2, FALSE)</f>
        <v>106-93-4</v>
      </c>
      <c r="C67" s="149">
        <f>IF((VLOOKUP(A67,[3]!LeachSS,21,FALSE))="0",(VLOOKUP(A67,[4]!Sthree,11,FALSE)),MIN((VLOOKUP(A67,[4]!Sthree,11,FALSE)),(VLOOKUP(A67,[3]!LeachSS,21,FALSE))))</f>
        <v>0.1</v>
      </c>
      <c r="D67" s="149" t="str">
        <f>IF(C67=(VLOOKUP(A67,Meth2,7,FALSE)),(VLOOKUP(A67,Meth2,8,FALSE)),(VLOOKUP(A67,[3]!LeachSS,22,FALSE)))</f>
        <v>PQL</v>
      </c>
      <c r="E67" s="124">
        <f>IF((VLOOKUP(A67,[3]!LeachSS,24,FALSE))="0",(VLOOKUP(A67,[4]!Sthree,11,FALSE)),MIN((VLOOKUP(A67,[4]!Sthree,11,FALSE)),(VLOOKUP(A67,[3]!LeachSS,24,FALSE))))</f>
        <v>0.1</v>
      </c>
      <c r="F67" s="125" t="str">
        <f>IF(E67=(VLOOKUP(A67,Meth2,7,FALSE)),(VLOOKUP(A67,Meth2,8,FALSE)),(VLOOKUP(A67,[3]!LeachSS,25,FALSE)))</f>
        <v>PQL</v>
      </c>
      <c r="G67" s="126">
        <f>IF((VLOOKUP(A67,[3]!LeachSS,27,FALSE))="0",(VLOOKUP(A67,[4]!Sthree,11,FALSE)),MIN((VLOOKUP(A67,[4]!Sthree,11,FALSE)),(VLOOKUP(A67,[3]!LeachSS,27,FALSE))))</f>
        <v>50</v>
      </c>
      <c r="H67" s="127" t="str">
        <f>IF(G67=(VLOOKUP(A67,Meth2,7,FALSE)),(VLOOKUP(A67,Meth2,8,FALSE)),(VLOOKUP(A67,[3]!LeachSS,28,FALSE)))</f>
        <v>Cancer Risk</v>
      </c>
    </row>
    <row r="68" spans="1:8" x14ac:dyDescent="0.25">
      <c r="A68" s="148" t="s">
        <v>45</v>
      </c>
      <c r="B68" s="304" t="str">
        <f>VLOOKUP(A68,[1]!TOX, 2, FALSE)</f>
        <v>206-44-0</v>
      </c>
      <c r="C68" s="149">
        <f>IF((VLOOKUP(A68,[3]!LeachSS,21,FALSE))="0",(VLOOKUP(A68,[4]!Sthree,11,FALSE)),MIN((VLOOKUP(A68,[4]!Sthree,11,FALSE)),(VLOOKUP(A68,[3]!LeachSS,21,FALSE))))</f>
        <v>5000</v>
      </c>
      <c r="D68" s="149" t="str">
        <f>IF(C68=(VLOOKUP(A68,Meth2,7,FALSE)),(VLOOKUP(A68,Meth2,8,FALSE)),(VLOOKUP(A68,[3]!LeachSS,22,FALSE)))</f>
        <v>Ceiling (High)</v>
      </c>
      <c r="E68" s="124">
        <f>IF((VLOOKUP(A68,[3]!LeachSS,24,FALSE))="0",(VLOOKUP(A68,[4]!Sthree,11,FALSE)),MIN((VLOOKUP(A68,[4]!Sthree,11,FALSE)),(VLOOKUP(A68,[3]!LeachSS,24,FALSE))))</f>
        <v>5000</v>
      </c>
      <c r="F68" s="125" t="str">
        <f>IF(E68=(VLOOKUP(A68,Meth2,7,FALSE)),(VLOOKUP(A68,Meth2,8,FALSE)),(VLOOKUP(A68,[3]!LeachSS,25,FALSE)))</f>
        <v>Ceiling (High)</v>
      </c>
      <c r="G68" s="126">
        <f>IF((VLOOKUP(A68,[3]!LeachSS,27,FALSE))="0",(VLOOKUP(A68,[4]!Sthree,11,FALSE)),MIN((VLOOKUP(A68,[4]!Sthree,11,FALSE)),(VLOOKUP(A68,[3]!LeachSS,27,FALSE))))</f>
        <v>5000</v>
      </c>
      <c r="H68" s="127" t="str">
        <f>IF(G68=(VLOOKUP(A68,Meth2,7,FALSE)),(VLOOKUP(A68,Meth2,8,FALSE)),(VLOOKUP(A68,[3]!LeachSS,28,FALSE)))</f>
        <v>Ceiling (High)</v>
      </c>
    </row>
    <row r="69" spans="1:8" x14ac:dyDescent="0.25">
      <c r="A69" s="148" t="s">
        <v>44</v>
      </c>
      <c r="B69" s="304" t="str">
        <f>VLOOKUP(A69,[1]!TOX, 2, FALSE)</f>
        <v>86-73-7</v>
      </c>
      <c r="C69" s="149">
        <f>IF((VLOOKUP(A69,[3]!LeachSS,21,FALSE))="0",(VLOOKUP(A69,[4]!Sthree,11,FALSE)),MIN((VLOOKUP(A69,[4]!Sthree,11,FALSE)),(VLOOKUP(A69,[3]!LeachSS,21,FALSE))))</f>
        <v>5000</v>
      </c>
      <c r="D69" s="149" t="str">
        <f>IF(C69=(VLOOKUP(A69,Meth2,7,FALSE)),(VLOOKUP(A69,Meth2,8,FALSE)),(VLOOKUP(A69,[3]!LeachSS,22,FALSE)))</f>
        <v>Ceiling (High)</v>
      </c>
      <c r="E69" s="124">
        <f>IF((VLOOKUP(A69,[3]!LeachSS,24,FALSE))="0",(VLOOKUP(A69,[4]!Sthree,11,FALSE)),MIN((VLOOKUP(A69,[4]!Sthree,11,FALSE)),(VLOOKUP(A69,[3]!LeachSS,24,FALSE))))</f>
        <v>5000</v>
      </c>
      <c r="F69" s="125" t="str">
        <f>IF(E69=(VLOOKUP(A69,Meth2,7,FALSE)),(VLOOKUP(A69,Meth2,8,FALSE)),(VLOOKUP(A69,[3]!LeachSS,25,FALSE)))</f>
        <v>Ceiling (High)</v>
      </c>
      <c r="G69" s="126">
        <f>IF((VLOOKUP(A69,[3]!LeachSS,27,FALSE))="0",(VLOOKUP(A69,[4]!Sthree,11,FALSE)),MIN((VLOOKUP(A69,[4]!Sthree,11,FALSE)),(VLOOKUP(A69,[3]!LeachSS,27,FALSE))))</f>
        <v>5000</v>
      </c>
      <c r="H69" s="127" t="str">
        <f>IF(G69=(VLOOKUP(A69,Meth2,7,FALSE)),(VLOOKUP(A69,Meth2,8,FALSE)),(VLOOKUP(A69,[3]!LeachSS,28,FALSE)))</f>
        <v>Ceiling (High)</v>
      </c>
    </row>
    <row r="70" spans="1:8" x14ac:dyDescent="0.25">
      <c r="A70" s="148" t="s">
        <v>43</v>
      </c>
      <c r="B70" s="304" t="str">
        <f>VLOOKUP(A70,[1]!TOX, 2, FALSE)</f>
        <v>76-44-8</v>
      </c>
      <c r="C70" s="149">
        <f>IF((VLOOKUP(A70,[3]!LeachSS,21,FALSE))="0",(VLOOKUP(A70,[4]!Sthree,11,FALSE)),MIN((VLOOKUP(A70,[4]!Sthree,11,FALSE)),(VLOOKUP(A70,[3]!LeachSS,21,FALSE))))</f>
        <v>10</v>
      </c>
      <c r="D70" s="149" t="str">
        <f>IF(C70=(VLOOKUP(A70,Meth2,7,FALSE)),(VLOOKUP(A70,Meth2,8,FALSE)),(VLOOKUP(A70,[3]!LeachSS,22,FALSE)))</f>
        <v>Cancer Risk</v>
      </c>
      <c r="E70" s="124">
        <f>IF((VLOOKUP(A70,[3]!LeachSS,24,FALSE))="0",(VLOOKUP(A70,[4]!Sthree,11,FALSE)),MIN((VLOOKUP(A70,[4]!Sthree,11,FALSE)),(VLOOKUP(A70,[3]!LeachSS,24,FALSE))))</f>
        <v>10</v>
      </c>
      <c r="F70" s="125" t="str">
        <f>IF(E70=(VLOOKUP(A70,Meth2,7,FALSE)),(VLOOKUP(A70,Meth2,8,FALSE)),(VLOOKUP(A70,[3]!LeachSS,25,FALSE)))</f>
        <v>Cancer Risk</v>
      </c>
      <c r="G70" s="126">
        <f>IF((VLOOKUP(A70,[3]!LeachSS,27,FALSE))="0",(VLOOKUP(A70,[4]!Sthree,11,FALSE)),MIN((VLOOKUP(A70,[4]!Sthree,11,FALSE)),(VLOOKUP(A70,[3]!LeachSS,27,FALSE))))</f>
        <v>10</v>
      </c>
      <c r="H70" s="127" t="str">
        <f>IF(G70=(VLOOKUP(A70,Meth2,7,FALSE)),(VLOOKUP(A70,Meth2,8,FALSE)),(VLOOKUP(A70,[3]!LeachSS,28,FALSE)))</f>
        <v>Cancer Risk</v>
      </c>
    </row>
    <row r="71" spans="1:8" x14ac:dyDescent="0.25">
      <c r="A71" s="148" t="s">
        <v>42</v>
      </c>
      <c r="B71" s="304" t="str">
        <f>VLOOKUP(A71,[1]!TOX, 2, FALSE)</f>
        <v>1024-57-3</v>
      </c>
      <c r="C71" s="149">
        <f>IF((VLOOKUP(A71,[3]!LeachSS,21,FALSE))="0",(VLOOKUP(A71,[4]!Sthree,11,FALSE)),MIN((VLOOKUP(A71,[4]!Sthree,11,FALSE)),(VLOOKUP(A71,[3]!LeachSS,21,FALSE))))</f>
        <v>1</v>
      </c>
      <c r="D71" s="149" t="str">
        <f>IF(C71=(VLOOKUP(A71,Meth2,7,FALSE)),(VLOOKUP(A71,Meth2,8,FALSE)),(VLOOKUP(A71,[3]!LeachSS,22,FALSE)))</f>
        <v>Noncancer Risk</v>
      </c>
      <c r="E71" s="124">
        <f>IF((VLOOKUP(A71,[3]!LeachSS,24,FALSE))="0",(VLOOKUP(A71,[4]!Sthree,11,FALSE)),MIN((VLOOKUP(A71,[4]!Sthree,11,FALSE)),(VLOOKUP(A71,[3]!LeachSS,24,FALSE))))</f>
        <v>1</v>
      </c>
      <c r="F71" s="125" t="str">
        <f>IF(E71=(VLOOKUP(A71,Meth2,7,FALSE)),(VLOOKUP(A71,Meth2,8,FALSE)),(VLOOKUP(A71,[3]!LeachSS,25,FALSE)))</f>
        <v>Noncancer Risk</v>
      </c>
      <c r="G71" s="126">
        <f>IF((VLOOKUP(A71,[3]!LeachSS,27,FALSE))="0",(VLOOKUP(A71,[4]!Sthree,11,FALSE)),MIN((VLOOKUP(A71,[4]!Sthree,11,FALSE)),(VLOOKUP(A71,[3]!LeachSS,27,FALSE))))</f>
        <v>1</v>
      </c>
      <c r="H71" s="127" t="str">
        <f>IF(G71=(VLOOKUP(A71,Meth2,7,FALSE)),(VLOOKUP(A71,Meth2,8,FALSE)),(VLOOKUP(A71,[3]!LeachSS,28,FALSE)))</f>
        <v>Noncancer Risk</v>
      </c>
    </row>
    <row r="72" spans="1:8" x14ac:dyDescent="0.25">
      <c r="A72" s="148" t="s">
        <v>41</v>
      </c>
      <c r="B72" s="304" t="str">
        <f>VLOOKUP(A72,[1]!TOX, 2, FALSE)</f>
        <v>118-74-1</v>
      </c>
      <c r="C72" s="149">
        <f>IF((VLOOKUP(A72,[3]!LeachSS,21,FALSE))="0",(VLOOKUP(A72,[4]!Sthree,11,FALSE)),MIN((VLOOKUP(A72,[4]!Sthree,11,FALSE)),(VLOOKUP(A72,[3]!LeachSS,21,FALSE))))</f>
        <v>0.9</v>
      </c>
      <c r="D72" s="149" t="str">
        <f>IF(C72=(VLOOKUP(A72,Meth2,7,FALSE)),(VLOOKUP(A72,Meth2,8,FALSE)),(VLOOKUP(A72,[3]!LeachSS,22,FALSE)))</f>
        <v>Noncancer Risk</v>
      </c>
      <c r="E72" s="124">
        <f>IF((VLOOKUP(A72,[3]!LeachSS,24,FALSE))="0",(VLOOKUP(A72,[4]!Sthree,11,FALSE)),MIN((VLOOKUP(A72,[4]!Sthree,11,FALSE)),(VLOOKUP(A72,[3]!LeachSS,24,FALSE))))</f>
        <v>0.9</v>
      </c>
      <c r="F72" s="125" t="str">
        <f>IF(E72=(VLOOKUP(A72,Meth2,7,FALSE)),(VLOOKUP(A72,Meth2,8,FALSE)),(VLOOKUP(A72,[3]!LeachSS,25,FALSE)))</f>
        <v>Noncancer Risk</v>
      </c>
      <c r="G72" s="126">
        <f>IF((VLOOKUP(A72,[3]!LeachSS,27,FALSE))="0",(VLOOKUP(A72,[4]!Sthree,11,FALSE)),MIN((VLOOKUP(A72,[4]!Sthree,11,FALSE)),(VLOOKUP(A72,[3]!LeachSS,27,FALSE))))</f>
        <v>0.9</v>
      </c>
      <c r="H72" s="127" t="str">
        <f>IF(G72=(VLOOKUP(A72,Meth2,7,FALSE)),(VLOOKUP(A72,Meth2,8,FALSE)),(VLOOKUP(A72,[3]!LeachSS,28,FALSE)))</f>
        <v>Noncancer Risk</v>
      </c>
    </row>
    <row r="73" spans="1:8" x14ac:dyDescent="0.25">
      <c r="A73" s="148" t="s">
        <v>40</v>
      </c>
      <c r="B73" s="304" t="str">
        <f>VLOOKUP(A73,[1]!TOX, 2, FALSE)</f>
        <v>87-68-3</v>
      </c>
      <c r="C73" s="149">
        <f>IF((VLOOKUP(A73,[3]!LeachSS,21,FALSE))="0",(VLOOKUP(A73,[4]!Sthree,11,FALSE)),MIN((VLOOKUP(A73,[4]!Sthree,11,FALSE)),(VLOOKUP(A73,[3]!LeachSS,21,FALSE))))</f>
        <v>100</v>
      </c>
      <c r="D73" s="149" t="str">
        <f>IF(C73=(VLOOKUP(A73,Meth2,7,FALSE)),(VLOOKUP(A73,Meth2,8,FALSE)),(VLOOKUP(A73,[3]!LeachSS,22,FALSE)))</f>
        <v>Noncancer Risk</v>
      </c>
      <c r="E73" s="124">
        <f>IF((VLOOKUP(A73,[3]!LeachSS,24,FALSE))="0",(VLOOKUP(A73,[4]!Sthree,11,FALSE)),MIN((VLOOKUP(A73,[4]!Sthree,11,FALSE)),(VLOOKUP(A73,[3]!LeachSS,24,FALSE))))</f>
        <v>100</v>
      </c>
      <c r="F73" s="125" t="str">
        <f>IF(E73=(VLOOKUP(A73,Meth2,7,FALSE)),(VLOOKUP(A73,Meth2,8,FALSE)),(VLOOKUP(A73,[3]!LeachSS,25,FALSE)))</f>
        <v>Noncancer Risk</v>
      </c>
      <c r="G73" s="126">
        <f>IF((VLOOKUP(A73,[3]!LeachSS,27,FALSE))="0",(VLOOKUP(A73,[4]!Sthree,11,FALSE)),MIN((VLOOKUP(A73,[4]!Sthree,11,FALSE)),(VLOOKUP(A73,[3]!LeachSS,27,FALSE))))</f>
        <v>100</v>
      </c>
      <c r="H73" s="127" t="str">
        <f>IF(G73=(VLOOKUP(A73,Meth2,7,FALSE)),(VLOOKUP(A73,Meth2,8,FALSE)),(VLOOKUP(A73,[3]!LeachSS,28,FALSE)))</f>
        <v>Noncancer Risk</v>
      </c>
    </row>
    <row r="74" spans="1:8" x14ac:dyDescent="0.25">
      <c r="A74" s="150" t="s">
        <v>39</v>
      </c>
      <c r="B74" s="304" t="str">
        <f>VLOOKUP(A74,[1]!TOX, 2, FALSE)</f>
        <v>58-89-9</v>
      </c>
      <c r="C74" s="149">
        <f>IF((VLOOKUP(A74,[3]!LeachSS,21,FALSE))="0",(VLOOKUP(A74,[4]!Sthree,11,FALSE)),MIN((VLOOKUP(A74,[4]!Sthree,11,FALSE)),(VLOOKUP(A74,[3]!LeachSS,21,FALSE))))</f>
        <v>3.0000000000000001E-3</v>
      </c>
      <c r="D74" s="149" t="str">
        <f>IF(C74=(VLOOKUP(A74,Meth2,7,FALSE)),(VLOOKUP(A74,Meth2,8,FALSE)),(VLOOKUP(A74,[3]!LeachSS,22,FALSE)))</f>
        <v>Leaching</v>
      </c>
      <c r="E74" s="124">
        <f>IF((VLOOKUP(A74,[3]!LeachSS,24,FALSE))="0",(VLOOKUP(A74,[4]!Sthree,11,FALSE)),MIN((VLOOKUP(A74,[4]!Sthree,11,FALSE)),(VLOOKUP(A74,[3]!LeachSS,24,FALSE))))</f>
        <v>2</v>
      </c>
      <c r="F74" s="125" t="str">
        <f>IF(E74=(VLOOKUP(A74,Meth2,7,FALSE)),(VLOOKUP(A74,Meth2,8,FALSE)),(VLOOKUP(A74,[3]!LeachSS,25,FALSE)))</f>
        <v>Leaching</v>
      </c>
      <c r="G74" s="126">
        <f>IF((VLOOKUP(A74,[3]!LeachSS,27,FALSE))="0",(VLOOKUP(A74,[4]!Sthree,11,FALSE)),MIN((VLOOKUP(A74,[4]!Sthree,11,FALSE)),(VLOOKUP(A74,[3]!LeachSS,27,FALSE))))</f>
        <v>0.5</v>
      </c>
      <c r="H74" s="127" t="str">
        <f>IF(G74=(VLOOKUP(A74,Meth2,7,FALSE)),(VLOOKUP(A74,Meth2,8,FALSE)),(VLOOKUP(A74,[3]!LeachSS,28,FALSE)))</f>
        <v>Leaching</v>
      </c>
    </row>
    <row r="75" spans="1:8" x14ac:dyDescent="0.25">
      <c r="A75" s="148" t="s">
        <v>38</v>
      </c>
      <c r="B75" s="304" t="str">
        <f>VLOOKUP(A75,[1]!TOX, 2, FALSE)</f>
        <v>67-72-1</v>
      </c>
      <c r="C75" s="149">
        <f>IF((VLOOKUP(A75,[3]!LeachSS,21,FALSE))="0",(VLOOKUP(A75,[4]!Sthree,11,FALSE)),MIN((VLOOKUP(A75,[4]!Sthree,11,FALSE)),(VLOOKUP(A75,[3]!LeachSS,21,FALSE))))</f>
        <v>0.7</v>
      </c>
      <c r="D75" s="149" t="str">
        <f>IF(C75=(VLOOKUP(A75,Meth2,7,FALSE)),(VLOOKUP(A75,Meth2,8,FALSE)),(VLOOKUP(A75,[3]!LeachSS,22,FALSE)))</f>
        <v>PQL</v>
      </c>
      <c r="E75" s="124">
        <f>IF((VLOOKUP(A75,[3]!LeachSS,24,FALSE))="0",(VLOOKUP(A75,[4]!Sthree,11,FALSE)),MIN((VLOOKUP(A75,[4]!Sthree,11,FALSE)),(VLOOKUP(A75,[3]!LeachSS,24,FALSE))))</f>
        <v>3</v>
      </c>
      <c r="F75" s="125" t="str">
        <f>IF(E75=(VLOOKUP(A75,Meth2,7,FALSE)),(VLOOKUP(A75,Meth2,8,FALSE)),(VLOOKUP(A75,[3]!LeachSS,25,FALSE)))</f>
        <v>Leaching</v>
      </c>
      <c r="G75" s="126">
        <f>IF((VLOOKUP(A75,[3]!LeachSS,27,FALSE))="0",(VLOOKUP(A75,[4]!Sthree,11,FALSE)),MIN((VLOOKUP(A75,[4]!Sthree,11,FALSE)),(VLOOKUP(A75,[3]!LeachSS,27,FALSE))))</f>
        <v>300</v>
      </c>
      <c r="H75" s="127" t="str">
        <f>IF(G75=(VLOOKUP(A75,Meth2,7,FALSE)),(VLOOKUP(A75,Meth2,8,FALSE)),(VLOOKUP(A75,[3]!LeachSS,28,FALSE)))</f>
        <v>Noncancer Risk</v>
      </c>
    </row>
    <row r="76" spans="1:8" x14ac:dyDescent="0.25">
      <c r="A76" s="148" t="s">
        <v>37</v>
      </c>
      <c r="B76" s="304" t="str">
        <f>VLOOKUP(A76,[1]!TOX, 2, FALSE)</f>
        <v>2691-41-0</v>
      </c>
      <c r="C76" s="149">
        <f>IF((VLOOKUP(A76,[3]!LeachSS,21,FALSE))="0",(VLOOKUP(A76,[4]!Sthree,11,FALSE)),MIN((VLOOKUP(A76,[4]!Sthree,11,FALSE)),(VLOOKUP(A76,[3]!LeachSS,21,FALSE))))</f>
        <v>2</v>
      </c>
      <c r="D76" s="149" t="str">
        <f>IF(C76=(VLOOKUP(A76,Meth2,7,FALSE)),(VLOOKUP(A76,Meth2,8,FALSE)),(VLOOKUP(A76,[3]!LeachSS,22,FALSE)))</f>
        <v>PQL</v>
      </c>
      <c r="E76" s="124">
        <f>IF((VLOOKUP(A76,[3]!LeachSS,24,FALSE))="0",(VLOOKUP(A76,[4]!Sthree,11,FALSE)),MIN((VLOOKUP(A76,[4]!Sthree,11,FALSE)),(VLOOKUP(A76,[3]!LeachSS,24,FALSE))))</f>
        <v>100</v>
      </c>
      <c r="F76" s="125" t="str">
        <f>IF(E76=(VLOOKUP(A76,Meth2,7,FALSE)),(VLOOKUP(A76,Meth2,8,FALSE)),(VLOOKUP(A76,[3]!LeachSS,25,FALSE)))</f>
        <v>Leaching</v>
      </c>
      <c r="G76" s="126">
        <f>IF((VLOOKUP(A76,[3]!LeachSS,27,FALSE))="0",(VLOOKUP(A76,[4]!Sthree,11,FALSE)),MIN((VLOOKUP(A76,[4]!Sthree,11,FALSE)),(VLOOKUP(A76,[3]!LeachSS,27,FALSE))))</f>
        <v>1000</v>
      </c>
      <c r="H76" s="127" t="str">
        <f>IF(G76=(VLOOKUP(A76,Meth2,7,FALSE)),(VLOOKUP(A76,Meth2,8,FALSE)),(VLOOKUP(A76,[3]!LeachSS,28,FALSE)))</f>
        <v>Leaching</v>
      </c>
    </row>
    <row r="77" spans="1:8" x14ac:dyDescent="0.25">
      <c r="A77" s="148" t="s">
        <v>36</v>
      </c>
      <c r="B77" s="304" t="str">
        <f>VLOOKUP(A77,[1]!TOX, 2, FALSE)</f>
        <v>193-39-5</v>
      </c>
      <c r="C77" s="149">
        <f>IF((VLOOKUP(A77,[3]!LeachSS,21,FALSE))="0",(VLOOKUP(A77,[4]!Sthree,11,FALSE)),MIN((VLOOKUP(A77,[4]!Sthree,11,FALSE)),(VLOOKUP(A77,[3]!LeachSS,21,FALSE))))</f>
        <v>2000</v>
      </c>
      <c r="D77" s="149" t="str">
        <f>IF(C77=(VLOOKUP(A77,Meth2,7,FALSE)),(VLOOKUP(A77,Meth2,8,FALSE)),(VLOOKUP(A77,[3]!LeachSS,22,FALSE)))</f>
        <v>Cancer Risk</v>
      </c>
      <c r="E77" s="124">
        <f>IF((VLOOKUP(A77,[3]!LeachSS,24,FALSE))="0",(VLOOKUP(A77,[4]!Sthree,11,FALSE)),MIN((VLOOKUP(A77,[4]!Sthree,11,FALSE)),(VLOOKUP(A77,[3]!LeachSS,24,FALSE))))</f>
        <v>2000</v>
      </c>
      <c r="F77" s="125" t="str">
        <f>IF(E77=(VLOOKUP(A77,Meth2,7,FALSE)),(VLOOKUP(A77,Meth2,8,FALSE)),(VLOOKUP(A77,[3]!LeachSS,25,FALSE)))</f>
        <v>Cancer Risk</v>
      </c>
      <c r="G77" s="126">
        <f>IF((VLOOKUP(A77,[3]!LeachSS,27,FALSE))="0",(VLOOKUP(A77,[4]!Sthree,11,FALSE)),MIN((VLOOKUP(A77,[4]!Sthree,11,FALSE)),(VLOOKUP(A77,[3]!LeachSS,27,FALSE))))</f>
        <v>2000</v>
      </c>
      <c r="H77" s="127" t="str">
        <f>IF(G77=(VLOOKUP(A77,Meth2,7,FALSE)),(VLOOKUP(A77,Meth2,8,FALSE)),(VLOOKUP(A77,[3]!LeachSS,28,FALSE)))</f>
        <v>Cancer Risk</v>
      </c>
    </row>
    <row r="78" spans="1:8" x14ac:dyDescent="0.25">
      <c r="A78" s="148" t="s">
        <v>35</v>
      </c>
      <c r="B78" s="304" t="str">
        <f>VLOOKUP(A78,[1]!TOX, 2, FALSE)</f>
        <v>7439-92-1</v>
      </c>
      <c r="C78" s="149">
        <f>IF((VLOOKUP(A78,[3]!LeachSS,21,FALSE))="0",(VLOOKUP(A78,[4]!Sthree,11,FALSE)),MIN((VLOOKUP(A78,[4]!Sthree,11,FALSE)),(VLOOKUP(A78,[3]!LeachSS,21,FALSE))))</f>
        <v>600</v>
      </c>
      <c r="D78" s="149" t="str">
        <f>IF(C78=(VLOOKUP(A78,Meth2,7,FALSE)),(VLOOKUP(A78,Meth2,8,FALSE)),(VLOOKUP(A78,[3]!LeachSS,22,FALSE)))</f>
        <v>Background</v>
      </c>
      <c r="E78" s="124">
        <f>IF((VLOOKUP(A78,[3]!LeachSS,24,FALSE))="0",(VLOOKUP(A78,[4]!Sthree,11,FALSE)),MIN((VLOOKUP(A78,[4]!Sthree,11,FALSE)),(VLOOKUP(A78,[3]!LeachSS,24,FALSE))))</f>
        <v>600</v>
      </c>
      <c r="F78" s="125" t="str">
        <f>IF(E78=(VLOOKUP(A78,Meth2,7,FALSE)),(VLOOKUP(A78,Meth2,8,FALSE)),(VLOOKUP(A78,[3]!LeachSS,25,FALSE)))</f>
        <v>Background</v>
      </c>
      <c r="G78" s="126">
        <f>IF((VLOOKUP(A78,[3]!LeachSS,27,FALSE))="0",(VLOOKUP(A78,[4]!Sthree,11,FALSE)),MIN((VLOOKUP(A78,[4]!Sthree,11,FALSE)),(VLOOKUP(A78,[3]!LeachSS,27,FALSE))))</f>
        <v>600</v>
      </c>
      <c r="H78" s="127" t="str">
        <f>IF(G78=(VLOOKUP(A78,Meth2,7,FALSE)),(VLOOKUP(A78,Meth2,8,FALSE)),(VLOOKUP(A78,[3]!LeachSS,28,FALSE)))</f>
        <v>Background</v>
      </c>
    </row>
    <row r="79" spans="1:8" x14ac:dyDescent="0.25">
      <c r="A79" s="148" t="s">
        <v>34</v>
      </c>
      <c r="B79" s="304" t="str">
        <f>VLOOKUP(A79,[1]!TOX, 2, FALSE)</f>
        <v>7439-97-6</v>
      </c>
      <c r="C79" s="149">
        <f>IF((VLOOKUP(A79,[3]!LeachSS,21,FALSE))="0",(VLOOKUP(A79,[4]!Sthree,11,FALSE)),MIN((VLOOKUP(A79,[4]!Sthree,11,FALSE)),(VLOOKUP(A79,[3]!LeachSS,21,FALSE))))</f>
        <v>40</v>
      </c>
      <c r="D79" s="149" t="str">
        <f>IF(C79=(VLOOKUP(A79,Meth2,7,FALSE)),(VLOOKUP(A79,Meth2,8,FALSE)),(VLOOKUP(A79,[3]!LeachSS,22,FALSE)))</f>
        <v>Noncancer Risk</v>
      </c>
      <c r="E79" s="124">
        <f>IF((VLOOKUP(A79,[3]!LeachSS,24,FALSE))="0",(VLOOKUP(A79,[4]!Sthree,11,FALSE)),MIN((VLOOKUP(A79,[4]!Sthree,11,FALSE)),(VLOOKUP(A79,[3]!LeachSS,24,FALSE))))</f>
        <v>40</v>
      </c>
      <c r="F79" s="125" t="str">
        <f>IF(E79=(VLOOKUP(A79,Meth2,7,FALSE)),(VLOOKUP(A79,Meth2,8,FALSE)),(VLOOKUP(A79,[3]!LeachSS,25,FALSE)))</f>
        <v>Noncancer Risk</v>
      </c>
      <c r="G79" s="126">
        <f>IF((VLOOKUP(A79,[3]!LeachSS,27,FALSE))="0",(VLOOKUP(A79,[4]!Sthree,11,FALSE)),MIN((VLOOKUP(A79,[4]!Sthree,11,FALSE)),(VLOOKUP(A79,[3]!LeachSS,27,FALSE))))</f>
        <v>40</v>
      </c>
      <c r="H79" s="127" t="str">
        <f>IF(G79=(VLOOKUP(A79,Meth2,7,FALSE)),(VLOOKUP(A79,Meth2,8,FALSE)),(VLOOKUP(A79,[3]!LeachSS,28,FALSE)))</f>
        <v>Noncancer Risk</v>
      </c>
    </row>
    <row r="80" spans="1:8" x14ac:dyDescent="0.25">
      <c r="A80" s="148" t="s">
        <v>33</v>
      </c>
      <c r="B80" s="304" t="str">
        <f>VLOOKUP(A80,[1]!TOX, 2, FALSE)</f>
        <v>72-43-5</v>
      </c>
      <c r="C80" s="149">
        <f>IF((VLOOKUP(A80,[3]!LeachSS,21,FALSE))="0",(VLOOKUP(A80,[4]!Sthree,11,FALSE)),MIN((VLOOKUP(A80,[4]!Sthree,11,FALSE)),(VLOOKUP(A80,[3]!LeachSS,21,FALSE))))</f>
        <v>400</v>
      </c>
      <c r="D80" s="149" t="str">
        <f>IF(C80=(VLOOKUP(A80,Meth2,7,FALSE)),(VLOOKUP(A80,Meth2,8,FALSE)),(VLOOKUP(A80,[3]!LeachSS,22,FALSE)))</f>
        <v>Noncancer Risk</v>
      </c>
      <c r="E80" s="124">
        <f>IF((VLOOKUP(A80,[3]!LeachSS,24,FALSE))="0",(VLOOKUP(A80,[4]!Sthree,11,FALSE)),MIN((VLOOKUP(A80,[4]!Sthree,11,FALSE)),(VLOOKUP(A80,[3]!LeachSS,24,FALSE))))</f>
        <v>400</v>
      </c>
      <c r="F80" s="125" t="str">
        <f>IF(E80=(VLOOKUP(A80,Meth2,7,FALSE)),(VLOOKUP(A80,Meth2,8,FALSE)),(VLOOKUP(A80,[3]!LeachSS,25,FALSE)))</f>
        <v>Noncancer Risk</v>
      </c>
      <c r="G80" s="126">
        <f>IF((VLOOKUP(A80,[3]!LeachSS,27,FALSE))="0",(VLOOKUP(A80,[4]!Sthree,11,FALSE)),MIN((VLOOKUP(A80,[4]!Sthree,11,FALSE)),(VLOOKUP(A80,[3]!LeachSS,27,FALSE))))</f>
        <v>400</v>
      </c>
      <c r="H80" s="127" t="str">
        <f>IF(G80=(VLOOKUP(A80,Meth2,7,FALSE)),(VLOOKUP(A80,Meth2,8,FALSE)),(VLOOKUP(A80,[3]!LeachSS,28,FALSE)))</f>
        <v>Noncancer Risk</v>
      </c>
    </row>
    <row r="81" spans="1:8" x14ac:dyDescent="0.25">
      <c r="A81" s="148" t="s">
        <v>32</v>
      </c>
      <c r="B81" s="304" t="str">
        <f>VLOOKUP(A81,[1]!TOX, 2, FALSE)</f>
        <v>78-93-3</v>
      </c>
      <c r="C81" s="149">
        <f>IF((VLOOKUP(A81,[3]!LeachSS,21,FALSE))="0",(VLOOKUP(A81,[4]!Sthree,11,FALSE)),MIN((VLOOKUP(A81,[4]!Sthree,11,FALSE)),(VLOOKUP(A81,[3]!LeachSS,21,FALSE))))</f>
        <v>4</v>
      </c>
      <c r="D81" s="149" t="str">
        <f>IF(C81=(VLOOKUP(A81,Meth2,7,FALSE)),(VLOOKUP(A81,Meth2,8,FALSE)),(VLOOKUP(A81,[3]!LeachSS,22,FALSE)))</f>
        <v>Leaching</v>
      </c>
      <c r="E81" s="124">
        <f>IF((VLOOKUP(A81,[3]!LeachSS,24,FALSE))="0",(VLOOKUP(A81,[4]!Sthree,11,FALSE)),MIN((VLOOKUP(A81,[4]!Sthree,11,FALSE)),(VLOOKUP(A81,[3]!LeachSS,24,FALSE))))</f>
        <v>50</v>
      </c>
      <c r="F81" s="125" t="str">
        <f>IF(E81=(VLOOKUP(A81,Meth2,7,FALSE)),(VLOOKUP(A81,Meth2,8,FALSE)),(VLOOKUP(A81,[3]!LeachSS,25,FALSE)))</f>
        <v>Leaching</v>
      </c>
      <c r="G81" s="126">
        <f>IF((VLOOKUP(A81,[3]!LeachSS,27,FALSE))="0",(VLOOKUP(A81,[4]!Sthree,11,FALSE)),MIN((VLOOKUP(A81,[4]!Sthree,11,FALSE)),(VLOOKUP(A81,[3]!LeachSS,27,FALSE))))</f>
        <v>400</v>
      </c>
      <c r="H81" s="127" t="str">
        <f>IF(G81=(VLOOKUP(A81,Meth2,7,FALSE)),(VLOOKUP(A81,Meth2,8,FALSE)),(VLOOKUP(A81,[3]!LeachSS,28,FALSE)))</f>
        <v>Leaching</v>
      </c>
    </row>
    <row r="82" spans="1:8" x14ac:dyDescent="0.25">
      <c r="A82" s="148" t="s">
        <v>31</v>
      </c>
      <c r="B82" s="304" t="str">
        <f>VLOOKUP(A82,[1]!TOX, 2, FALSE)</f>
        <v>108-10-1</v>
      </c>
      <c r="C82" s="149">
        <f>IF((VLOOKUP(A82,[3]!LeachSS,21,FALSE))="0",(VLOOKUP(A82,[4]!Sthree,11,FALSE)),MIN((VLOOKUP(A82,[4]!Sthree,11,FALSE)),(VLOOKUP(A82,[3]!LeachSS,21,FALSE))))</f>
        <v>0.4</v>
      </c>
      <c r="D82" s="149" t="str">
        <f>IF(C82=(VLOOKUP(A82,Meth2,7,FALSE)),(VLOOKUP(A82,Meth2,8,FALSE)),(VLOOKUP(A82,[3]!LeachSS,22,FALSE)))</f>
        <v>Leaching</v>
      </c>
      <c r="E82" s="124">
        <f>IF((VLOOKUP(A82,[3]!LeachSS,24,FALSE))="0",(VLOOKUP(A82,[4]!Sthree,11,FALSE)),MIN((VLOOKUP(A82,[4]!Sthree,11,FALSE)),(VLOOKUP(A82,[3]!LeachSS,24,FALSE))))</f>
        <v>50</v>
      </c>
      <c r="F82" s="125" t="str">
        <f>IF(E82=(VLOOKUP(A82,Meth2,7,FALSE)),(VLOOKUP(A82,Meth2,8,FALSE)),(VLOOKUP(A82,[3]!LeachSS,25,FALSE)))</f>
        <v>Leaching</v>
      </c>
      <c r="G82" s="126">
        <f>IF((VLOOKUP(A82,[3]!LeachSS,27,FALSE))="0",(VLOOKUP(A82,[4]!Sthree,11,FALSE)),MIN((VLOOKUP(A82,[4]!Sthree,11,FALSE)),(VLOOKUP(A82,[3]!LeachSS,27,FALSE))))</f>
        <v>400</v>
      </c>
      <c r="H82" s="127" t="str">
        <f>IF(G82=(VLOOKUP(A82,Meth2,7,FALSE)),(VLOOKUP(A82,Meth2,8,FALSE)),(VLOOKUP(A82,[3]!LeachSS,28,FALSE)))</f>
        <v>Leaching</v>
      </c>
    </row>
    <row r="83" spans="1:8" x14ac:dyDescent="0.25">
      <c r="A83" s="148" t="s">
        <v>30</v>
      </c>
      <c r="B83" s="304" t="str">
        <f>VLOOKUP(A83,[1]!TOX, 2, FALSE)</f>
        <v>22967-92-6</v>
      </c>
      <c r="C83" s="149">
        <f>IF((VLOOKUP(A83,[3]!LeachSS,21,FALSE))="0",(VLOOKUP(A83,[4]!Sthree,11,FALSE)),MIN((VLOOKUP(A83,[4]!Sthree,11,FALSE)),(VLOOKUP(A83,[3]!LeachSS,21,FALSE))))</f>
        <v>9</v>
      </c>
      <c r="D83" s="149" t="str">
        <f>IF(C83=(VLOOKUP(A83,Meth2,7,FALSE)),(VLOOKUP(A83,Meth2,8,FALSE)),(VLOOKUP(A83,[3]!LeachSS,22,FALSE)))</f>
        <v>Noncancer Risk</v>
      </c>
      <c r="E83" s="124">
        <f>IF((VLOOKUP(A83,[3]!LeachSS,24,FALSE))="0",(VLOOKUP(A83,[4]!Sthree,11,FALSE)),MIN((VLOOKUP(A83,[4]!Sthree,11,FALSE)),(VLOOKUP(A83,[3]!LeachSS,24,FALSE))))</f>
        <v>9</v>
      </c>
      <c r="F83" s="125" t="str">
        <f>IF(E83=(VLOOKUP(A83,Meth2,7,FALSE)),(VLOOKUP(A83,Meth2,8,FALSE)),(VLOOKUP(A83,[3]!LeachSS,25,FALSE)))</f>
        <v>Noncancer Risk</v>
      </c>
      <c r="G83" s="126">
        <f>IF((VLOOKUP(A83,[3]!LeachSS,27,FALSE))="0",(VLOOKUP(A83,[4]!Sthree,11,FALSE)),MIN((VLOOKUP(A83,[4]!Sthree,11,FALSE)),(VLOOKUP(A83,[3]!LeachSS,27,FALSE))))</f>
        <v>9</v>
      </c>
      <c r="H83" s="127" t="str">
        <f>IF(G83=(VLOOKUP(A83,Meth2,7,FALSE)),(VLOOKUP(A83,Meth2,8,FALSE)),(VLOOKUP(A83,[3]!LeachSS,28,FALSE)))</f>
        <v>Noncancer Risk</v>
      </c>
    </row>
    <row r="84" spans="1:8" x14ac:dyDescent="0.25">
      <c r="A84" s="148" t="s">
        <v>29</v>
      </c>
      <c r="B84" s="304" t="str">
        <f>VLOOKUP(A84,[1]!TOX, 2, FALSE)</f>
        <v>1634-04-4</v>
      </c>
      <c r="C84" s="149">
        <f>IF((VLOOKUP(A84,[3]!LeachSS,21,FALSE))="0",(VLOOKUP(A84,[4]!Sthree,11,FALSE)),MIN((VLOOKUP(A84,[4]!Sthree,11,FALSE)),(VLOOKUP(A84,[3]!LeachSS,21,FALSE))))</f>
        <v>0.1</v>
      </c>
      <c r="D84" s="149" t="str">
        <f>IF(C84=(VLOOKUP(A84,Meth2,7,FALSE)),(VLOOKUP(A84,Meth2,8,FALSE)),(VLOOKUP(A84,[3]!LeachSS,22,FALSE)))</f>
        <v>Leaching</v>
      </c>
      <c r="E84" s="124">
        <f>IF((VLOOKUP(A84,[3]!LeachSS,24,FALSE))="0",(VLOOKUP(A84,[4]!Sthree,11,FALSE)),MIN((VLOOKUP(A84,[4]!Sthree,11,FALSE)),(VLOOKUP(A84,[3]!LeachSS,24,FALSE))))</f>
        <v>100</v>
      </c>
      <c r="F84" s="125" t="str">
        <f>IF(E84=(VLOOKUP(A84,Meth2,7,FALSE)),(VLOOKUP(A84,Meth2,8,FALSE)),(VLOOKUP(A84,[3]!LeachSS,25,FALSE)))</f>
        <v>Leaching</v>
      </c>
      <c r="G84" s="126">
        <f>IF((VLOOKUP(A84,[3]!LeachSS,27,FALSE))="0",(VLOOKUP(A84,[4]!Sthree,11,FALSE)),MIN((VLOOKUP(A84,[4]!Sthree,11,FALSE)),(VLOOKUP(A84,[3]!LeachSS,27,FALSE))))</f>
        <v>500</v>
      </c>
      <c r="H84" s="127" t="str">
        <f>IF(G84=(VLOOKUP(A84,Meth2,7,FALSE)),(VLOOKUP(A84,Meth2,8,FALSE)),(VLOOKUP(A84,[3]!LeachSS,28,FALSE)))</f>
        <v>High Volatility</v>
      </c>
    </row>
    <row r="85" spans="1:8" x14ac:dyDescent="0.25">
      <c r="A85" s="148" t="s">
        <v>28</v>
      </c>
      <c r="B85" s="304" t="str">
        <f>VLOOKUP(A85,[1]!TOX, 2, FALSE)</f>
        <v>91-57-6</v>
      </c>
      <c r="C85" s="149">
        <f>IF((VLOOKUP(A85,[3]!LeachSS,21,FALSE))="0",(VLOOKUP(A85,[4]!Sthree,11,FALSE)),MIN((VLOOKUP(A85,[4]!Sthree,11,FALSE)),(VLOOKUP(A85,[3]!LeachSS,21,FALSE))))</f>
        <v>1</v>
      </c>
      <c r="D85" s="149" t="str">
        <f>IF(C85=(VLOOKUP(A85,Meth2,7,FALSE)),(VLOOKUP(A85,Meth2,8,FALSE)),(VLOOKUP(A85,[3]!LeachSS,22,FALSE)))</f>
        <v>Background</v>
      </c>
      <c r="E85" s="124">
        <f>IF((VLOOKUP(A85,[3]!LeachSS,24,FALSE))="0",(VLOOKUP(A85,[4]!Sthree,11,FALSE)),MIN((VLOOKUP(A85,[4]!Sthree,11,FALSE)),(VLOOKUP(A85,[3]!LeachSS,24,FALSE))))</f>
        <v>80</v>
      </c>
      <c r="F85" s="125" t="str">
        <f>IF(E85=(VLOOKUP(A85,Meth2,7,FALSE)),(VLOOKUP(A85,Meth2,8,FALSE)),(VLOOKUP(A85,[3]!LeachSS,25,FALSE)))</f>
        <v>Leaching</v>
      </c>
      <c r="G85" s="126">
        <f>IF((VLOOKUP(A85,[3]!LeachSS,27,FALSE))="0",(VLOOKUP(A85,[4]!Sthree,11,FALSE)),MIN((VLOOKUP(A85,[4]!Sthree,11,FALSE)),(VLOOKUP(A85,[3]!LeachSS,27,FALSE))))</f>
        <v>500</v>
      </c>
      <c r="H85" s="127" t="str">
        <f>IF(G85=(VLOOKUP(A85,Meth2,7,FALSE)),(VLOOKUP(A85,Meth2,8,FALSE)),(VLOOKUP(A85,[3]!LeachSS,28,FALSE)))</f>
        <v>Noncancer Risk</v>
      </c>
    </row>
    <row r="86" spans="1:8" x14ac:dyDescent="0.25">
      <c r="A86" s="148" t="s">
        <v>27</v>
      </c>
      <c r="B86" s="304" t="str">
        <f>VLOOKUP(A86,[1]!TOX, 2, FALSE)</f>
        <v>91-20-3</v>
      </c>
      <c r="C86" s="149">
        <f>IF((VLOOKUP(A86,[3]!LeachSS,21,FALSE))="0",(VLOOKUP(A86,[4]!Sthree,11,FALSE)),MIN((VLOOKUP(A86,[4]!Sthree,11,FALSE)),(VLOOKUP(A86,[3]!LeachSS,21,FALSE))))</f>
        <v>4</v>
      </c>
      <c r="D86" s="149" t="str">
        <f>IF(C86=(VLOOKUP(A86,Meth2,7,FALSE)),(VLOOKUP(A86,Meth2,8,FALSE)),(VLOOKUP(A86,[3]!LeachSS,22,FALSE)))</f>
        <v>Leaching</v>
      </c>
      <c r="E86" s="124">
        <f>IF((VLOOKUP(A86,[3]!LeachSS,24,FALSE))="0",(VLOOKUP(A86,[4]!Sthree,11,FALSE)),MIN((VLOOKUP(A86,[4]!Sthree,11,FALSE)),(VLOOKUP(A86,[3]!LeachSS,24,FALSE))))</f>
        <v>20</v>
      </c>
      <c r="F86" s="125" t="str">
        <f>IF(E86=(VLOOKUP(A86,Meth2,7,FALSE)),(VLOOKUP(A86,Meth2,8,FALSE)),(VLOOKUP(A86,[3]!LeachSS,25,FALSE)))</f>
        <v>Leaching</v>
      </c>
      <c r="G86" s="126">
        <f>IF((VLOOKUP(A86,[3]!LeachSS,27,FALSE))="0",(VLOOKUP(A86,[4]!Sthree,11,FALSE)),MIN((VLOOKUP(A86,[4]!Sthree,11,FALSE)),(VLOOKUP(A86,[3]!LeachSS,27,FALSE))))</f>
        <v>3000</v>
      </c>
      <c r="H86" s="127" t="str">
        <f>IF(G86=(VLOOKUP(A86,Meth2,7,FALSE)),(VLOOKUP(A86,Meth2,8,FALSE)),(VLOOKUP(A86,[3]!LeachSS,28,FALSE)))</f>
        <v>Ceiling (Medium)</v>
      </c>
    </row>
    <row r="87" spans="1:8" x14ac:dyDescent="0.25">
      <c r="A87" s="148" t="s">
        <v>26</v>
      </c>
      <c r="B87" s="304" t="str">
        <f>VLOOKUP(A87,[1]!TOX, 2, FALSE)</f>
        <v>7440-02-0</v>
      </c>
      <c r="C87" s="149">
        <f>IF((VLOOKUP(A87,[3]!LeachSS,21,FALSE))="0",(VLOOKUP(A87,[4]!Sthree,11,FALSE)),MIN((VLOOKUP(A87,[4]!Sthree,11,FALSE)),(VLOOKUP(A87,[3]!LeachSS,21,FALSE))))</f>
        <v>1000</v>
      </c>
      <c r="D87" s="149" t="str">
        <f>IF(C87=(VLOOKUP(A87,Meth2,7,FALSE)),(VLOOKUP(A87,Meth2,8,FALSE)),(VLOOKUP(A87,[3]!LeachSS,22,FALSE)))</f>
        <v>Noncancer Risk</v>
      </c>
      <c r="E87" s="124">
        <f>IF((VLOOKUP(A87,[3]!LeachSS,24,FALSE))="0",(VLOOKUP(A87,[4]!Sthree,11,FALSE)),MIN((VLOOKUP(A87,[4]!Sthree,11,FALSE)),(VLOOKUP(A87,[3]!LeachSS,24,FALSE))))</f>
        <v>1000</v>
      </c>
      <c r="F87" s="125" t="str">
        <f>IF(E87=(VLOOKUP(A87,Meth2,7,FALSE)),(VLOOKUP(A87,Meth2,8,FALSE)),(VLOOKUP(A87,[3]!LeachSS,25,FALSE)))</f>
        <v>Noncancer Risk</v>
      </c>
      <c r="G87" s="126">
        <f>IF((VLOOKUP(A87,[3]!LeachSS,27,FALSE))="0",(VLOOKUP(A87,[4]!Sthree,11,FALSE)),MIN((VLOOKUP(A87,[4]!Sthree,11,FALSE)),(VLOOKUP(A87,[3]!LeachSS,27,FALSE))))</f>
        <v>1000</v>
      </c>
      <c r="H87" s="127" t="str">
        <f>IF(G87=(VLOOKUP(A87,Meth2,7,FALSE)),(VLOOKUP(A87,Meth2,8,FALSE)),(VLOOKUP(A87,[3]!LeachSS,28,FALSE)))</f>
        <v>Noncancer Risk</v>
      </c>
    </row>
    <row r="88" spans="1:8" x14ac:dyDescent="0.25">
      <c r="A88" s="148" t="s">
        <v>25</v>
      </c>
      <c r="B88" s="304" t="str">
        <f>VLOOKUP(A88,[1]!TOX, 2, FALSE)</f>
        <v>87-86-5</v>
      </c>
      <c r="C88" s="149">
        <f>IF((VLOOKUP(A88,[3]!LeachSS,21,FALSE))="0",(VLOOKUP(A88,[4]!Sthree,11,FALSE)),MIN((VLOOKUP(A88,[4]!Sthree,11,FALSE)),(VLOOKUP(A88,[3]!LeachSS,21,FALSE))))</f>
        <v>3</v>
      </c>
      <c r="D88" s="149" t="str">
        <f>IF(C88=(VLOOKUP(A88,Meth2,7,FALSE)),(VLOOKUP(A88,Meth2,8,FALSE)),(VLOOKUP(A88,[3]!LeachSS,22,FALSE)))</f>
        <v>PQL</v>
      </c>
      <c r="E88" s="124">
        <f>IF((VLOOKUP(A88,[3]!LeachSS,24,FALSE))="0",(VLOOKUP(A88,[4]!Sthree,11,FALSE)),MIN((VLOOKUP(A88,[4]!Sthree,11,FALSE)),(VLOOKUP(A88,[3]!LeachSS,24,FALSE))))</f>
        <v>80</v>
      </c>
      <c r="F88" s="125" t="str">
        <f>IF(E88=(VLOOKUP(A88,Meth2,7,FALSE)),(VLOOKUP(A88,Meth2,8,FALSE)),(VLOOKUP(A88,[3]!LeachSS,25,FALSE)))</f>
        <v>Cancer Risk</v>
      </c>
      <c r="G88" s="126">
        <f>IF((VLOOKUP(A88,[3]!LeachSS,27,FALSE))="0",(VLOOKUP(A88,[4]!Sthree,11,FALSE)),MIN((VLOOKUP(A88,[4]!Sthree,11,FALSE)),(VLOOKUP(A88,[3]!LeachSS,27,FALSE))))</f>
        <v>10</v>
      </c>
      <c r="H88" s="127" t="str">
        <f>IF(G88=(VLOOKUP(A88,Meth2,7,FALSE)),(VLOOKUP(A88,Meth2,8,FALSE)),(VLOOKUP(A88,[3]!LeachSS,28,FALSE)))</f>
        <v>Leaching</v>
      </c>
    </row>
    <row r="89" spans="1:8" x14ac:dyDescent="0.25">
      <c r="A89" s="151" t="s">
        <v>196</v>
      </c>
      <c r="B89" s="304" t="str">
        <f>VLOOKUP(A89,[1]!TOX, 2, FALSE)</f>
        <v>NA</v>
      </c>
      <c r="C89" s="149">
        <f>IF((VLOOKUP(A89,[3]!LeachSS,21,FALSE))="0",(VLOOKUP(A89,[4]!Sthree,11,FALSE)),MIN((VLOOKUP(A89,[4]!Sthree,11,FALSE)),(VLOOKUP(A89,[3]!LeachSS,21,FALSE))))</f>
        <v>2.0000000000000001E-4</v>
      </c>
      <c r="D89" s="149" t="str">
        <f>IF(C89=(VLOOKUP(A89,Meth2,7,FALSE)),(VLOOKUP(A89,Meth2,8,FALSE)),(VLOOKUP(A89,[3]!LeachSS,22,FALSE)))</f>
        <v>PQL</v>
      </c>
      <c r="E89" s="130" t="s">
        <v>197</v>
      </c>
      <c r="F89" s="125">
        <f>IF(E89=(VLOOKUP(A89,Meth2,7,FALSE)),(VLOOKUP(A89,Meth2,8,FALSE)),(VLOOKUP(A89,[3]!LeachSS,25,FALSE)))</f>
        <v>0</v>
      </c>
      <c r="G89" s="126" t="s">
        <v>197</v>
      </c>
      <c r="H89" s="127">
        <f>IF(G89=(VLOOKUP(A89,Meth2,7,FALSE)),(VLOOKUP(A89,Meth2,8,FALSE)),(VLOOKUP(A89,[3]!LeachSS,28,FALSE)))</f>
        <v>0</v>
      </c>
    </row>
    <row r="90" spans="1:8" x14ac:dyDescent="0.25">
      <c r="A90" s="148" t="s">
        <v>199</v>
      </c>
      <c r="B90" s="304" t="str">
        <f>VLOOKUP(A90,[1]!TOX, 2, FALSE)</f>
        <v>335-76-2</v>
      </c>
      <c r="C90" s="149">
        <f>IF((VLOOKUP(A90,[3]!LeachSS,21,FALSE))="0",(VLOOKUP(A90,[4]!Sthree,11,FALSE)),MIN((VLOOKUP(A90,[4]!Sthree,11,FALSE)),(VLOOKUP(A90,[3]!LeachSS,21,FALSE))))</f>
        <v>2.9999999999999997E-4</v>
      </c>
      <c r="D90" s="149" t="str">
        <f>IF(C90=(VLOOKUP(A90,Meth2,7,FALSE)),(VLOOKUP(A90,Meth2,8,FALSE)),(VLOOKUP(A90,[3]!LeachSS,22,FALSE)))</f>
        <v>Background</v>
      </c>
      <c r="E90" s="124">
        <f>IF((VLOOKUP(A90,[3]!LeachSS,24,FALSE))="0",(VLOOKUP(A90,[4]!Sthree,11,FALSE)),MIN((VLOOKUP(A90,[4]!Sthree,11,FALSE)),(VLOOKUP(A90,[3]!LeachSS,24,FALSE))))</f>
        <v>0.4</v>
      </c>
      <c r="F90" s="125" t="str">
        <f>IF(E90=(VLOOKUP(A90,Meth2,7,FALSE)),(VLOOKUP(A90,Meth2,8,FALSE)),(VLOOKUP(A90,[3]!LeachSS,25,FALSE)))</f>
        <v>Noncancer Risk</v>
      </c>
      <c r="G90" s="126">
        <f>IF((VLOOKUP(A90,[3]!LeachSS,27,FALSE))="0",(VLOOKUP(A90,[4]!Sthree,11,FALSE)),MIN((VLOOKUP(A90,[4]!Sthree,11,FALSE)),(VLOOKUP(A90,[3]!LeachSS,27,FALSE))))</f>
        <v>0.4</v>
      </c>
      <c r="H90" s="127" t="str">
        <f>IF(G90=(VLOOKUP(A90,Meth2,7,FALSE)),(VLOOKUP(A90,Meth2,8,FALSE)),(VLOOKUP(A90,[3]!LeachSS,28,FALSE)))</f>
        <v>Noncancer Risk</v>
      </c>
    </row>
    <row r="91" spans="1:8" x14ac:dyDescent="0.25">
      <c r="A91" s="148" t="s">
        <v>189</v>
      </c>
      <c r="B91" s="304" t="str">
        <f>VLOOKUP(A91,[1]!TOX, 2, FALSE)</f>
        <v>375-85-9</v>
      </c>
      <c r="C91" s="149">
        <f>IF((VLOOKUP(A91,[3]!LeachSS,21,FALSE))="0",(VLOOKUP(A91,[4]!Sthree,11,FALSE)),MIN((VLOOKUP(A91,[4]!Sthree,11,FALSE)),(VLOOKUP(A91,[3]!LeachSS,21,FALSE))))</f>
        <v>5.0000000000000001E-4</v>
      </c>
      <c r="D91" s="149" t="str">
        <f>IF(C91=(VLOOKUP(A91,Meth2,7,FALSE)),(VLOOKUP(A91,Meth2,8,FALSE)),(VLOOKUP(A91,[3]!LeachSS,22,FALSE)))</f>
        <v>Background</v>
      </c>
      <c r="E91" s="124">
        <f>IF((VLOOKUP(A91,[3]!LeachSS,24,FALSE))="0",(VLOOKUP(A91,[4]!Sthree,11,FALSE)),MIN((VLOOKUP(A91,[4]!Sthree,11,FALSE)),(VLOOKUP(A91,[3]!LeachSS,24,FALSE))))</f>
        <v>0.4</v>
      </c>
      <c r="F91" s="125" t="str">
        <f>IF(E91=(VLOOKUP(A91,Meth2,7,FALSE)),(VLOOKUP(A91,Meth2,8,FALSE)),(VLOOKUP(A91,[3]!LeachSS,25,FALSE)))</f>
        <v>Noncancer Risk</v>
      </c>
      <c r="G91" s="126">
        <f>IF((VLOOKUP(A91,[3]!LeachSS,27,FALSE))="0",(VLOOKUP(A91,[4]!Sthree,11,FALSE)),MIN((VLOOKUP(A91,[4]!Sthree,11,FALSE)),(VLOOKUP(A91,[3]!LeachSS,27,FALSE))))</f>
        <v>0.4</v>
      </c>
      <c r="H91" s="127" t="str">
        <f>IF(G91=(VLOOKUP(A91,Meth2,7,FALSE)),(VLOOKUP(A91,Meth2,8,FALSE)),(VLOOKUP(A91,[3]!LeachSS,28,FALSE)))</f>
        <v>Noncancer Risk</v>
      </c>
    </row>
    <row r="92" spans="1:8" x14ac:dyDescent="0.25">
      <c r="A92" s="148" t="s">
        <v>190</v>
      </c>
      <c r="B92" s="304" t="str">
        <f>VLOOKUP(A92,[1]!TOX, 2, FALSE)</f>
        <v>335-46-4</v>
      </c>
      <c r="C92" s="149">
        <f>IF((VLOOKUP(A92,[3]!LeachSS,21,FALSE))="0",(VLOOKUP(A92,[4]!Sthree,11,FALSE)),MIN((VLOOKUP(A92,[4]!Sthree,11,FALSE)),(VLOOKUP(A92,[3]!LeachSS,21,FALSE))))</f>
        <v>2.9999999999999997E-4</v>
      </c>
      <c r="D92" s="149" t="str">
        <f>IF(C92=(VLOOKUP(A92,Meth2,7,FALSE)),(VLOOKUP(A92,Meth2,8,FALSE)),(VLOOKUP(A92,[3]!LeachSS,22,FALSE)))</f>
        <v>Background</v>
      </c>
      <c r="E92" s="124">
        <f>IF((VLOOKUP(A92,[3]!LeachSS,24,FALSE))="0",(VLOOKUP(A92,[4]!Sthree,11,FALSE)),MIN((VLOOKUP(A92,[4]!Sthree,11,FALSE)),(VLOOKUP(A92,[3]!LeachSS,24,FALSE))))</f>
        <v>0.4</v>
      </c>
      <c r="F92" s="125" t="str">
        <f>IF(E92=(VLOOKUP(A92,Meth2,7,FALSE)),(VLOOKUP(A92,Meth2,8,FALSE)),(VLOOKUP(A92,[3]!LeachSS,25,FALSE)))</f>
        <v>Noncancer Risk</v>
      </c>
      <c r="G92" s="126">
        <f>IF((VLOOKUP(A92,[3]!LeachSS,27,FALSE))="0",(VLOOKUP(A92,[4]!Sthree,11,FALSE)),MIN((VLOOKUP(A92,[4]!Sthree,11,FALSE)),(VLOOKUP(A92,[3]!LeachSS,27,FALSE))))</f>
        <v>0.4</v>
      </c>
      <c r="H92" s="127" t="str">
        <f>IF(G92=(VLOOKUP(A92,Meth2,7,FALSE)),(VLOOKUP(A92,Meth2,8,FALSE)),(VLOOKUP(A92,[3]!LeachSS,28,FALSE)))</f>
        <v>Noncancer Risk</v>
      </c>
    </row>
    <row r="93" spans="1:8" x14ac:dyDescent="0.25">
      <c r="A93" s="148" t="s">
        <v>188</v>
      </c>
      <c r="B93" s="304" t="str">
        <f>VLOOKUP(A93,[1]!TOX, 2, FALSE)</f>
        <v>335-67-1</v>
      </c>
      <c r="C93" s="149">
        <f>IF((VLOOKUP(A93,[3]!LeachSS,21,FALSE))="0",(VLOOKUP(A93,[4]!Sthree,11,FALSE)),MIN((VLOOKUP(A93,[4]!Sthree,11,FALSE)),(VLOOKUP(A93,[3]!LeachSS,21,FALSE))))</f>
        <v>6.9999999999999999E-4</v>
      </c>
      <c r="D93" s="149" t="str">
        <f>IF(C93=(VLOOKUP(A93,Meth2,7,FALSE)),(VLOOKUP(A93,Meth2,8,FALSE)),(VLOOKUP(A93,[3]!LeachSS,22,FALSE)))</f>
        <v>Background</v>
      </c>
      <c r="E93" s="124">
        <f>IF((VLOOKUP(A93,[3]!LeachSS,24,FALSE))="0",(VLOOKUP(A93,[4]!Sthree,11,FALSE)),MIN((VLOOKUP(A93,[4]!Sthree,11,FALSE)),(VLOOKUP(A93,[3]!LeachSS,24,FALSE))))</f>
        <v>0.4</v>
      </c>
      <c r="F93" s="125" t="str">
        <f>IF(E93=(VLOOKUP(A93,Meth2,7,FALSE)),(VLOOKUP(A93,Meth2,8,FALSE)),(VLOOKUP(A93,[3]!LeachSS,25,FALSE)))</f>
        <v>Noncancer Risk</v>
      </c>
      <c r="G93" s="126">
        <f>IF((VLOOKUP(A93,[3]!LeachSS,27,FALSE))="0",(VLOOKUP(A93,[4]!Sthree,11,FALSE)),MIN((VLOOKUP(A93,[4]!Sthree,11,FALSE)),(VLOOKUP(A93,[3]!LeachSS,27,FALSE))))</f>
        <v>0.4</v>
      </c>
      <c r="H93" s="127" t="str">
        <f>IF(G93=(VLOOKUP(A93,Meth2,7,FALSE)),(VLOOKUP(A93,Meth2,8,FALSE)),(VLOOKUP(A93,[3]!LeachSS,28,FALSE)))</f>
        <v>Noncancer Risk</v>
      </c>
    </row>
    <row r="94" spans="1:8" x14ac:dyDescent="0.25">
      <c r="A94" s="148" t="s">
        <v>195</v>
      </c>
      <c r="B94" s="304" t="str">
        <f>VLOOKUP(A94,[1]!TOX, 2, FALSE)</f>
        <v>1763-23-1</v>
      </c>
      <c r="C94" s="149">
        <f>IF((VLOOKUP(A94,[3]!LeachSS,21,FALSE))="0",(VLOOKUP(A94,[4]!Sthree,11,FALSE)),MIN((VLOOKUP(A94,[4]!Sthree,11,FALSE)),(VLOOKUP(A94,[3]!LeachSS,21,FALSE))))</f>
        <v>2E-3</v>
      </c>
      <c r="D94" s="149" t="str">
        <f>IF(C94=(VLOOKUP(A94,Meth2,7,FALSE)),(VLOOKUP(A94,Meth2,8,FALSE)),(VLOOKUP(A94,[3]!LeachSS,22,FALSE)))</f>
        <v>Background</v>
      </c>
      <c r="E94" s="124">
        <f>IF((VLOOKUP(A94,[3]!LeachSS,24,FALSE))="0",(VLOOKUP(A94,[4]!Sthree,11,FALSE)),MIN((VLOOKUP(A94,[4]!Sthree,11,FALSE)),(VLOOKUP(A94,[3]!LeachSS,24,FALSE))))</f>
        <v>0.4</v>
      </c>
      <c r="F94" s="125" t="str">
        <f>IF(E94=(VLOOKUP(A94,Meth2,7,FALSE)),(VLOOKUP(A94,Meth2,8,FALSE)),(VLOOKUP(A94,[3]!LeachSS,25,FALSE)))</f>
        <v>Noncancer Risk</v>
      </c>
      <c r="G94" s="126">
        <f>IF((VLOOKUP(A94,[3]!LeachSS,27,FALSE))="0",(VLOOKUP(A94,[4]!Sthree,11,FALSE)),MIN((VLOOKUP(A94,[4]!Sthree,11,FALSE)),(VLOOKUP(A94,[3]!LeachSS,27,FALSE))))</f>
        <v>0.4</v>
      </c>
      <c r="H94" s="127" t="str">
        <f>IF(G94=(VLOOKUP(A94,Meth2,7,FALSE)),(VLOOKUP(A94,Meth2,8,FALSE)),(VLOOKUP(A94,[3]!LeachSS,28,FALSE)))</f>
        <v>Noncancer Risk</v>
      </c>
    </row>
    <row r="95" spans="1:8" x14ac:dyDescent="0.25">
      <c r="A95" s="148" t="s">
        <v>191</v>
      </c>
      <c r="B95" s="304" t="str">
        <f>VLOOKUP(A95,[1]!TOX, 2, FALSE)</f>
        <v>375-95-1</v>
      </c>
      <c r="C95" s="149">
        <f>IF((VLOOKUP(A95,[3]!LeachSS,21,FALSE))="0",(VLOOKUP(A95,[4]!Sthree,11,FALSE)),MIN((VLOOKUP(A95,[4]!Sthree,11,FALSE)),(VLOOKUP(A95,[3]!LeachSS,21,FALSE))))</f>
        <v>2.9999999999999997E-4</v>
      </c>
      <c r="D95" s="149" t="str">
        <f>IF(C95=(VLOOKUP(A95,Meth2,7,FALSE)),(VLOOKUP(A95,Meth2,8,FALSE)),(VLOOKUP(A95,[3]!LeachSS,22,FALSE)))</f>
        <v>Background</v>
      </c>
      <c r="E95" s="124">
        <f>IF((VLOOKUP(A95,[3]!LeachSS,24,FALSE))="0",(VLOOKUP(A95,[4]!Sthree,11,FALSE)),MIN((VLOOKUP(A95,[4]!Sthree,11,FALSE)),(VLOOKUP(A95,[3]!LeachSS,24,FALSE))))</f>
        <v>0.4</v>
      </c>
      <c r="F95" s="125" t="str">
        <f>IF(E95=(VLOOKUP(A95,Meth2,7,FALSE)),(VLOOKUP(A95,Meth2,8,FALSE)),(VLOOKUP(A95,[3]!LeachSS,25,FALSE)))</f>
        <v>Noncancer Risk</v>
      </c>
      <c r="G95" s="126">
        <f>IF((VLOOKUP(A95,[3]!LeachSS,27,FALSE))="0",(VLOOKUP(A95,[4]!Sthree,11,FALSE)),MIN((VLOOKUP(A95,[4]!Sthree,11,FALSE)),(VLOOKUP(A95,[3]!LeachSS,27,FALSE))))</f>
        <v>0.4</v>
      </c>
      <c r="H95" s="127" t="str">
        <f>IF(G95=(VLOOKUP(A95,Meth2,7,FALSE)),(VLOOKUP(A95,Meth2,8,FALSE)),(VLOOKUP(A95,[3]!LeachSS,28,FALSE)))</f>
        <v>Noncancer Risk</v>
      </c>
    </row>
    <row r="96" spans="1:8" x14ac:dyDescent="0.25">
      <c r="A96" s="148" t="s">
        <v>170</v>
      </c>
      <c r="B96" s="304" t="str">
        <f>VLOOKUP(A96,[1]!TOX, 2, FALSE)</f>
        <v>NA</v>
      </c>
      <c r="C96" s="149">
        <f>IF((VLOOKUP(A96,[3]!LeachSS,21,FALSE))="0",(VLOOKUP(A96,[4]!Sthree,11,FALSE)),MIN((VLOOKUP(A96,[4]!Sthree,11,FALSE)),(VLOOKUP(A96,[3]!LeachSS,21,FALSE))))</f>
        <v>0.1</v>
      </c>
      <c r="D96" s="149" t="str">
        <f>IF(C96=(VLOOKUP(A96,Meth2,7,FALSE)),(VLOOKUP(A96,Meth2,8,FALSE)),(VLOOKUP(A96,[3]!LeachSS,22,FALSE)))</f>
        <v>PQL</v>
      </c>
      <c r="E96" s="124">
        <f>IF((VLOOKUP(A96,[3]!LeachSS,24,FALSE))="0",(VLOOKUP(A96,[4]!Sthree,11,FALSE)),MIN((VLOOKUP(A96,[4]!Sthree,11,FALSE)),(VLOOKUP(A96,[3]!LeachSS,24,FALSE))))</f>
        <v>6</v>
      </c>
      <c r="F96" s="125" t="str">
        <f>IF(E96=(VLOOKUP(A96,Meth2,7,FALSE)),(VLOOKUP(A96,Meth2,8,FALSE)),(VLOOKUP(A96,[3]!LeachSS,25,FALSE)))</f>
        <v>Noncancer Risk</v>
      </c>
      <c r="G96" s="126">
        <f>IF((VLOOKUP(A96,[3]!LeachSS,27,FALSE))="0",(VLOOKUP(A96,[4]!Sthree,11,FALSE)),MIN((VLOOKUP(A96,[4]!Sthree,11,FALSE)),(VLOOKUP(A96,[3]!LeachSS,27,FALSE))))</f>
        <v>6</v>
      </c>
      <c r="H96" s="127" t="str">
        <f>IF(G96=(VLOOKUP(A96,Meth2,7,FALSE)),(VLOOKUP(A96,Meth2,8,FALSE)),(VLOOKUP(A96,[3]!LeachSS,28,FALSE)))</f>
        <v>Noncancer Risk</v>
      </c>
    </row>
    <row r="97" spans="1:8" x14ac:dyDescent="0.25">
      <c r="A97" s="148" t="s">
        <v>24</v>
      </c>
      <c r="B97" s="304" t="str">
        <f>VLOOKUP(A97,[1]!TOX, 2, FALSE)</f>
        <v>NA</v>
      </c>
      <c r="C97" s="149">
        <f>MIN(C100:C101,C103)</f>
        <v>1000</v>
      </c>
      <c r="D97" s="149" t="s">
        <v>177</v>
      </c>
      <c r="E97" s="124">
        <f>MIN(E100:E101,E103)</f>
        <v>5000</v>
      </c>
      <c r="F97" s="125" t="s">
        <v>177</v>
      </c>
      <c r="G97" s="126">
        <f>MIN(G100:G101,G103)</f>
        <v>5000</v>
      </c>
      <c r="H97" s="127" t="s">
        <v>177</v>
      </c>
    </row>
    <row r="98" spans="1:8" x14ac:dyDescent="0.25">
      <c r="A98" s="148" t="s">
        <v>217</v>
      </c>
      <c r="B98" s="304" t="str">
        <f>VLOOKUP(A98,[1]!TOX, 2, FALSE)</f>
        <v>NA</v>
      </c>
      <c r="C98" s="149">
        <f>IF((VLOOKUP(A98,[3]!LeachSS,21,FALSE))="0",(VLOOKUP(A98,[4]!Sthree,11,FALSE)),MIN((VLOOKUP(A98,[4]!Sthree,11,FALSE)),(VLOOKUP(A98,[3]!LeachSS,21,FALSE))))</f>
        <v>500</v>
      </c>
      <c r="D98" s="149" t="str">
        <f>IF(C98=(VLOOKUP(A98,Meth2,7,FALSE)),(VLOOKUP(A98,Meth2,8,FALSE)),(VLOOKUP(A98,[3]!LeachSS,22,FALSE)))</f>
        <v>High Volatility</v>
      </c>
      <c r="E98" s="124">
        <f>IF((VLOOKUP(A98,[3]!LeachSS,24,FALSE))="0",(VLOOKUP(A98,[4]!Sthree,11,FALSE)),MIN((VLOOKUP(A98,[4]!Sthree,11,FALSE)),(VLOOKUP(A98,[3]!LeachSS,24,FALSE))))</f>
        <v>500</v>
      </c>
      <c r="F98" s="125" t="str">
        <f>IF(E98=(VLOOKUP(A98,Meth2,7,FALSE)),(VLOOKUP(A98,Meth2,8,FALSE)),(VLOOKUP(A98,[3]!LeachSS,25,FALSE)))</f>
        <v>High Volatility</v>
      </c>
      <c r="G98" s="126">
        <f>IF((VLOOKUP(A98,[3]!LeachSS,27,FALSE))="0",(VLOOKUP(A98,[4]!Sthree,11,FALSE)),MIN((VLOOKUP(A98,[4]!Sthree,11,FALSE)),(VLOOKUP(A98,[3]!LeachSS,27,FALSE))))</f>
        <v>500</v>
      </c>
      <c r="H98" s="127" t="str">
        <f>IF(G98=(VLOOKUP(A98,Meth2,7,FALSE)),(VLOOKUP(A98,Meth2,8,FALSE)),(VLOOKUP(A98,[3]!LeachSS,28,FALSE)))</f>
        <v>High Volatility</v>
      </c>
    </row>
    <row r="99" spans="1:8" ht="23" x14ac:dyDescent="0.25">
      <c r="A99" s="148" t="s">
        <v>218</v>
      </c>
      <c r="B99" s="304" t="str">
        <f>VLOOKUP(A99,[1]!TOX, 2, FALSE)</f>
        <v>NA</v>
      </c>
      <c r="C99" s="149">
        <f>IF((VLOOKUP(A99,[3]!LeachSS,21,FALSE))="0",(VLOOKUP(A99,[4]!Sthree,11,FALSE)),MIN((VLOOKUP(A99,[4]!Sthree,11,FALSE)),(VLOOKUP(A99,[3]!LeachSS,21,FALSE))))</f>
        <v>5000</v>
      </c>
      <c r="D99" s="149" t="str">
        <f>IF(C99=(VLOOKUP(A99,Meth2,7,FALSE)),(VLOOKUP(A99,Meth2,8,FALSE)),(VLOOKUP(A99,[3]!LeachSS,22,FALSE)))</f>
        <v>Ceiling (High)</v>
      </c>
      <c r="E99" s="124">
        <f>IF((VLOOKUP(A99,[3]!LeachSS,24,FALSE))="0",(VLOOKUP(A99,[4]!Sthree,11,FALSE)),MIN((VLOOKUP(A99,[4]!Sthree,11,FALSE)),(VLOOKUP(A99,[3]!LeachSS,24,FALSE))))</f>
        <v>5000</v>
      </c>
      <c r="F99" s="125" t="str">
        <f>IF(E99=(VLOOKUP(A99,Meth2,7,FALSE)),(VLOOKUP(A99,Meth2,8,FALSE)),(VLOOKUP(A99,[3]!LeachSS,25,FALSE)))</f>
        <v>Ceiling (High)</v>
      </c>
      <c r="G99" s="126">
        <f>IF((VLOOKUP(A99,[3]!LeachSS,27,FALSE))="0",(VLOOKUP(A99,[4]!Sthree,11,FALSE)),MIN((VLOOKUP(A99,[4]!Sthree,11,FALSE)),(VLOOKUP(A99,[3]!LeachSS,27,FALSE))))</f>
        <v>5000</v>
      </c>
      <c r="H99" s="127" t="str">
        <f>IF(G99=(VLOOKUP(A99,Meth2,7,FALSE)),(VLOOKUP(A99,Meth2,8,FALSE)),(VLOOKUP(A99,[3]!LeachSS,28,FALSE)))</f>
        <v>Ceiling (High)</v>
      </c>
    </row>
    <row r="100" spans="1:8" ht="23" x14ac:dyDescent="0.25">
      <c r="A100" s="152" t="s">
        <v>219</v>
      </c>
      <c r="B100" s="304" t="str">
        <f>VLOOKUP(A100,[1]!TOX, 2, FALSE)</f>
        <v>NA</v>
      </c>
      <c r="C100" s="149">
        <f>IF((VLOOKUP(A100,[3]!LeachSS,21,FALSE))="0",(VLOOKUP(A100,[4]!Sthree,11,FALSE)),MIN((VLOOKUP(A100,[4]!Sthree,11,FALSE)),(VLOOKUP(A100,[3]!LeachSS,21,FALSE))))</f>
        <v>5000</v>
      </c>
      <c r="D100" s="149" t="str">
        <f>IF(C100=(VLOOKUP(A100,Meth2,7,FALSE)),(VLOOKUP(A100,Meth2,8,FALSE)),(VLOOKUP(A100,[3]!LeachSS,22,FALSE)))</f>
        <v>Ceiling (High)</v>
      </c>
      <c r="E100" s="124">
        <f>IF((VLOOKUP(A100,[3]!LeachSS,24,FALSE))="0",(VLOOKUP(A100,[4]!Sthree,11,FALSE)),MIN((VLOOKUP(A100,[4]!Sthree,11,FALSE)),(VLOOKUP(A100,[3]!LeachSS,24,FALSE))))</f>
        <v>5000</v>
      </c>
      <c r="F100" s="125" t="str">
        <f>IF(E100=(VLOOKUP(A100,Meth2,7,FALSE)),(VLOOKUP(A100,Meth2,8,FALSE)),(VLOOKUP(A100,[3]!LeachSS,25,FALSE)))</f>
        <v>Ceiling (High)</v>
      </c>
      <c r="G100" s="126">
        <f>IF((VLOOKUP(A100,[3]!LeachSS,27,FALSE))="0",(VLOOKUP(A100,[4]!Sthree,11,FALSE)),MIN((VLOOKUP(A100,[4]!Sthree,11,FALSE)),(VLOOKUP(A100,[3]!LeachSS,27,FALSE))))</f>
        <v>5000</v>
      </c>
      <c r="H100" s="127" t="str">
        <f>IF(G100=(VLOOKUP(A100,Meth2,7,FALSE)),(VLOOKUP(A100,Meth2,8,FALSE)),(VLOOKUP(A100,[3]!LeachSS,28,FALSE)))</f>
        <v>Ceiling (High)</v>
      </c>
    </row>
    <row r="101" spans="1:8" ht="23" x14ac:dyDescent="0.25">
      <c r="A101" s="148" t="s">
        <v>220</v>
      </c>
      <c r="B101" s="304" t="str">
        <f>VLOOKUP(A101,[1]!TOX, 2, FALSE)</f>
        <v>NA</v>
      </c>
      <c r="C101" s="149">
        <f>IF((VLOOKUP(A101,[3]!LeachSS,21,FALSE))="0",(VLOOKUP(A101,[4]!Sthree,11,FALSE)),MIN((VLOOKUP(A101,[4]!Sthree,11,FALSE)),(VLOOKUP(A101,[3]!LeachSS,21,FALSE))))</f>
        <v>5000</v>
      </c>
      <c r="D101" s="149" t="str">
        <f>IF(C101=(VLOOKUP(A101,Meth2,7,FALSE)),(VLOOKUP(A101,Meth2,8,FALSE)),(VLOOKUP(A101,[3]!LeachSS,22,FALSE)))</f>
        <v>Ceiling (High)</v>
      </c>
      <c r="E101" s="124">
        <f>IF((VLOOKUP(A101,[3]!LeachSS,24,FALSE))="0",(VLOOKUP(A101,[4]!Sthree,11,FALSE)),MIN((VLOOKUP(A101,[4]!Sthree,11,FALSE)),(VLOOKUP(A101,[3]!LeachSS,24,FALSE))))</f>
        <v>5000</v>
      </c>
      <c r="F101" s="125" t="str">
        <f>IF(E101=(VLOOKUP(A101,Meth2,7,FALSE)),(VLOOKUP(A101,Meth2,8,FALSE)),(VLOOKUP(A101,[3]!LeachSS,25,FALSE)))</f>
        <v>Ceiling (High)</v>
      </c>
      <c r="G101" s="126">
        <f>IF((VLOOKUP(A101,[3]!LeachSS,27,FALSE))="0",(VLOOKUP(A101,[4]!Sthree,11,FALSE)),MIN((VLOOKUP(A101,[4]!Sthree,11,FALSE)),(VLOOKUP(A101,[3]!LeachSS,27,FALSE))))</f>
        <v>5000</v>
      </c>
      <c r="H101" s="127" t="str">
        <f>IF(G101=(VLOOKUP(A101,Meth2,7,FALSE)),(VLOOKUP(A101,Meth2,8,FALSE)),(VLOOKUP(A101,[3]!LeachSS,28,FALSE)))</f>
        <v>Ceiling (High)</v>
      </c>
    </row>
    <row r="102" spans="1:8" ht="23" x14ac:dyDescent="0.25">
      <c r="A102" s="148" t="s">
        <v>221</v>
      </c>
      <c r="B102" s="304" t="str">
        <f>VLOOKUP(A102,[1]!TOX, 2, FALSE)</f>
        <v>NA</v>
      </c>
      <c r="C102" s="149">
        <f>IF((VLOOKUP(A102,[3]!LeachSS,21,FALSE))="0",(VLOOKUP(A102,[4]!Sthree,11,FALSE)),MIN((VLOOKUP(A102,[4]!Sthree,11,FALSE)),(VLOOKUP(A102,[3]!LeachSS,21,FALSE))))</f>
        <v>300</v>
      </c>
      <c r="D102" s="149" t="str">
        <f>IF(C102=(VLOOKUP(A102,Meth2,7,FALSE)),(VLOOKUP(A102,Meth2,8,FALSE)),(VLOOKUP(A102,[3]!LeachSS,22,FALSE)))</f>
        <v>Leaching</v>
      </c>
      <c r="E102" s="124">
        <f>IF((VLOOKUP(A102,[3]!LeachSS,24,FALSE))="0",(VLOOKUP(A102,[4]!Sthree,11,FALSE)),MIN((VLOOKUP(A102,[4]!Sthree,11,FALSE)),(VLOOKUP(A102,[3]!LeachSS,24,FALSE))))</f>
        <v>500</v>
      </c>
      <c r="F102" s="125" t="str">
        <f>IF(E102=(VLOOKUP(A102,Meth2,7,FALSE)),(VLOOKUP(A102,Meth2,8,FALSE)),(VLOOKUP(A102,[3]!LeachSS,25,FALSE)))</f>
        <v>High Volatility</v>
      </c>
      <c r="G102" s="126">
        <f>IF((VLOOKUP(A102,[3]!LeachSS,27,FALSE))="0",(VLOOKUP(A102,[4]!Sthree,11,FALSE)),MIN((VLOOKUP(A102,[4]!Sthree,11,FALSE)),(VLOOKUP(A102,[3]!LeachSS,27,FALSE))))</f>
        <v>500</v>
      </c>
      <c r="H102" s="127" t="str">
        <f>IF(G102=(VLOOKUP(A102,Meth2,7,FALSE)),(VLOOKUP(A102,Meth2,8,FALSE)),(VLOOKUP(A102,[3]!LeachSS,28,FALSE)))</f>
        <v>High Volatility</v>
      </c>
    </row>
    <row r="103" spans="1:8" ht="23" x14ac:dyDescent="0.25">
      <c r="A103" s="148" t="s">
        <v>222</v>
      </c>
      <c r="B103" s="304" t="str">
        <f>VLOOKUP(A103,[1]!TOX, 2, FALSE)</f>
        <v>NA</v>
      </c>
      <c r="C103" s="149">
        <f>IF((VLOOKUP(A103,[3]!LeachSS,21,FALSE))="0",(VLOOKUP(A103,[4]!Sthree,11,FALSE)),MIN((VLOOKUP(A103,[4]!Sthree,11,FALSE)),(VLOOKUP(A103,[3]!LeachSS,21,FALSE))))</f>
        <v>1000</v>
      </c>
      <c r="D103" s="149" t="str">
        <f>IF(C103=(VLOOKUP(A103,Meth2,7,FALSE)),(VLOOKUP(A103,Meth2,8,FALSE)),(VLOOKUP(A103,[3]!LeachSS,22,FALSE)))</f>
        <v>Leaching</v>
      </c>
      <c r="E103" s="124">
        <f>IF((VLOOKUP(A103,[3]!LeachSS,24,FALSE))="0",(VLOOKUP(A103,[4]!Sthree,11,FALSE)),MIN((VLOOKUP(A103,[4]!Sthree,11,FALSE)),(VLOOKUP(A103,[3]!LeachSS,24,FALSE))))</f>
        <v>5000</v>
      </c>
      <c r="F103" s="125" t="str">
        <f>IF(E103=(VLOOKUP(A103,Meth2,7,FALSE)),(VLOOKUP(A103,Meth2,8,FALSE)),(VLOOKUP(A103,[3]!LeachSS,25,FALSE)))</f>
        <v>Ceiling (High)</v>
      </c>
      <c r="G103" s="126">
        <f>IF((VLOOKUP(A103,[3]!LeachSS,27,FALSE))="0",(VLOOKUP(A103,[4]!Sthree,11,FALSE)),MIN((VLOOKUP(A103,[4]!Sthree,11,FALSE)),(VLOOKUP(A103,[3]!LeachSS,27,FALSE))))</f>
        <v>5000</v>
      </c>
      <c r="H103" s="127" t="str">
        <f>IF(G103=(VLOOKUP(A103,Meth2,7,FALSE)),(VLOOKUP(A103,Meth2,8,FALSE)),(VLOOKUP(A103,[3]!LeachSS,28,FALSE)))</f>
        <v>Ceiling (High)</v>
      </c>
    </row>
    <row r="104" spans="1:8" x14ac:dyDescent="0.25">
      <c r="A104" s="148" t="s">
        <v>23</v>
      </c>
      <c r="B104" s="304" t="str">
        <f>VLOOKUP(A104,[1]!TOX, 2, FALSE)</f>
        <v>85-01-8</v>
      </c>
      <c r="C104" s="149">
        <f>IF((VLOOKUP(A104,[3]!LeachSS,21,FALSE))="0",(VLOOKUP(A104,[4]!Sthree,11,FALSE)),MIN((VLOOKUP(A104,[4]!Sthree,11,FALSE)),(VLOOKUP(A104,[3]!LeachSS,21,FALSE))))</f>
        <v>20</v>
      </c>
      <c r="D104" s="149" t="str">
        <f>IF(C104=(VLOOKUP(A104,Meth2,7,FALSE)),(VLOOKUP(A104,Meth2,8,FALSE)),(VLOOKUP(A104,[3]!LeachSS,22,FALSE)))</f>
        <v>Background</v>
      </c>
      <c r="E104" s="124">
        <f>IF((VLOOKUP(A104,[3]!LeachSS,24,FALSE))="0",(VLOOKUP(A104,[4]!Sthree,11,FALSE)),MIN((VLOOKUP(A104,[4]!Sthree,11,FALSE)),(VLOOKUP(A104,[3]!LeachSS,24,FALSE))))</f>
        <v>3000</v>
      </c>
      <c r="F104" s="125" t="str">
        <f>IF(E104=(VLOOKUP(A104,Meth2,7,FALSE)),(VLOOKUP(A104,Meth2,8,FALSE)),(VLOOKUP(A104,[3]!LeachSS,25,FALSE)))</f>
        <v>Ceiling (Medium)</v>
      </c>
      <c r="G104" s="126">
        <f>IF((VLOOKUP(A104,[3]!LeachSS,27,FALSE))="0",(VLOOKUP(A104,[4]!Sthree,11,FALSE)),MIN((VLOOKUP(A104,[4]!Sthree,11,FALSE)),(VLOOKUP(A104,[3]!LeachSS,27,FALSE))))</f>
        <v>3000</v>
      </c>
      <c r="H104" s="127" t="str">
        <f>IF(G104=(VLOOKUP(A104,Meth2,7,FALSE)),(VLOOKUP(A104,Meth2,8,FALSE)),(VLOOKUP(A104,[3]!LeachSS,28,FALSE)))</f>
        <v>Ceiling (Medium)</v>
      </c>
    </row>
    <row r="105" spans="1:8" x14ac:dyDescent="0.25">
      <c r="A105" s="148" t="s">
        <v>22</v>
      </c>
      <c r="B105" s="304" t="str">
        <f>VLOOKUP(A105,[1]!TOX, 2, FALSE)</f>
        <v>108-95-2</v>
      </c>
      <c r="C105" s="149">
        <f>IF((VLOOKUP(A105,[3]!LeachSS,21,FALSE))="0",(VLOOKUP(A105,[4]!Sthree,11,FALSE)),MIN((VLOOKUP(A105,[4]!Sthree,11,FALSE)),(VLOOKUP(A105,[3]!LeachSS,21,FALSE))))</f>
        <v>0.9</v>
      </c>
      <c r="D105" s="149" t="str">
        <f>IF(C105=(VLOOKUP(A105,Meth2,7,FALSE)),(VLOOKUP(A105,Meth2,8,FALSE)),(VLOOKUP(A105,[3]!LeachSS,22,FALSE)))</f>
        <v>Leaching</v>
      </c>
      <c r="E105" s="124">
        <f>IF((VLOOKUP(A105,[3]!LeachSS,24,FALSE))="0",(VLOOKUP(A105,[4]!Sthree,11,FALSE)),MIN((VLOOKUP(A105,[4]!Sthree,11,FALSE)),(VLOOKUP(A105,[3]!LeachSS,24,FALSE))))</f>
        <v>50</v>
      </c>
      <c r="F105" s="125" t="str">
        <f>IF(E105=(VLOOKUP(A105,Meth2,7,FALSE)),(VLOOKUP(A105,Meth2,8,FALSE)),(VLOOKUP(A105,[3]!LeachSS,25,FALSE)))</f>
        <v>Leaching</v>
      </c>
      <c r="G105" s="126">
        <f>IF((VLOOKUP(A105,[3]!LeachSS,27,FALSE))="0",(VLOOKUP(A105,[4]!Sthree,11,FALSE)),MIN((VLOOKUP(A105,[4]!Sthree,11,FALSE)),(VLOOKUP(A105,[3]!LeachSS,27,FALSE))))</f>
        <v>20</v>
      </c>
      <c r="H105" s="127" t="str">
        <f>IF(G105=(VLOOKUP(A105,Meth2,7,FALSE)),(VLOOKUP(A105,Meth2,8,FALSE)),(VLOOKUP(A105,[3]!LeachSS,28,FALSE)))</f>
        <v>Leaching</v>
      </c>
    </row>
    <row r="106" spans="1:8" x14ac:dyDescent="0.25">
      <c r="A106" s="148" t="s">
        <v>21</v>
      </c>
      <c r="B106" s="304" t="str">
        <f>VLOOKUP(A106,[1]!TOX, 2, FALSE)</f>
        <v>1336-36-3</v>
      </c>
      <c r="C106" s="149">
        <f>IF((VLOOKUP(A106,[3]!LeachSS,21,FALSE))="0",(VLOOKUP(A106,[4]!Sthree,11,FALSE)),MIN((VLOOKUP(A106,[4]!Sthree,11,FALSE)),(VLOOKUP(A106,[3]!LeachSS,21,FALSE))))</f>
        <v>4</v>
      </c>
      <c r="D106" s="149" t="str">
        <f>IF(C106=(VLOOKUP(A106,Meth2,7,FALSE)),(VLOOKUP(A106,Meth2,8,FALSE)),(VLOOKUP(A106,[3]!LeachSS,22,FALSE)))</f>
        <v>Noncancer Risk</v>
      </c>
      <c r="E106" s="124">
        <f>IF((VLOOKUP(A106,[3]!LeachSS,24,FALSE))="0",(VLOOKUP(A106,[4]!Sthree,11,FALSE)),MIN((VLOOKUP(A106,[4]!Sthree,11,FALSE)),(VLOOKUP(A106,[3]!LeachSS,24,FALSE))))</f>
        <v>4</v>
      </c>
      <c r="F106" s="125" t="str">
        <f>IF(E106=(VLOOKUP(A106,Meth2,7,FALSE)),(VLOOKUP(A106,Meth2,8,FALSE)),(VLOOKUP(A106,[3]!LeachSS,25,FALSE)))</f>
        <v>Noncancer Risk</v>
      </c>
      <c r="G106" s="126">
        <f>IF((VLOOKUP(A106,[3]!LeachSS,27,FALSE))="0",(VLOOKUP(A106,[4]!Sthree,11,FALSE)),MIN((VLOOKUP(A106,[4]!Sthree,11,FALSE)),(VLOOKUP(A106,[3]!LeachSS,27,FALSE))))</f>
        <v>4</v>
      </c>
      <c r="H106" s="127" t="str">
        <f>IF(G106=(VLOOKUP(A106,Meth2,7,FALSE)),(VLOOKUP(A106,Meth2,8,FALSE)),(VLOOKUP(A106,[3]!LeachSS,28,FALSE)))</f>
        <v>Noncancer Risk</v>
      </c>
    </row>
    <row r="107" spans="1:8" x14ac:dyDescent="0.25">
      <c r="A107" s="148" t="s">
        <v>20</v>
      </c>
      <c r="B107" s="304" t="str">
        <f>VLOOKUP(A107,[1]!TOX, 2, FALSE)</f>
        <v>129-00-0</v>
      </c>
      <c r="C107" s="149">
        <f>IF((VLOOKUP(A107,[3]!LeachSS,21,FALSE))="0",(VLOOKUP(A107,[4]!Sthree,11,FALSE)),MIN((VLOOKUP(A107,[4]!Sthree,11,FALSE)),(VLOOKUP(A107,[3]!LeachSS,21,FALSE))))</f>
        <v>5000</v>
      </c>
      <c r="D107" s="149" t="str">
        <f>IF(C107=(VLOOKUP(A107,Meth2,7,FALSE)),(VLOOKUP(A107,Meth2,8,FALSE)),(VLOOKUP(A107,[3]!LeachSS,22,FALSE)))</f>
        <v>Ceiling (High)</v>
      </c>
      <c r="E107" s="124">
        <f>IF((VLOOKUP(A107,[3]!LeachSS,24,FALSE))="0",(VLOOKUP(A107,[4]!Sthree,11,FALSE)),MIN((VLOOKUP(A107,[4]!Sthree,11,FALSE)),(VLOOKUP(A107,[3]!LeachSS,24,FALSE))))</f>
        <v>5000</v>
      </c>
      <c r="F107" s="125" t="str">
        <f>IF(E107=(VLOOKUP(A107,Meth2,7,FALSE)),(VLOOKUP(A107,Meth2,8,FALSE)),(VLOOKUP(A107,[3]!LeachSS,25,FALSE)))</f>
        <v>Ceiling (High)</v>
      </c>
      <c r="G107" s="126">
        <f>IF((VLOOKUP(A107,[3]!LeachSS,27,FALSE))="0",(VLOOKUP(A107,[4]!Sthree,11,FALSE)),MIN((VLOOKUP(A107,[4]!Sthree,11,FALSE)),(VLOOKUP(A107,[3]!LeachSS,27,FALSE))))</f>
        <v>5000</v>
      </c>
      <c r="H107" s="127" t="str">
        <f>IF(G107=(VLOOKUP(A107,Meth2,7,FALSE)),(VLOOKUP(A107,Meth2,8,FALSE)),(VLOOKUP(A107,[3]!LeachSS,28,FALSE)))</f>
        <v>Ceiling (High)</v>
      </c>
    </row>
    <row r="108" spans="1:8" x14ac:dyDescent="0.25">
      <c r="A108" s="148" t="s">
        <v>19</v>
      </c>
      <c r="B108" s="304" t="str">
        <f>VLOOKUP(A108,[1]!TOX, 2, FALSE)</f>
        <v>121-82-4</v>
      </c>
      <c r="C108" s="149">
        <f>IF((VLOOKUP(A108,[3]!LeachSS,21,FALSE))="0",(VLOOKUP(A108,[4]!Sthree,11,FALSE)),MIN((VLOOKUP(A108,[4]!Sthree,11,FALSE)),(VLOOKUP(A108,[3]!LeachSS,21,FALSE))))</f>
        <v>1</v>
      </c>
      <c r="D108" s="149" t="str">
        <f>IF(C108=(VLOOKUP(A108,Meth2,7,FALSE)),(VLOOKUP(A108,Meth2,8,FALSE)),(VLOOKUP(A108,[3]!LeachSS,22,FALSE)))</f>
        <v>PQL</v>
      </c>
      <c r="E108" s="124">
        <f>IF((VLOOKUP(A108,[3]!LeachSS,24,FALSE))="0",(VLOOKUP(A108,[4]!Sthree,11,FALSE)),MIN((VLOOKUP(A108,[4]!Sthree,11,FALSE)),(VLOOKUP(A108,[3]!LeachSS,24,FALSE))))</f>
        <v>100</v>
      </c>
      <c r="F108" s="125" t="str">
        <f>IF(E108=(VLOOKUP(A108,Meth2,7,FALSE)),(VLOOKUP(A108,Meth2,8,FALSE)),(VLOOKUP(A108,[3]!LeachSS,25,FALSE)))</f>
        <v>Leaching</v>
      </c>
      <c r="G108" s="126">
        <f>IF((VLOOKUP(A108,[3]!LeachSS,27,FALSE))="0",(VLOOKUP(A108,[4]!Sthree,11,FALSE)),MIN((VLOOKUP(A108,[4]!Sthree,11,FALSE)),(VLOOKUP(A108,[3]!LeachSS,27,FALSE))))</f>
        <v>400</v>
      </c>
      <c r="H108" s="127" t="str">
        <f>IF(G108=(VLOOKUP(A108,Meth2,7,FALSE)),(VLOOKUP(A108,Meth2,8,FALSE)),(VLOOKUP(A108,[3]!LeachSS,28,FALSE)))</f>
        <v>Noncancer Risk</v>
      </c>
    </row>
    <row r="109" spans="1:8" x14ac:dyDescent="0.25">
      <c r="A109" s="148" t="s">
        <v>18</v>
      </c>
      <c r="B109" s="304" t="str">
        <f>VLOOKUP(A109,[1]!TOX, 2, FALSE)</f>
        <v>7782-49-2</v>
      </c>
      <c r="C109" s="149">
        <f>IF((VLOOKUP(A109,[3]!LeachSS,21,FALSE))="0",(VLOOKUP(A109,[4]!Sthree,11,FALSE)),MIN((VLOOKUP(A109,[4]!Sthree,11,FALSE)),(VLOOKUP(A109,[3]!LeachSS,21,FALSE))))</f>
        <v>800</v>
      </c>
      <c r="D109" s="149" t="str">
        <f>IF(C109=(VLOOKUP(A109,Meth2,7,FALSE)),(VLOOKUP(A109,Meth2,8,FALSE)),(VLOOKUP(A109,[3]!LeachSS,22,FALSE)))</f>
        <v>Noncancer Risk</v>
      </c>
      <c r="E109" s="124">
        <f>IF((VLOOKUP(A109,[3]!LeachSS,24,FALSE))="0",(VLOOKUP(A109,[4]!Sthree,11,FALSE)),MIN((VLOOKUP(A109,[4]!Sthree,11,FALSE)),(VLOOKUP(A109,[3]!LeachSS,24,FALSE))))</f>
        <v>800</v>
      </c>
      <c r="F109" s="125" t="str">
        <f>IF(E109=(VLOOKUP(A109,Meth2,7,FALSE)),(VLOOKUP(A109,Meth2,8,FALSE)),(VLOOKUP(A109,[3]!LeachSS,25,FALSE)))</f>
        <v>Noncancer Risk</v>
      </c>
      <c r="G109" s="126">
        <f>IF((VLOOKUP(A109,[3]!LeachSS,27,FALSE))="0",(VLOOKUP(A109,[4]!Sthree,11,FALSE)),MIN((VLOOKUP(A109,[4]!Sthree,11,FALSE)),(VLOOKUP(A109,[3]!LeachSS,27,FALSE))))</f>
        <v>800</v>
      </c>
      <c r="H109" s="127" t="str">
        <f>IF(G109=(VLOOKUP(A109,Meth2,7,FALSE)),(VLOOKUP(A109,Meth2,8,FALSE)),(VLOOKUP(A109,[3]!LeachSS,28,FALSE)))</f>
        <v>Noncancer Risk</v>
      </c>
    </row>
    <row r="110" spans="1:8" x14ac:dyDescent="0.25">
      <c r="A110" s="148" t="s">
        <v>17</v>
      </c>
      <c r="B110" s="304" t="str">
        <f>VLOOKUP(A110,[1]!TOX, 2, FALSE)</f>
        <v>7440-22-4</v>
      </c>
      <c r="C110" s="149">
        <f>IF((VLOOKUP(A110,[3]!LeachSS,21,FALSE))="0",(VLOOKUP(A110,[4]!Sthree,11,FALSE)),MIN((VLOOKUP(A110,[4]!Sthree,11,FALSE)),(VLOOKUP(A110,[3]!LeachSS,21,FALSE))))</f>
        <v>200</v>
      </c>
      <c r="D110" s="149" t="str">
        <f>IF(C110=(VLOOKUP(A110,Meth2,7,FALSE)),(VLOOKUP(A110,Meth2,8,FALSE)),(VLOOKUP(A110,[3]!LeachSS,22,FALSE)))</f>
        <v>Noncancer Risk</v>
      </c>
      <c r="E110" s="124">
        <f>IF((VLOOKUP(A110,[3]!LeachSS,24,FALSE))="0",(VLOOKUP(A110,[4]!Sthree,11,FALSE)),MIN((VLOOKUP(A110,[4]!Sthree,11,FALSE)),(VLOOKUP(A110,[3]!LeachSS,24,FALSE))))</f>
        <v>200</v>
      </c>
      <c r="F110" s="125" t="str">
        <f>IF(E110=(VLOOKUP(A110,Meth2,7,FALSE)),(VLOOKUP(A110,Meth2,8,FALSE)),(VLOOKUP(A110,[3]!LeachSS,25,FALSE)))</f>
        <v>Noncancer Risk</v>
      </c>
      <c r="G110" s="126">
        <f>IF((VLOOKUP(A110,[3]!LeachSS,27,FALSE))="0",(VLOOKUP(A110,[4]!Sthree,11,FALSE)),MIN((VLOOKUP(A110,[4]!Sthree,11,FALSE)),(VLOOKUP(A110,[3]!LeachSS,27,FALSE))))</f>
        <v>200</v>
      </c>
      <c r="H110" s="127" t="str">
        <f>IF(G110=(VLOOKUP(A110,Meth2,7,FALSE)),(VLOOKUP(A110,Meth2,8,FALSE)),(VLOOKUP(A110,[3]!LeachSS,28,FALSE)))</f>
        <v>Noncancer Risk</v>
      </c>
    </row>
    <row r="111" spans="1:8" x14ac:dyDescent="0.25">
      <c r="A111" s="148" t="s">
        <v>16</v>
      </c>
      <c r="B111" s="304" t="str">
        <f>VLOOKUP(A111,[1]!TOX, 2, FALSE)</f>
        <v>100-42-5</v>
      </c>
      <c r="C111" s="149">
        <f>IF((VLOOKUP(A111,[3]!LeachSS,21,FALSE))="0",(VLOOKUP(A111,[4]!Sthree,11,FALSE)),MIN((VLOOKUP(A111,[4]!Sthree,11,FALSE)),(VLOOKUP(A111,[3]!LeachSS,21,FALSE))))</f>
        <v>3</v>
      </c>
      <c r="D111" s="149" t="str">
        <f>IF(C111=(VLOOKUP(A111,Meth2,7,FALSE)),(VLOOKUP(A111,Meth2,8,FALSE)),(VLOOKUP(A111,[3]!LeachSS,22,FALSE)))</f>
        <v>Leaching</v>
      </c>
      <c r="E111" s="124">
        <f>IF((VLOOKUP(A111,[3]!LeachSS,24,FALSE))="0",(VLOOKUP(A111,[4]!Sthree,11,FALSE)),MIN((VLOOKUP(A111,[4]!Sthree,11,FALSE)),(VLOOKUP(A111,[3]!LeachSS,24,FALSE))))</f>
        <v>4</v>
      </c>
      <c r="F111" s="125" t="str">
        <f>IF(E111=(VLOOKUP(A111,Meth2,7,FALSE)),(VLOOKUP(A111,Meth2,8,FALSE)),(VLOOKUP(A111,[3]!LeachSS,25,FALSE)))</f>
        <v>Leaching</v>
      </c>
      <c r="G111" s="126">
        <f>IF((VLOOKUP(A111,[3]!LeachSS,27,FALSE))="0",(VLOOKUP(A111,[4]!Sthree,11,FALSE)),MIN((VLOOKUP(A111,[4]!Sthree,11,FALSE)),(VLOOKUP(A111,[3]!LeachSS,27,FALSE))))</f>
        <v>2000</v>
      </c>
      <c r="H111" s="127" t="str">
        <f>IF(G111=(VLOOKUP(A111,Meth2,7,FALSE)),(VLOOKUP(A111,Meth2,8,FALSE)),(VLOOKUP(A111,[3]!LeachSS,28,FALSE)))</f>
        <v>Leaching</v>
      </c>
    </row>
    <row r="112" spans="1:8" x14ac:dyDescent="0.25">
      <c r="A112" s="148" t="s">
        <v>15</v>
      </c>
      <c r="B112" s="304" t="str">
        <f>VLOOKUP(A112,[1]!TOX, 2, FALSE)</f>
        <v>1746-01-6</v>
      </c>
      <c r="C112" s="149">
        <f>IF((VLOOKUP(A112,[3]!LeachSS,21,FALSE))="0",(VLOOKUP(A112,[4]!Sthree,11,FALSE)),MIN((VLOOKUP(A112,[4]!Sthree,11,FALSE)),(VLOOKUP(A112,[3]!LeachSS,21,FALSE))))</f>
        <v>6.0000000000000002E-5</v>
      </c>
      <c r="D112" s="149" t="str">
        <f>IF(C112=(VLOOKUP(A112,Meth2,7,FALSE)),(VLOOKUP(A112,Meth2,8,FALSE)),(VLOOKUP(A112,[3]!LeachSS,22,FALSE)))</f>
        <v>Noncancer Risk</v>
      </c>
      <c r="E112" s="124">
        <f>IF((VLOOKUP(A112,[3]!LeachSS,24,FALSE))="0",(VLOOKUP(A112,[4]!Sthree,11,FALSE)),MIN((VLOOKUP(A112,[4]!Sthree,11,FALSE)),(VLOOKUP(A112,[3]!LeachSS,24,FALSE))))</f>
        <v>6.0000000000000002E-5</v>
      </c>
      <c r="F112" s="125" t="str">
        <f>IF(E112=(VLOOKUP(A112,Meth2,7,FALSE)),(VLOOKUP(A112,Meth2,8,FALSE)),(VLOOKUP(A112,[3]!LeachSS,25,FALSE)))</f>
        <v>Noncancer Risk</v>
      </c>
      <c r="G112" s="126">
        <f>IF((VLOOKUP(A112,[3]!LeachSS,27,FALSE))="0",(VLOOKUP(A112,[4]!Sthree,11,FALSE)),MIN((VLOOKUP(A112,[4]!Sthree,11,FALSE)),(VLOOKUP(A112,[3]!LeachSS,27,FALSE))))</f>
        <v>6.0000000000000002E-5</v>
      </c>
      <c r="H112" s="127" t="str">
        <f>IF(G112=(VLOOKUP(A112,Meth2,7,FALSE)),(VLOOKUP(A112,Meth2,8,FALSE)),(VLOOKUP(A112,[3]!LeachSS,28,FALSE)))</f>
        <v>Noncancer Risk</v>
      </c>
    </row>
    <row r="113" spans="1:8" x14ac:dyDescent="0.25">
      <c r="A113" s="148" t="s">
        <v>14</v>
      </c>
      <c r="B113" s="304" t="str">
        <f>VLOOKUP(A113,[1]!TOX, 2, FALSE)</f>
        <v>630-20-6</v>
      </c>
      <c r="C113" s="149">
        <f>IF((VLOOKUP(A113,[3]!LeachSS,21,FALSE))="0",(VLOOKUP(A113,[4]!Sthree,11,FALSE)),MIN((VLOOKUP(A113,[4]!Sthree,11,FALSE)),(VLOOKUP(A113,[3]!LeachSS,21,FALSE))))</f>
        <v>0.1</v>
      </c>
      <c r="D113" s="149" t="str">
        <f>IF(C113=(VLOOKUP(A113,Meth2,7,FALSE)),(VLOOKUP(A113,Meth2,8,FALSE)),(VLOOKUP(A113,[3]!LeachSS,22,FALSE)))</f>
        <v>PQL</v>
      </c>
      <c r="E113" s="124">
        <f>IF((VLOOKUP(A113,[3]!LeachSS,24,FALSE))="0",(VLOOKUP(A113,[4]!Sthree,11,FALSE)),MIN((VLOOKUP(A113,[4]!Sthree,11,FALSE)),(VLOOKUP(A113,[3]!LeachSS,24,FALSE))))</f>
        <v>0.1</v>
      </c>
      <c r="F113" s="125" t="str">
        <f>IF(E113=(VLOOKUP(A113,Meth2,7,FALSE)),(VLOOKUP(A113,Meth2,8,FALSE)),(VLOOKUP(A113,[3]!LeachSS,25,FALSE)))</f>
        <v>PQL</v>
      </c>
      <c r="G113" s="126">
        <f>IF((VLOOKUP(A113,[3]!LeachSS,27,FALSE))="0",(VLOOKUP(A113,[4]!Sthree,11,FALSE)),MIN((VLOOKUP(A113,[4]!Sthree,11,FALSE)),(VLOOKUP(A113,[3]!LeachSS,27,FALSE))))</f>
        <v>500</v>
      </c>
      <c r="H113" s="127" t="str">
        <f>IF(G113=(VLOOKUP(A113,Meth2,7,FALSE)),(VLOOKUP(A113,Meth2,8,FALSE)),(VLOOKUP(A113,[3]!LeachSS,28,FALSE)))</f>
        <v>High Volatility</v>
      </c>
    </row>
    <row r="114" spans="1:8" x14ac:dyDescent="0.25">
      <c r="A114" s="148" t="s">
        <v>13</v>
      </c>
      <c r="B114" s="304" t="str">
        <f>VLOOKUP(A114,[1]!TOX, 2, FALSE)</f>
        <v>79-34-5</v>
      </c>
      <c r="C114" s="149">
        <f>IF((VLOOKUP(A114,[3]!LeachSS,21,FALSE))="0",(VLOOKUP(A114,[4]!Sthree,11,FALSE)),MIN((VLOOKUP(A114,[4]!Sthree,11,FALSE)),(VLOOKUP(A114,[3]!LeachSS,21,FALSE))))</f>
        <v>5.0000000000000001E-3</v>
      </c>
      <c r="D114" s="149" t="str">
        <f>IF(C114=(VLOOKUP(A114,Meth2,7,FALSE)),(VLOOKUP(A114,Meth2,8,FALSE)),(VLOOKUP(A114,[3]!LeachSS,22,FALSE)))</f>
        <v>PQL</v>
      </c>
      <c r="E114" s="124">
        <f>IF((VLOOKUP(A114,[3]!LeachSS,24,FALSE))="0",(VLOOKUP(A114,[4]!Sthree,11,FALSE)),MIN((VLOOKUP(A114,[4]!Sthree,11,FALSE)),(VLOOKUP(A114,[3]!LeachSS,24,FALSE))))</f>
        <v>0.02</v>
      </c>
      <c r="F114" s="125" t="str">
        <f>IF(E114=(VLOOKUP(A114,Meth2,7,FALSE)),(VLOOKUP(A114,Meth2,8,FALSE)),(VLOOKUP(A114,[3]!LeachSS,25,FALSE)))</f>
        <v>Leaching</v>
      </c>
      <c r="G114" s="126">
        <f>IF((VLOOKUP(A114,[3]!LeachSS,27,FALSE))="0",(VLOOKUP(A114,[4]!Sthree,11,FALSE)),MIN((VLOOKUP(A114,[4]!Sthree,11,FALSE)),(VLOOKUP(A114,[3]!LeachSS,27,FALSE))))</f>
        <v>500</v>
      </c>
      <c r="H114" s="127" t="str">
        <f>IF(G114=(VLOOKUP(A114,Meth2,7,FALSE)),(VLOOKUP(A114,Meth2,8,FALSE)),(VLOOKUP(A114,[3]!LeachSS,28,FALSE)))</f>
        <v>Cancer Risk</v>
      </c>
    </row>
    <row r="115" spans="1:8" x14ac:dyDescent="0.25">
      <c r="A115" s="148" t="s">
        <v>12</v>
      </c>
      <c r="B115" s="304" t="str">
        <f>VLOOKUP(A115,[1]!TOX, 2, FALSE)</f>
        <v>127-18-4</v>
      </c>
      <c r="C115" s="149">
        <f>IF((VLOOKUP(A115,[3]!LeachSS,21,FALSE))="0",(VLOOKUP(A115,[4]!Sthree,11,FALSE)),MIN((VLOOKUP(A115,[4]!Sthree,11,FALSE)),(VLOOKUP(A115,[3]!LeachSS,21,FALSE))))</f>
        <v>1</v>
      </c>
      <c r="D115" s="149" t="str">
        <f>IF(C115=(VLOOKUP(A115,Meth2,7,FALSE)),(VLOOKUP(A115,Meth2,8,FALSE)),(VLOOKUP(A115,[3]!LeachSS,22,FALSE)))</f>
        <v>Leaching</v>
      </c>
      <c r="E115" s="130">
        <f>IF((VLOOKUP(A115,[3]!LeachSS,24,FALSE))="0",(VLOOKUP(A115,[4]!Sthree,11,FALSE)),MIN((VLOOKUP(A115,[4]!Sthree,11,FALSE)),(VLOOKUP(A115,[3]!LeachSS,24,FALSE))))</f>
        <v>4</v>
      </c>
      <c r="F115" s="125" t="str">
        <f>IF(E115=(VLOOKUP(A115,Meth2,7,FALSE)),(VLOOKUP(A115,Meth2,8,FALSE)),(VLOOKUP(A115,[3]!LeachSS,25,FALSE)))</f>
        <v>Leaching</v>
      </c>
      <c r="G115" s="128">
        <f>IF((VLOOKUP(A115,[3]!LeachSS,27,FALSE))="0",(VLOOKUP(A115,[4]!Sthree,11,FALSE)),MIN((VLOOKUP(A115,[4]!Sthree,11,FALSE)),(VLOOKUP(A115,[3]!LeachSS,27,FALSE))))</f>
        <v>800</v>
      </c>
      <c r="H115" s="127" t="str">
        <f>IF(G115=(VLOOKUP(A115,Meth2,7,FALSE)),(VLOOKUP(A115,Meth2,8,FALSE)),(VLOOKUP(A115,[3]!LeachSS,28,FALSE)))</f>
        <v>Noncancer Risk</v>
      </c>
    </row>
    <row r="116" spans="1:8" x14ac:dyDescent="0.25">
      <c r="A116" s="148" t="s">
        <v>11</v>
      </c>
      <c r="B116" s="304" t="str">
        <f>VLOOKUP(A116,[1]!TOX, 2, FALSE)</f>
        <v>7440-28-0</v>
      </c>
      <c r="C116" s="149">
        <f>IF((VLOOKUP(A116,[3]!LeachSS,21,FALSE))="0",(VLOOKUP(A116,[4]!Sthree,11,FALSE)),MIN((VLOOKUP(A116,[4]!Sthree,11,FALSE)),(VLOOKUP(A116,[3]!LeachSS,21,FALSE))))</f>
        <v>90</v>
      </c>
      <c r="D116" s="149" t="str">
        <f>IF(C116=(VLOOKUP(A116,Meth2,7,FALSE)),(VLOOKUP(A116,Meth2,8,FALSE)),(VLOOKUP(A116,[3]!LeachSS,22,FALSE)))</f>
        <v>Noncancer Risk</v>
      </c>
      <c r="E116" s="124">
        <f>IF((VLOOKUP(A116,[3]!LeachSS,24,FALSE))="0",(VLOOKUP(A116,[4]!Sthree,11,FALSE)),MIN((VLOOKUP(A116,[4]!Sthree,11,FALSE)),(VLOOKUP(A116,[3]!LeachSS,24,FALSE))))</f>
        <v>90</v>
      </c>
      <c r="F116" s="125" t="str">
        <f>IF(E116=(VLOOKUP(A116,Meth2,7,FALSE)),(VLOOKUP(A116,Meth2,8,FALSE)),(VLOOKUP(A116,[3]!LeachSS,25,FALSE)))</f>
        <v>Noncancer Risk</v>
      </c>
      <c r="G116" s="126">
        <f>IF((VLOOKUP(A116,[3]!LeachSS,27,FALSE))="0",(VLOOKUP(A116,[4]!Sthree,11,FALSE)),MIN((VLOOKUP(A116,[4]!Sthree,11,FALSE)),(VLOOKUP(A116,[3]!LeachSS,27,FALSE))))</f>
        <v>90</v>
      </c>
      <c r="H116" s="127" t="str">
        <f>IF(G116=(VLOOKUP(A116,Meth2,7,FALSE)),(VLOOKUP(A116,Meth2,8,FALSE)),(VLOOKUP(A116,[3]!LeachSS,28,FALSE)))</f>
        <v>Noncancer Risk</v>
      </c>
    </row>
    <row r="117" spans="1:8" x14ac:dyDescent="0.25">
      <c r="A117" s="148" t="s">
        <v>10</v>
      </c>
      <c r="B117" s="304" t="str">
        <f>VLOOKUP(A117,[1]!TOX, 2, FALSE)</f>
        <v>108-88-3</v>
      </c>
      <c r="C117" s="149">
        <f>IF((VLOOKUP(A117,[3]!LeachSS,21,FALSE))="0",(VLOOKUP(A117,[4]!Sthree,11,FALSE)),MIN((VLOOKUP(A117,[4]!Sthree,11,FALSE)),(VLOOKUP(A117,[3]!LeachSS,21,FALSE))))</f>
        <v>30</v>
      </c>
      <c r="D117" s="149" t="str">
        <f>IF(C117=(VLOOKUP(A117,Meth2,7,FALSE)),(VLOOKUP(A117,Meth2,8,FALSE)),(VLOOKUP(A117,[3]!LeachSS,22,FALSE)))</f>
        <v>Leaching</v>
      </c>
      <c r="E117" s="124">
        <f>IF((VLOOKUP(A117,[3]!LeachSS,24,FALSE))="0",(VLOOKUP(A117,[4]!Sthree,11,FALSE)),MIN((VLOOKUP(A117,[4]!Sthree,11,FALSE)),(VLOOKUP(A117,[3]!LeachSS,24,FALSE))))</f>
        <v>2000</v>
      </c>
      <c r="F117" s="125" t="str">
        <f>IF(E117=(VLOOKUP(A117,Meth2,7,FALSE)),(VLOOKUP(A117,Meth2,8,FALSE)),(VLOOKUP(A117,[3]!LeachSS,25,FALSE)))</f>
        <v>Leaching</v>
      </c>
      <c r="G117" s="126">
        <f>IF((VLOOKUP(A117,[3]!LeachSS,27,FALSE))="0",(VLOOKUP(A117,[4]!Sthree,11,FALSE)),MIN((VLOOKUP(A117,[4]!Sthree,11,FALSE)),(VLOOKUP(A117,[3]!LeachSS,27,FALSE))))</f>
        <v>3000</v>
      </c>
      <c r="H117" s="127" t="str">
        <f>IF(G117=(VLOOKUP(A117,Meth2,7,FALSE)),(VLOOKUP(A117,Meth2,8,FALSE)),(VLOOKUP(A117,[3]!LeachSS,28,FALSE)))</f>
        <v>Ceiling (Medium)</v>
      </c>
    </row>
    <row r="118" spans="1:8" x14ac:dyDescent="0.25">
      <c r="A118" s="148" t="s">
        <v>9</v>
      </c>
      <c r="B118" s="304" t="str">
        <f>VLOOKUP(A118,[1]!TOX, 2, FALSE)</f>
        <v>120-82-1</v>
      </c>
      <c r="C118" s="149">
        <f>IF((VLOOKUP(A118,[3]!LeachSS,21,FALSE))="0",(VLOOKUP(A118,[4]!Sthree,11,FALSE)),MIN((VLOOKUP(A118,[4]!Sthree,11,FALSE)),(VLOOKUP(A118,[3]!LeachSS,21,FALSE))))</f>
        <v>2</v>
      </c>
      <c r="D118" s="149" t="str">
        <f>IF(C118=(VLOOKUP(A118,Meth2,7,FALSE)),(VLOOKUP(A118,Meth2,8,FALSE)),(VLOOKUP(A118,[3]!LeachSS,22,FALSE)))</f>
        <v>Leaching</v>
      </c>
      <c r="E118" s="124">
        <f>IF((VLOOKUP(A118,[3]!LeachSS,24,FALSE))="0",(VLOOKUP(A118,[4]!Sthree,11,FALSE)),MIN((VLOOKUP(A118,[4]!Sthree,11,FALSE)),(VLOOKUP(A118,[3]!LeachSS,24,FALSE))))</f>
        <v>6</v>
      </c>
      <c r="F118" s="125" t="str">
        <f>IF(E118=(VLOOKUP(A118,Meth2,7,FALSE)),(VLOOKUP(A118,Meth2,8,FALSE)),(VLOOKUP(A118,[3]!LeachSS,25,FALSE)))</f>
        <v>Leaching</v>
      </c>
      <c r="G118" s="126">
        <f>IF((VLOOKUP(A118,[3]!LeachSS,27,FALSE))="0",(VLOOKUP(A118,[4]!Sthree,11,FALSE)),MIN((VLOOKUP(A118,[4]!Sthree,11,FALSE)),(VLOOKUP(A118,[3]!LeachSS,27,FALSE))))</f>
        <v>5000</v>
      </c>
      <c r="H118" s="127" t="str">
        <f>IF(G118=(VLOOKUP(A118,Meth2,7,FALSE)),(VLOOKUP(A118,Meth2,8,FALSE)),(VLOOKUP(A118,[3]!LeachSS,28,FALSE)))</f>
        <v>Ceiling (High)</v>
      </c>
    </row>
    <row r="119" spans="1:8" x14ac:dyDescent="0.25">
      <c r="A119" s="148" t="s">
        <v>8</v>
      </c>
      <c r="B119" s="304" t="str">
        <f>VLOOKUP(A119,[1]!TOX, 2, FALSE)</f>
        <v>71-55-6</v>
      </c>
      <c r="C119" s="149">
        <f>IF((VLOOKUP(A119,[3]!LeachSS,21,FALSE))="0",(VLOOKUP(A119,[4]!Sthree,11,FALSE)),MIN((VLOOKUP(A119,[4]!Sthree,11,FALSE)),(VLOOKUP(A119,[3]!LeachSS,21,FALSE))))</f>
        <v>30</v>
      </c>
      <c r="D119" s="149" t="str">
        <f>IF(C119=(VLOOKUP(A119,Meth2,7,FALSE)),(VLOOKUP(A119,Meth2,8,FALSE)),(VLOOKUP(A119,[3]!LeachSS,22,FALSE)))</f>
        <v>Leaching</v>
      </c>
      <c r="E119" s="124">
        <f>IF((VLOOKUP(A119,[3]!LeachSS,24,FALSE))="0",(VLOOKUP(A119,[4]!Sthree,11,FALSE)),MIN((VLOOKUP(A119,[4]!Sthree,11,FALSE)),(VLOOKUP(A119,[3]!LeachSS,24,FALSE))))</f>
        <v>600</v>
      </c>
      <c r="F119" s="125" t="str">
        <f>IF(E119=(VLOOKUP(A119,Meth2,7,FALSE)),(VLOOKUP(A119,Meth2,8,FALSE)),(VLOOKUP(A119,[3]!LeachSS,25,FALSE)))</f>
        <v>Leaching</v>
      </c>
      <c r="G119" s="126">
        <f>IF((VLOOKUP(A119,[3]!LeachSS,27,FALSE))="0",(VLOOKUP(A119,[4]!Sthree,11,FALSE)),MIN((VLOOKUP(A119,[4]!Sthree,11,FALSE)),(VLOOKUP(A119,[3]!LeachSS,27,FALSE))))</f>
        <v>3000</v>
      </c>
      <c r="H119" s="127" t="str">
        <f>IF(G119=(VLOOKUP(A119,Meth2,7,FALSE)),(VLOOKUP(A119,Meth2,8,FALSE)),(VLOOKUP(A119,[3]!LeachSS,28,FALSE)))</f>
        <v>Ceiling (Medium)</v>
      </c>
    </row>
    <row r="120" spans="1:8" x14ac:dyDescent="0.25">
      <c r="A120" s="148" t="s">
        <v>7</v>
      </c>
      <c r="B120" s="304" t="str">
        <f>VLOOKUP(A120,[1]!TOX, 2, FALSE)</f>
        <v xml:space="preserve">79-00-5 </v>
      </c>
      <c r="C120" s="149">
        <f>IF((VLOOKUP(A120,[3]!LeachSS,21,FALSE))="0",(VLOOKUP(A120,[4]!Sthree,11,FALSE)),MIN((VLOOKUP(A120,[4]!Sthree,11,FALSE)),(VLOOKUP(A120,[3]!LeachSS,21,FALSE))))</f>
        <v>0.1</v>
      </c>
      <c r="D120" s="149" t="str">
        <f>IF(C120=(VLOOKUP(A120,Meth2,7,FALSE)),(VLOOKUP(A120,Meth2,8,FALSE)),(VLOOKUP(A120,[3]!LeachSS,22,FALSE)))</f>
        <v>PQL</v>
      </c>
      <c r="E120" s="124">
        <f>IF((VLOOKUP(A120,[3]!LeachSS,24,FALSE))="0",(VLOOKUP(A120,[4]!Sthree,11,FALSE)),MIN((VLOOKUP(A120,[4]!Sthree,11,FALSE)),(VLOOKUP(A120,[3]!LeachSS,24,FALSE))))</f>
        <v>2</v>
      </c>
      <c r="F120" s="125" t="str">
        <f>IF(E120=(VLOOKUP(A120,Meth2,7,FALSE)),(VLOOKUP(A120,Meth2,8,FALSE)),(VLOOKUP(A120,[3]!LeachSS,25,FALSE)))</f>
        <v>Leaching</v>
      </c>
      <c r="G120" s="126">
        <f>IF((VLOOKUP(A120,[3]!LeachSS,27,FALSE))="0",(VLOOKUP(A120,[4]!Sthree,11,FALSE)),MIN((VLOOKUP(A120,[4]!Sthree,11,FALSE)),(VLOOKUP(A120,[3]!LeachSS,27,FALSE))))</f>
        <v>500</v>
      </c>
      <c r="H120" s="127" t="str">
        <f>IF(G120=(VLOOKUP(A120,Meth2,7,FALSE)),(VLOOKUP(A120,Meth2,8,FALSE)),(VLOOKUP(A120,[3]!LeachSS,28,FALSE)))</f>
        <v>High Volatility</v>
      </c>
    </row>
    <row r="121" spans="1:8" x14ac:dyDescent="0.25">
      <c r="A121" s="148" t="s">
        <v>6</v>
      </c>
      <c r="B121" s="304" t="str">
        <f>VLOOKUP(A121,[1]!TOX, 2, FALSE)</f>
        <v>79-01-6</v>
      </c>
      <c r="C121" s="149">
        <f>IF((VLOOKUP(A121,[3]!LeachSS,21,FALSE))="0",(VLOOKUP(A121,[4]!Sthree,11,FALSE)),MIN((VLOOKUP(A121,[4]!Sthree,11,FALSE)),(VLOOKUP(A121,[3]!LeachSS,21,FALSE))))</f>
        <v>0.3</v>
      </c>
      <c r="D121" s="149" t="str">
        <f>IF(C121=(VLOOKUP(A121,Meth2,7,FALSE)),(VLOOKUP(A121,Meth2,8,FALSE)),(VLOOKUP(A121,[3]!LeachSS,22,FALSE)))</f>
        <v>Leaching</v>
      </c>
      <c r="E121" s="124">
        <f>IF((VLOOKUP(A121,[3]!LeachSS,24,FALSE))="0",(VLOOKUP(A121,[4]!Sthree,11,FALSE)),MIN((VLOOKUP(A121,[4]!Sthree,11,FALSE)),(VLOOKUP(A121,[3]!LeachSS,24,FALSE))))</f>
        <v>0.3</v>
      </c>
      <c r="F121" s="125" t="str">
        <f>IF(E121=(VLOOKUP(A121,Meth2,7,FALSE)),(VLOOKUP(A121,Meth2,8,FALSE)),(VLOOKUP(A121,[3]!LeachSS,25,FALSE)))</f>
        <v>Leaching</v>
      </c>
      <c r="G121" s="126">
        <f>IF((VLOOKUP(A121,[3]!LeachSS,27,FALSE))="0",(VLOOKUP(A121,[4]!Sthree,11,FALSE)),MIN((VLOOKUP(A121,[4]!Sthree,11,FALSE)),(VLOOKUP(A121,[3]!LeachSS,27,FALSE))))</f>
        <v>70</v>
      </c>
      <c r="H121" s="127" t="str">
        <f>IF(G121=(VLOOKUP(A121,Meth2,7,FALSE)),(VLOOKUP(A121,Meth2,8,FALSE)),(VLOOKUP(A121,[3]!LeachSS,28,FALSE)))</f>
        <v>Noncancer Risk</v>
      </c>
    </row>
    <row r="122" spans="1:8" x14ac:dyDescent="0.25">
      <c r="A122" s="148" t="s">
        <v>5</v>
      </c>
      <c r="B122" s="304" t="str">
        <f>VLOOKUP(A122,[1]!TOX, 2, FALSE)</f>
        <v>95-95-4</v>
      </c>
      <c r="C122" s="149">
        <f>IF((VLOOKUP(A122,[3]!LeachSS,21,FALSE))="0",(VLOOKUP(A122,[4]!Sthree,11,FALSE)),MIN((VLOOKUP(A122,[4]!Sthree,11,FALSE)),(VLOOKUP(A122,[3]!LeachSS,21,FALSE))))</f>
        <v>4</v>
      </c>
      <c r="D122" s="149" t="str">
        <f>IF(C122=(VLOOKUP(A122,Meth2,7,FALSE)),(VLOOKUP(A122,Meth2,8,FALSE)),(VLOOKUP(A122,[3]!LeachSS,22,FALSE)))</f>
        <v>Leaching</v>
      </c>
      <c r="E122" s="124">
        <f>IF((VLOOKUP(A122,[3]!LeachSS,24,FALSE))="0",(VLOOKUP(A122,[4]!Sthree,11,FALSE)),MIN((VLOOKUP(A122,[4]!Sthree,11,FALSE)),(VLOOKUP(A122,[3]!LeachSS,24,FALSE))))</f>
        <v>1000</v>
      </c>
      <c r="F122" s="125" t="str">
        <f>IF(E122=(VLOOKUP(A122,Meth2,7,FALSE)),(VLOOKUP(A122,Meth2,8,FALSE)),(VLOOKUP(A122,[3]!LeachSS,25,FALSE)))</f>
        <v>Leaching</v>
      </c>
      <c r="G122" s="126">
        <f>IF((VLOOKUP(A122,[3]!LeachSS,27,FALSE))="0",(VLOOKUP(A122,[4]!Sthree,11,FALSE)),MIN((VLOOKUP(A122,[4]!Sthree,11,FALSE)),(VLOOKUP(A122,[3]!LeachSS,27,FALSE))))</f>
        <v>600</v>
      </c>
      <c r="H122" s="127" t="str">
        <f>IF(G122=(VLOOKUP(A122,Meth2,7,FALSE)),(VLOOKUP(A122,Meth2,8,FALSE)),(VLOOKUP(A122,[3]!LeachSS,28,FALSE)))</f>
        <v>Leaching</v>
      </c>
    </row>
    <row r="123" spans="1:8" x14ac:dyDescent="0.25">
      <c r="A123" s="148" t="s">
        <v>4</v>
      </c>
      <c r="B123" s="304" t="str">
        <f>VLOOKUP(A123,[1]!TOX, 2, FALSE)</f>
        <v>88-06-2</v>
      </c>
      <c r="C123" s="149">
        <f>IF((VLOOKUP(A123,[3]!LeachSS,21,FALSE))="0",(VLOOKUP(A123,[4]!Sthree,11,FALSE)),MIN((VLOOKUP(A123,[4]!Sthree,11,FALSE)),(VLOOKUP(A123,[3]!LeachSS,21,FALSE))))</f>
        <v>0.7</v>
      </c>
      <c r="D123" s="149" t="str">
        <f>IF(C123=(VLOOKUP(A123,Meth2,7,FALSE)),(VLOOKUP(A123,Meth2,8,FALSE)),(VLOOKUP(A123,[3]!LeachSS,22,FALSE)))</f>
        <v>PQL</v>
      </c>
      <c r="E123" s="124">
        <f>IF((VLOOKUP(A123,[3]!LeachSS,24,FALSE))="0",(VLOOKUP(A123,[4]!Sthree,11,FALSE)),MIN((VLOOKUP(A123,[4]!Sthree,11,FALSE)),(VLOOKUP(A123,[3]!LeachSS,24,FALSE))))</f>
        <v>20</v>
      </c>
      <c r="F123" s="125" t="str">
        <f>IF(E123=(VLOOKUP(A123,Meth2,7,FALSE)),(VLOOKUP(A123,Meth2,8,FALSE)),(VLOOKUP(A123,[3]!LeachSS,25,FALSE)))</f>
        <v>Leaching</v>
      </c>
      <c r="G123" s="126">
        <f>IF((VLOOKUP(A123,[3]!LeachSS,27,FALSE))="0",(VLOOKUP(A123,[4]!Sthree,11,FALSE)),MIN((VLOOKUP(A123,[4]!Sthree,11,FALSE)),(VLOOKUP(A123,[3]!LeachSS,27,FALSE))))</f>
        <v>20</v>
      </c>
      <c r="H123" s="127" t="str">
        <f>IF(G123=(VLOOKUP(A123,Meth2,7,FALSE)),(VLOOKUP(A123,Meth2,8,FALSE)),(VLOOKUP(A123,[3]!LeachSS,28,FALSE)))</f>
        <v>Leaching</v>
      </c>
    </row>
    <row r="124" spans="1:8" x14ac:dyDescent="0.25">
      <c r="A124" s="148" t="s">
        <v>3</v>
      </c>
      <c r="B124" s="304" t="str">
        <f>VLOOKUP(A124,[1]!TOX, 2, FALSE)</f>
        <v>7440-62-2</v>
      </c>
      <c r="C124" s="149">
        <f>IF((VLOOKUP(A124,[3]!LeachSS,21,FALSE))="0",(VLOOKUP(A124,[4]!Sthree,11,FALSE)),MIN((VLOOKUP(A124,[4]!Sthree,11,FALSE)),(VLOOKUP(A124,[3]!LeachSS,21,FALSE))))</f>
        <v>800</v>
      </c>
      <c r="D124" s="149" t="str">
        <f>IF(C124=(VLOOKUP(A124,Meth2,7,FALSE)),(VLOOKUP(A124,Meth2,8,FALSE)),(VLOOKUP(A124,[3]!LeachSS,22,FALSE)))</f>
        <v>Noncancer Risk</v>
      </c>
      <c r="E124" s="124">
        <f>IF((VLOOKUP(A124,[3]!LeachSS,24,FALSE))="0",(VLOOKUP(A124,[4]!Sthree,11,FALSE)),MIN((VLOOKUP(A124,[4]!Sthree,11,FALSE)),(VLOOKUP(A124,[3]!LeachSS,24,FALSE))))</f>
        <v>800</v>
      </c>
      <c r="F124" s="125" t="str">
        <f>IF(E124=(VLOOKUP(A124,Meth2,7,FALSE)),(VLOOKUP(A124,Meth2,8,FALSE)),(VLOOKUP(A124,[3]!LeachSS,25,FALSE)))</f>
        <v>Noncancer Risk</v>
      </c>
      <c r="G124" s="126">
        <f>IF((VLOOKUP(A124,[3]!LeachSS,27,FALSE))="0",(VLOOKUP(A124,[4]!Sthree,11,FALSE)),MIN((VLOOKUP(A124,[4]!Sthree,11,FALSE)),(VLOOKUP(A124,[3]!LeachSS,27,FALSE))))</f>
        <v>800</v>
      </c>
      <c r="H124" s="127" t="str">
        <f>IF(G124=(VLOOKUP(A124,Meth2,7,FALSE)),(VLOOKUP(A124,Meth2,8,FALSE)),(VLOOKUP(A124,[3]!LeachSS,28,FALSE)))</f>
        <v>Noncancer Risk</v>
      </c>
    </row>
    <row r="125" spans="1:8" x14ac:dyDescent="0.25">
      <c r="A125" s="148" t="s">
        <v>2</v>
      </c>
      <c r="B125" s="304" t="str">
        <f>VLOOKUP(A125,[1]!TOX, 2, FALSE)</f>
        <v>75-01-4</v>
      </c>
      <c r="C125" s="149">
        <f>IF((VLOOKUP(A125,[3]!LeachSS,21,FALSE))="0",(VLOOKUP(A125,[4]!Sthree,11,FALSE)),MIN((VLOOKUP(A125,[4]!Sthree,11,FALSE)),(VLOOKUP(A125,[3]!LeachSS,21,FALSE))))</f>
        <v>0.9</v>
      </c>
      <c r="D125" s="149" t="str">
        <f>IF(C125=(VLOOKUP(A125,Meth2,7,FALSE)),(VLOOKUP(A125,Meth2,8,FALSE)),(VLOOKUP(A125,[3]!LeachSS,22,FALSE)))</f>
        <v>Leaching</v>
      </c>
      <c r="E125" s="124">
        <f>IF((VLOOKUP(A125,[3]!LeachSS,24,FALSE))="0",(VLOOKUP(A125,[4]!Sthree,11,FALSE)),MIN((VLOOKUP(A125,[4]!Sthree,11,FALSE)),(VLOOKUP(A125,[3]!LeachSS,24,FALSE))))</f>
        <v>0.7</v>
      </c>
      <c r="F125" s="125" t="str">
        <f>IF(E125=(VLOOKUP(A125,Meth2,7,FALSE)),(VLOOKUP(A125,Meth2,8,FALSE)),(VLOOKUP(A125,[3]!LeachSS,25,FALSE)))</f>
        <v>Leaching</v>
      </c>
      <c r="G125" s="126">
        <f>IF((VLOOKUP(A125,[3]!LeachSS,27,FALSE))="0",(VLOOKUP(A125,[4]!Sthree,11,FALSE)),MIN((VLOOKUP(A125,[4]!Sthree,11,FALSE)),(VLOOKUP(A125,[3]!LeachSS,27,FALSE))))</f>
        <v>100</v>
      </c>
      <c r="H125" s="127" t="str">
        <f>IF(G125=(VLOOKUP(A125,Meth2,7,FALSE)),(VLOOKUP(A125,Meth2,8,FALSE)),(VLOOKUP(A125,[3]!LeachSS,28,FALSE)))</f>
        <v>Cancer Risk</v>
      </c>
    </row>
    <row r="126" spans="1:8" x14ac:dyDescent="0.25">
      <c r="A126" s="148" t="s">
        <v>120</v>
      </c>
      <c r="B126" s="304" t="str">
        <f>VLOOKUP(A126,[1]!TOX, 2, FALSE)</f>
        <v>1330-20-7</v>
      </c>
      <c r="C126" s="149">
        <f>IF((VLOOKUP(A126,[3]!LeachSS,21,FALSE))="0",(VLOOKUP(A126,[4]!Sthree,11,FALSE)),MIN((VLOOKUP(A126,[4]!Sthree,11,FALSE)),(VLOOKUP(A126,[3]!LeachSS,21,FALSE))))</f>
        <v>400</v>
      </c>
      <c r="D126" s="149" t="str">
        <f>IF(C126=(VLOOKUP(A126,Meth2,7,FALSE)),(VLOOKUP(A126,Meth2,8,FALSE)),(VLOOKUP(A126,[3]!LeachSS,22,FALSE)))</f>
        <v>Leaching</v>
      </c>
      <c r="E126" s="124">
        <f>IF((VLOOKUP(A126,[3]!LeachSS,24,FALSE))="0",(VLOOKUP(A126,[4]!Sthree,11,FALSE)),MIN((VLOOKUP(A126,[4]!Sthree,11,FALSE)),(VLOOKUP(A126,[3]!LeachSS,24,FALSE))))</f>
        <v>100</v>
      </c>
      <c r="F126" s="125" t="str">
        <f>IF(E126=(VLOOKUP(A126,Meth2,7,FALSE)),(VLOOKUP(A126,Meth2,8,FALSE)),(VLOOKUP(A126,[3]!LeachSS,25,FALSE)))</f>
        <v>Leaching</v>
      </c>
      <c r="G126" s="126">
        <f>IF((VLOOKUP(A126,[3]!LeachSS,27,FALSE))="0",(VLOOKUP(A126,[4]!Sthree,11,FALSE)),MIN((VLOOKUP(A126,[4]!Sthree,11,FALSE)),(VLOOKUP(A126,[3]!LeachSS,27,FALSE))))</f>
        <v>3000</v>
      </c>
      <c r="H126" s="127" t="str">
        <f>IF(G126=(VLOOKUP(A126,Meth2,7,FALSE)),(VLOOKUP(A126,Meth2,8,FALSE)),(VLOOKUP(A126,[3]!LeachSS,28,FALSE)))</f>
        <v>Ceiling (Medium)</v>
      </c>
    </row>
    <row r="127" spans="1:8" ht="13" thickBot="1" x14ac:dyDescent="0.3">
      <c r="A127" s="153" t="s">
        <v>1</v>
      </c>
      <c r="B127" s="306" t="str">
        <f>VLOOKUP(A127,[1]!TOX, 2, FALSE)</f>
        <v>7440-66-6</v>
      </c>
      <c r="C127" s="154">
        <f>IF((VLOOKUP(A127,[3]!LeachSS,21,FALSE))="0",(VLOOKUP(A127,[4]!Sthree,11,FALSE)),MIN((VLOOKUP(A127,[4]!Sthree,11,FALSE)),(VLOOKUP(A127,[3]!LeachSS,21,FALSE))))</f>
        <v>5000</v>
      </c>
      <c r="D127" s="154" t="str">
        <f>IF(C127=(VLOOKUP(A127,Meth2,7,FALSE)),(VLOOKUP(A127,Meth2,8,FALSE)),(VLOOKUP(A127,[3]!LeachSS,22,FALSE)))</f>
        <v>Ceiling (High)</v>
      </c>
      <c r="E127" s="137">
        <f>IF((VLOOKUP(A127,[3]!LeachSS,24,FALSE))="0",(VLOOKUP(A127,[4]!Sthree,11,FALSE)),MIN((VLOOKUP(A127,[4]!Sthree,11,FALSE)),(VLOOKUP(A127,[3]!LeachSS,24,FALSE))))</f>
        <v>5000</v>
      </c>
      <c r="F127" s="138" t="str">
        <f>IF(E127=(VLOOKUP(A127,Meth2,7,FALSE)),(VLOOKUP(A127,Meth2,8,FALSE)),(VLOOKUP(A127,[3]!LeachSS,25,FALSE)))</f>
        <v>Ceiling (High)</v>
      </c>
      <c r="G127" s="139">
        <f>IF((VLOOKUP(A127,[3]!LeachSS,27,FALSE))="0",(VLOOKUP(A127,[4]!Sthree,11,FALSE)),MIN((VLOOKUP(A127,[4]!Sthree,11,FALSE)),(VLOOKUP(A127,[3]!LeachSS,27,FALSE))))</f>
        <v>5000</v>
      </c>
      <c r="H127" s="140" t="str">
        <f>IF(G127=(VLOOKUP(A127,Meth2,7,FALSE)),(VLOOKUP(A127,Meth2,8,FALSE)),(VLOOKUP(A127,[3]!LeachSS,28,FALSE)))</f>
        <v>Ceiling (High)</v>
      </c>
    </row>
    <row r="128" spans="1:8" ht="13" thickTop="1" x14ac:dyDescent="0.25"/>
    <row r="130" spans="1:2" x14ac:dyDescent="0.25">
      <c r="A130" s="155"/>
      <c r="B130" s="155"/>
    </row>
    <row r="131" spans="1:2" x14ac:dyDescent="0.25">
      <c r="A131" s="155"/>
      <c r="B131" s="155"/>
    </row>
    <row r="132" spans="1:2" x14ac:dyDescent="0.25">
      <c r="A132" s="155"/>
      <c r="B132" s="155"/>
    </row>
    <row r="133" spans="1:2" x14ac:dyDescent="0.25">
      <c r="A133" s="155"/>
      <c r="B133" s="155"/>
    </row>
    <row r="134" spans="1:2" x14ac:dyDescent="0.25">
      <c r="A134" s="155"/>
      <c r="B134" s="155"/>
    </row>
    <row r="135" spans="1:2" x14ac:dyDescent="0.25">
      <c r="A135" s="155"/>
      <c r="B135" s="155"/>
    </row>
    <row r="136" spans="1:2" x14ac:dyDescent="0.25">
      <c r="A136" s="155"/>
      <c r="B136" s="155"/>
    </row>
    <row r="137" spans="1:2" x14ac:dyDescent="0.25">
      <c r="A137" s="155"/>
      <c r="B137" s="155"/>
    </row>
    <row r="138" spans="1:2" x14ac:dyDescent="0.25">
      <c r="A138" s="155"/>
      <c r="B138" s="155"/>
    </row>
  </sheetData>
  <sheetProtection sheet="1" objects="1" scenarios="1"/>
  <mergeCells count="3">
    <mergeCell ref="C1:D1"/>
    <mergeCell ref="E1:F1"/>
    <mergeCell ref="G1:H1"/>
  </mergeCells>
  <phoneticPr fontId="0" type="noConversion"/>
  <printOptions horizontalCentered="1"/>
  <pageMargins left="0.5" right="0.5" top="1" bottom="1" header="0.5" footer="0.4"/>
  <pageSetup scale="80" pageOrder="overThenDown" orientation="landscape" r:id="rId1"/>
  <headerFooter>
    <oddHeader xml:space="preserve">&amp;C&amp;"Arial,Bold"MCP Numerical Standards Derivation </oddHeader>
    <oddFooter>&amp;LMassDEP&amp;C&amp;8 2024&amp;R&amp;8Workbook: &amp;F
Sheet:  &amp;A
page:  &amp;P of &amp;N</oddFooter>
  </headerFooter>
  <ignoredErrors>
    <ignoredError sqref="E97 C97 G97" formula="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28"/>
  <sheetViews>
    <sheetView showGridLines="0" showZeros="0" zoomScaleNormal="100" workbookViewId="0">
      <pane xSplit="1" ySplit="4" topLeftCell="B5" activePane="bottomRight" state="frozen"/>
      <selection activeCell="B3" sqref="B3"/>
      <selection pane="topRight" activeCell="B3" sqref="B3"/>
      <selection pane="bottomLeft" activeCell="B3" sqref="B3"/>
      <selection pane="bottomRight" activeCell="A5" sqref="A5"/>
    </sheetView>
  </sheetViews>
  <sheetFormatPr defaultColWidth="9.1796875" defaultRowHeight="11.5" x14ac:dyDescent="0.25"/>
  <cols>
    <col min="1" max="1" width="43.81640625" style="156" bestFit="1" customWidth="1"/>
    <col min="2" max="2" width="9.81640625" style="156" customWidth="1"/>
    <col min="3" max="3" width="10.81640625" style="156" customWidth="1"/>
    <col min="4" max="4" width="19.1796875" style="156" customWidth="1"/>
    <col min="5" max="5" width="10.81640625" style="156" customWidth="1"/>
    <col min="6" max="6" width="19.1796875" style="156" customWidth="1"/>
    <col min="7" max="7" width="10.81640625" style="156" customWidth="1"/>
    <col min="8" max="8" width="19.1796875" style="156" customWidth="1"/>
    <col min="9" max="9" width="10.453125" style="156" customWidth="1"/>
    <col min="10" max="16384" width="9.1796875" style="156"/>
  </cols>
  <sheetData>
    <row r="1" spans="1:8" ht="22.4" customHeight="1" thickTop="1" x14ac:dyDescent="0.25">
      <c r="A1" s="96" t="s">
        <v>150</v>
      </c>
      <c r="B1" s="307"/>
      <c r="C1" s="368" t="s">
        <v>165</v>
      </c>
      <c r="D1" s="369"/>
      <c r="E1" s="370" t="s">
        <v>166</v>
      </c>
      <c r="F1" s="371"/>
      <c r="G1" s="372" t="s">
        <v>167</v>
      </c>
      <c r="H1" s="373"/>
    </row>
    <row r="2" spans="1:8" ht="31" x14ac:dyDescent="0.25">
      <c r="A2" s="97" t="s">
        <v>151</v>
      </c>
      <c r="B2" s="308"/>
      <c r="C2" s="157">
        <f>'S-1'!C2</f>
        <v>0</v>
      </c>
      <c r="D2" s="158">
        <f>'S-1'!D2</f>
        <v>0</v>
      </c>
      <c r="E2" s="159">
        <f t="shared" ref="E2:F4" si="0">C2</f>
        <v>0</v>
      </c>
      <c r="F2" s="160">
        <f t="shared" si="0"/>
        <v>0</v>
      </c>
      <c r="G2" s="161">
        <f t="shared" ref="G2:H4" si="1">C2</f>
        <v>0</v>
      </c>
      <c r="H2" s="162">
        <f t="shared" si="1"/>
        <v>0</v>
      </c>
    </row>
    <row r="3" spans="1:8" ht="13" x14ac:dyDescent="0.25">
      <c r="A3" s="163"/>
      <c r="B3" s="309"/>
      <c r="C3" s="104">
        <f>'S-1'!C3</f>
        <v>0</v>
      </c>
      <c r="D3" s="164">
        <f>'S-1'!D3</f>
        <v>0</v>
      </c>
      <c r="E3" s="46">
        <f t="shared" si="0"/>
        <v>0</v>
      </c>
      <c r="F3" s="47">
        <f t="shared" si="0"/>
        <v>0</v>
      </c>
      <c r="G3" s="106">
        <f t="shared" si="1"/>
        <v>0</v>
      </c>
      <c r="H3" s="49">
        <f t="shared" si="1"/>
        <v>0</v>
      </c>
    </row>
    <row r="4" spans="1:8" ht="23" x14ac:dyDescent="0.25">
      <c r="A4" s="165" t="s">
        <v>216</v>
      </c>
      <c r="B4" s="310" t="s">
        <v>200</v>
      </c>
      <c r="C4" s="108" t="str">
        <f>'S-1'!C4</f>
        <v>mg/kg</v>
      </c>
      <c r="D4" s="166" t="str">
        <f>'S-1'!D4</f>
        <v>Standard Basis</v>
      </c>
      <c r="E4" s="110" t="str">
        <f t="shared" si="0"/>
        <v>mg/kg</v>
      </c>
      <c r="F4" s="111" t="str">
        <f t="shared" si="0"/>
        <v>Standard Basis</v>
      </c>
      <c r="G4" s="112" t="str">
        <f t="shared" si="1"/>
        <v>mg/kg</v>
      </c>
      <c r="H4" s="113" t="str">
        <f t="shared" si="1"/>
        <v>Standard Basis</v>
      </c>
    </row>
    <row r="5" spans="1:8" x14ac:dyDescent="0.25">
      <c r="A5" s="146" t="s">
        <v>105</v>
      </c>
      <c r="B5" s="303" t="str">
        <f>VLOOKUP(A5,[1]!TOX, 2, FALSE)</f>
        <v>83-32-9</v>
      </c>
      <c r="C5" s="167">
        <f>(VLOOKUP(A5,[4]!Sone,9,FALSE))</f>
        <v>1000</v>
      </c>
      <c r="D5" s="168" t="str">
        <f>(VLOOKUP(A5,[4]!Sone,10,FALSE))</f>
        <v>Ceiling (High)</v>
      </c>
      <c r="E5" s="169">
        <f>(VLOOKUP(A5,[4]!Stwo,8,FALSE))</f>
        <v>3000</v>
      </c>
      <c r="F5" s="170" t="str">
        <f>(VLOOKUP(A5,[4]!Stwo,9,FALSE))</f>
        <v>Ceiling (High)</v>
      </c>
      <c r="G5" s="171">
        <f>(VLOOKUP(A5,[4]!Sthree,11,FALSE))</f>
        <v>5000</v>
      </c>
      <c r="H5" s="172" t="str">
        <f>(VLOOKUP(A5,[4]!Sthree,12,FALSE))</f>
        <v>Ceiling (High)</v>
      </c>
    </row>
    <row r="6" spans="1:8" x14ac:dyDescent="0.25">
      <c r="A6" s="148" t="s">
        <v>104</v>
      </c>
      <c r="B6" s="304" t="str">
        <f>VLOOKUP(A6,[1]!TOX, 2, FALSE)</f>
        <v>208-96-8</v>
      </c>
      <c r="C6" s="173">
        <f>(VLOOKUP(A6,[4]!Sone,9,FALSE))</f>
        <v>1000</v>
      </c>
      <c r="D6" s="174" t="str">
        <f>(VLOOKUP(A6,[4]!Sone,10,FALSE))</f>
        <v>Ceiling (High)</v>
      </c>
      <c r="E6" s="175">
        <f>(VLOOKUP(A6,[4]!Stwo,8,FALSE))</f>
        <v>3000</v>
      </c>
      <c r="F6" s="176" t="str">
        <f>(VLOOKUP(A6,[4]!Stwo,9,FALSE))</f>
        <v>Ceiling (High)</v>
      </c>
      <c r="G6" s="177">
        <f>(VLOOKUP(A6,[4]!Sthree,11,FALSE))</f>
        <v>5000</v>
      </c>
      <c r="H6" s="178" t="str">
        <f>(VLOOKUP(A6,[4]!Sthree,12,FALSE))</f>
        <v>Ceiling (High)</v>
      </c>
    </row>
    <row r="7" spans="1:8" x14ac:dyDescent="0.25">
      <c r="A7" s="148" t="s">
        <v>103</v>
      </c>
      <c r="B7" s="304" t="str">
        <f>VLOOKUP(A7,[1]!TOX, 2, FALSE)</f>
        <v>67-64-1</v>
      </c>
      <c r="C7" s="173">
        <f>(VLOOKUP(A7,[4]!Sone,9,FALSE))</f>
        <v>500</v>
      </c>
      <c r="D7" s="174" t="str">
        <f>(VLOOKUP(A7,[4]!Sone,10,FALSE))</f>
        <v>Ceiling (Medium)</v>
      </c>
      <c r="E7" s="175">
        <f>(VLOOKUP(A7,[4]!Stwo,8,FALSE))</f>
        <v>1000</v>
      </c>
      <c r="F7" s="176" t="str">
        <f>(VLOOKUP(A7,[4]!Stwo,9,FALSE))</f>
        <v>Ceiling (Medium)</v>
      </c>
      <c r="G7" s="177">
        <f>(VLOOKUP(A7,[4]!Sthree,11,FALSE))</f>
        <v>3000</v>
      </c>
      <c r="H7" s="178" t="str">
        <f>(VLOOKUP(A7,[4]!Sthree,12,FALSE))</f>
        <v>Ceiling (Medium)</v>
      </c>
    </row>
    <row r="8" spans="1:8" x14ac:dyDescent="0.25">
      <c r="A8" s="148" t="s">
        <v>102</v>
      </c>
      <c r="B8" s="304" t="str">
        <f>VLOOKUP(A8,[1]!TOX, 2, FALSE)</f>
        <v>309-00-2</v>
      </c>
      <c r="C8" s="173">
        <f>(VLOOKUP(A8,[4]!Sone,9,FALSE))</f>
        <v>0.09</v>
      </c>
      <c r="D8" s="174" t="str">
        <f>(VLOOKUP(A8,[4]!Sone,10,FALSE))</f>
        <v>Cancer Risk</v>
      </c>
      <c r="E8" s="175">
        <f>(VLOOKUP(A8,[4]!Stwo,8,FALSE))</f>
        <v>0.5</v>
      </c>
      <c r="F8" s="176" t="str">
        <f>(VLOOKUP(A8,[4]!Stwo,9,FALSE))</f>
        <v>Cancer Risk</v>
      </c>
      <c r="G8" s="177">
        <f>(VLOOKUP(A8,[4]!Sthree,11,FALSE))</f>
        <v>4</v>
      </c>
      <c r="H8" s="178" t="str">
        <f>(VLOOKUP(A8,[4]!Sthree,12,FALSE))</f>
        <v>Noncancer Risk</v>
      </c>
    </row>
    <row r="9" spans="1:8" x14ac:dyDescent="0.25">
      <c r="A9" s="148" t="s">
        <v>101</v>
      </c>
      <c r="B9" s="304" t="str">
        <f>VLOOKUP(A9,[1]!TOX, 2, FALSE)</f>
        <v>120-12-7</v>
      </c>
      <c r="C9" s="173">
        <f>(VLOOKUP(A9,[4]!Sone,9,FALSE))</f>
        <v>1000</v>
      </c>
      <c r="D9" s="174" t="str">
        <f>(VLOOKUP(A9,[4]!Sone,10,FALSE))</f>
        <v>Ceiling (High)</v>
      </c>
      <c r="E9" s="175">
        <f>(VLOOKUP(A9,[4]!Stwo,8,FALSE))</f>
        <v>3000</v>
      </c>
      <c r="F9" s="176" t="str">
        <f>(VLOOKUP(A9,[4]!Stwo,9,FALSE))</f>
        <v>Ceiling (High)</v>
      </c>
      <c r="G9" s="177">
        <f>(VLOOKUP(A9,[4]!Sthree,11,FALSE))</f>
        <v>5000</v>
      </c>
      <c r="H9" s="178" t="str">
        <f>(VLOOKUP(A9,[4]!Sthree,12,FALSE))</f>
        <v>Ceiling (High)</v>
      </c>
    </row>
    <row r="10" spans="1:8" x14ac:dyDescent="0.25">
      <c r="A10" s="148" t="s">
        <v>100</v>
      </c>
      <c r="B10" s="304" t="str">
        <f>VLOOKUP(A10,[1]!TOX, 2, FALSE)</f>
        <v>7440-36-0</v>
      </c>
      <c r="C10" s="173">
        <f>(VLOOKUP(A10,[4]!Sone,9,FALSE))</f>
        <v>20</v>
      </c>
      <c r="D10" s="174" t="str">
        <f>(VLOOKUP(A10,[4]!Sone,10,FALSE))</f>
        <v>Noncancer Risk</v>
      </c>
      <c r="E10" s="175">
        <f>(VLOOKUP(A10,[4]!Stwo,8,FALSE))</f>
        <v>40</v>
      </c>
      <c r="F10" s="176" t="str">
        <f>(VLOOKUP(A10,[4]!Stwo,9,FALSE))</f>
        <v>S-3 Standard</v>
      </c>
      <c r="G10" s="177">
        <f>(VLOOKUP(A10,[4]!Sthree,11,FALSE))</f>
        <v>40</v>
      </c>
      <c r="H10" s="178" t="str">
        <f>(VLOOKUP(A10,[4]!Sthree,12,FALSE))</f>
        <v>Noncancer Risk</v>
      </c>
    </row>
    <row r="11" spans="1:8" x14ac:dyDescent="0.25">
      <c r="A11" s="148" t="s">
        <v>99</v>
      </c>
      <c r="B11" s="304" t="str">
        <f>VLOOKUP(A11,[1]!TOX, 2, FALSE)</f>
        <v>7440-38-2</v>
      </c>
      <c r="C11" s="173">
        <f>(VLOOKUP(A11,[4]!Sone,9,FALSE))</f>
        <v>20</v>
      </c>
      <c r="D11" s="174" t="str">
        <f>(VLOOKUP(A11,[4]!Sone,10,FALSE))</f>
        <v>Background</v>
      </c>
      <c r="E11" s="175">
        <f>(VLOOKUP(A11,[4]!Stwo,8,FALSE))</f>
        <v>20</v>
      </c>
      <c r="F11" s="176" t="str">
        <f>(VLOOKUP(A11,[4]!Stwo,9,FALSE))</f>
        <v>Background</v>
      </c>
      <c r="G11" s="177">
        <f>(VLOOKUP(A11,[4]!Sthree,11,FALSE))</f>
        <v>60</v>
      </c>
      <c r="H11" s="178" t="str">
        <f>(VLOOKUP(A11,[4]!Sthree,12,FALSE))</f>
        <v>Noncancer Risk</v>
      </c>
    </row>
    <row r="12" spans="1:8" x14ac:dyDescent="0.25">
      <c r="A12" s="148" t="s">
        <v>98</v>
      </c>
      <c r="B12" s="304" t="str">
        <f>VLOOKUP(A12,[1]!TOX, 2, FALSE)</f>
        <v>7440-39-3</v>
      </c>
      <c r="C12" s="173">
        <f>(VLOOKUP(A12,[4]!Sone,9,FALSE))</f>
        <v>1000</v>
      </c>
      <c r="D12" s="174" t="str">
        <f>(VLOOKUP(A12,[4]!Sone,10,FALSE))</f>
        <v>Ceiling (High)</v>
      </c>
      <c r="E12" s="175">
        <f>(VLOOKUP(A12,[4]!Stwo,8,FALSE))</f>
        <v>3000</v>
      </c>
      <c r="F12" s="176" t="str">
        <f>(VLOOKUP(A12,[4]!Stwo,9,FALSE))</f>
        <v>Ceiling (High)</v>
      </c>
      <c r="G12" s="177">
        <f>(VLOOKUP(A12,[4]!Sthree,11,FALSE))</f>
        <v>5000</v>
      </c>
      <c r="H12" s="178" t="str">
        <f>(VLOOKUP(A12,[4]!Sthree,12,FALSE))</f>
        <v>Ceiling (High)</v>
      </c>
    </row>
    <row r="13" spans="1:8" x14ac:dyDescent="0.25">
      <c r="A13" s="148" t="s">
        <v>97</v>
      </c>
      <c r="B13" s="304" t="str">
        <f>VLOOKUP(A13,[1]!TOX, 2, FALSE)</f>
        <v>71-43-2</v>
      </c>
      <c r="C13" s="173">
        <f>(VLOOKUP(A13,[4]!Sone,9,FALSE))</f>
        <v>40</v>
      </c>
      <c r="D13" s="174" t="str">
        <f>(VLOOKUP(A13,[4]!Sone,10,FALSE))</f>
        <v>Cancer Risk</v>
      </c>
      <c r="E13" s="175">
        <f>(VLOOKUP(A13,[4]!Stwo,8,FALSE))</f>
        <v>200</v>
      </c>
      <c r="F13" s="176" t="str">
        <f>(VLOOKUP(A13,[4]!Stwo,9,FALSE))</f>
        <v>Cancer Risk</v>
      </c>
      <c r="G13" s="177">
        <f>(VLOOKUP(A13,[4]!Sthree,11,FALSE))</f>
        <v>1000</v>
      </c>
      <c r="H13" s="178" t="str">
        <f>(VLOOKUP(A13,[4]!Sthree,12,FALSE))</f>
        <v>Noncancer Risk</v>
      </c>
    </row>
    <row r="14" spans="1:8" x14ac:dyDescent="0.25">
      <c r="A14" s="148" t="s">
        <v>96</v>
      </c>
      <c r="B14" s="304" t="str">
        <f>VLOOKUP(A14,[1]!TOX, 2, FALSE)</f>
        <v>56-55-3</v>
      </c>
      <c r="C14" s="173">
        <f>(VLOOKUP(A14,[4]!Sone,9,FALSE))</f>
        <v>20</v>
      </c>
      <c r="D14" s="174" t="str">
        <f>(VLOOKUP(A14,[4]!Sone,10,FALSE))</f>
        <v>Cancer Risk</v>
      </c>
      <c r="E14" s="175">
        <f>(VLOOKUP(A14,[4]!Stwo,8,FALSE))</f>
        <v>300</v>
      </c>
      <c r="F14" s="176" t="str">
        <f>(VLOOKUP(A14,[4]!Stwo,9,FALSE))</f>
        <v>Cancer Risk</v>
      </c>
      <c r="G14" s="177">
        <f>(VLOOKUP(A14,[4]!Sthree,11,FALSE))</f>
        <v>2000</v>
      </c>
      <c r="H14" s="178" t="str">
        <f>(VLOOKUP(A14,[4]!Sthree,12,FALSE))</f>
        <v>Cancer Risk</v>
      </c>
    </row>
    <row r="15" spans="1:8" x14ac:dyDescent="0.25">
      <c r="A15" s="148" t="s">
        <v>95</v>
      </c>
      <c r="B15" s="304" t="str">
        <f>VLOOKUP(A15,[1]!TOX, 2, FALSE)</f>
        <v>50-32-8</v>
      </c>
      <c r="C15" s="173">
        <f>(VLOOKUP(A15,[4]!Sone,9,FALSE))</f>
        <v>2</v>
      </c>
      <c r="D15" s="174" t="str">
        <f>(VLOOKUP(A15,[4]!Sone,10,FALSE))</f>
        <v>Background</v>
      </c>
      <c r="E15" s="175">
        <f>(VLOOKUP(A15,[4]!Stwo,8,FALSE))</f>
        <v>30</v>
      </c>
      <c r="F15" s="176" t="str">
        <f>(VLOOKUP(A15,[4]!Stwo,9,FALSE))</f>
        <v>S-3 Standard</v>
      </c>
      <c r="G15" s="177">
        <f>(VLOOKUP(A15,[4]!Sthree,11,FALSE))</f>
        <v>30</v>
      </c>
      <c r="H15" s="178" t="str">
        <f>(VLOOKUP(A15,[4]!Sthree,12,FALSE))</f>
        <v>Noncancer Risk</v>
      </c>
    </row>
    <row r="16" spans="1:8" x14ac:dyDescent="0.25">
      <c r="A16" s="148" t="s">
        <v>94</v>
      </c>
      <c r="B16" s="304" t="str">
        <f>VLOOKUP(A16,[1]!TOX, 2, FALSE)</f>
        <v>205-99-2</v>
      </c>
      <c r="C16" s="173">
        <f>(VLOOKUP(A16,[4]!Sone,9,FALSE))</f>
        <v>20</v>
      </c>
      <c r="D16" s="174" t="str">
        <f>(VLOOKUP(A16,[4]!Sone,10,FALSE))</f>
        <v>Cancer Risk</v>
      </c>
      <c r="E16" s="175">
        <f>(VLOOKUP(A16,[4]!Stwo,8,FALSE))</f>
        <v>300</v>
      </c>
      <c r="F16" s="176" t="str">
        <f>(VLOOKUP(A16,[4]!Stwo,9,FALSE))</f>
        <v>Cancer Risk</v>
      </c>
      <c r="G16" s="177">
        <f>(VLOOKUP(A16,[4]!Sthree,11,FALSE))</f>
        <v>2000</v>
      </c>
      <c r="H16" s="178" t="str">
        <f>(VLOOKUP(A16,[4]!Sthree,12,FALSE))</f>
        <v>Cancer Risk</v>
      </c>
    </row>
    <row r="17" spans="1:8" x14ac:dyDescent="0.25">
      <c r="A17" s="148" t="s">
        <v>93</v>
      </c>
      <c r="B17" s="304" t="str">
        <f>VLOOKUP(A17,[1]!TOX, 2, FALSE)</f>
        <v>191-24-2</v>
      </c>
      <c r="C17" s="173">
        <f>(VLOOKUP(A17,[4]!Sone,9,FALSE))</f>
        <v>1000</v>
      </c>
      <c r="D17" s="174" t="str">
        <f>(VLOOKUP(A17,[4]!Sone,10,FALSE))</f>
        <v>Ceiling (High)</v>
      </c>
      <c r="E17" s="175">
        <f>(VLOOKUP(A17,[4]!Stwo,8,FALSE))</f>
        <v>3000</v>
      </c>
      <c r="F17" s="176" t="str">
        <f>(VLOOKUP(A17,[4]!Stwo,9,FALSE))</f>
        <v>Ceiling (High)</v>
      </c>
      <c r="G17" s="177">
        <f>(VLOOKUP(A17,[4]!Sthree,11,FALSE))</f>
        <v>5000</v>
      </c>
      <c r="H17" s="178" t="str">
        <f>(VLOOKUP(A17,[4]!Sthree,12,FALSE))</f>
        <v>Ceiling (High)</v>
      </c>
    </row>
    <row r="18" spans="1:8" x14ac:dyDescent="0.25">
      <c r="A18" s="148" t="s">
        <v>92</v>
      </c>
      <c r="B18" s="304" t="str">
        <f>VLOOKUP(A18,[1]!TOX, 2, FALSE)</f>
        <v>207-08-9</v>
      </c>
      <c r="C18" s="173">
        <f>(VLOOKUP(A18,[4]!Sone,9,FALSE))</f>
        <v>200</v>
      </c>
      <c r="D18" s="174" t="str">
        <f>(VLOOKUP(A18,[4]!Sone,10,FALSE))</f>
        <v>Cancer Risk</v>
      </c>
      <c r="E18" s="175">
        <f>(VLOOKUP(A18,[4]!Stwo,8,FALSE))</f>
        <v>3000</v>
      </c>
      <c r="F18" s="176" t="str">
        <f>(VLOOKUP(A18,[4]!Stwo,9,FALSE))</f>
        <v>Ceiling (High)</v>
      </c>
      <c r="G18" s="177">
        <f>(VLOOKUP(A18,[4]!Sthree,11,FALSE))</f>
        <v>5000</v>
      </c>
      <c r="H18" s="178" t="str">
        <f>(VLOOKUP(A18,[4]!Sthree,12,FALSE))</f>
        <v>Ceiling (High)</v>
      </c>
    </row>
    <row r="19" spans="1:8" x14ac:dyDescent="0.25">
      <c r="A19" s="148" t="s">
        <v>91</v>
      </c>
      <c r="B19" s="304" t="str">
        <f>VLOOKUP(A19,[1]!TOX, 2, FALSE)</f>
        <v>7440-41-7</v>
      </c>
      <c r="C19" s="173">
        <f>(VLOOKUP(A19,[4]!Sone,9,FALSE))</f>
        <v>100</v>
      </c>
      <c r="D19" s="174" t="str">
        <f>(VLOOKUP(A19,[4]!Sone,10,FALSE))</f>
        <v>Noncancer Risk</v>
      </c>
      <c r="E19" s="175">
        <f>(VLOOKUP(A19,[4]!Stwo,8,FALSE))</f>
        <v>200</v>
      </c>
      <c r="F19" s="176" t="str">
        <f>(VLOOKUP(A19,[4]!Stwo,9,FALSE))</f>
        <v>S-3 Standard</v>
      </c>
      <c r="G19" s="177">
        <f>(VLOOKUP(A19,[4]!Sthree,11,FALSE))</f>
        <v>200</v>
      </c>
      <c r="H19" s="178" t="str">
        <f>(VLOOKUP(A19,[4]!Sthree,12,FALSE))</f>
        <v>Noncancer Risk</v>
      </c>
    </row>
    <row r="20" spans="1:8" x14ac:dyDescent="0.25">
      <c r="A20" s="148" t="s">
        <v>90</v>
      </c>
      <c r="B20" s="304" t="str">
        <f>VLOOKUP(A20,[1]!TOX, 2, FALSE)</f>
        <v xml:space="preserve">92-52-4 </v>
      </c>
      <c r="C20" s="173">
        <f>(VLOOKUP(A20,[4]!Sone,9,FALSE))</f>
        <v>200</v>
      </c>
      <c r="D20" s="174" t="str">
        <f>(VLOOKUP(A20,[4]!Sone,10,FALSE))</f>
        <v>Cancer Risk</v>
      </c>
      <c r="E20" s="175">
        <f>(VLOOKUP(A20,[4]!Stwo,8,FALSE))</f>
        <v>1000</v>
      </c>
      <c r="F20" s="176" t="str">
        <f>(VLOOKUP(A20,[4]!Stwo,9,FALSE))</f>
        <v>Cancer Risk</v>
      </c>
      <c r="G20" s="177">
        <f>(VLOOKUP(A20,[4]!Sthree,11,FALSE))</f>
        <v>5000</v>
      </c>
      <c r="H20" s="178" t="str">
        <f>(VLOOKUP(A20,[4]!Sthree,12,FALSE))</f>
        <v>Ceiling (High)</v>
      </c>
    </row>
    <row r="21" spans="1:8" x14ac:dyDescent="0.25">
      <c r="A21" s="148" t="s">
        <v>89</v>
      </c>
      <c r="B21" s="304" t="str">
        <f>VLOOKUP(A21,[1]!TOX, 2, FALSE)</f>
        <v>111-44-4</v>
      </c>
      <c r="C21" s="173">
        <f>(VLOOKUP(A21,[4]!Sone,9,FALSE))</f>
        <v>2</v>
      </c>
      <c r="D21" s="174" t="str">
        <f>(VLOOKUP(A21,[4]!Sone,10,FALSE))</f>
        <v>Cancer Risk</v>
      </c>
      <c r="E21" s="175">
        <f>(VLOOKUP(A21,[4]!Stwo,8,FALSE))</f>
        <v>9</v>
      </c>
      <c r="F21" s="176" t="str">
        <f>(VLOOKUP(A21,[4]!Stwo,9,FALSE))</f>
        <v>Cancer Risk</v>
      </c>
      <c r="G21" s="177">
        <f>(VLOOKUP(A21,[4]!Sthree,11,FALSE))</f>
        <v>90</v>
      </c>
      <c r="H21" s="178" t="str">
        <f>(VLOOKUP(A21,[4]!Sthree,12,FALSE))</f>
        <v>Cancer Risk</v>
      </c>
    </row>
    <row r="22" spans="1:8" x14ac:dyDescent="0.25">
      <c r="A22" s="148" t="s">
        <v>88</v>
      </c>
      <c r="B22" s="304" t="str">
        <f>VLOOKUP(A22,[1]!TOX, 2, FALSE)</f>
        <v>108-60-1</v>
      </c>
      <c r="C22" s="173">
        <f>(VLOOKUP(A22,[4]!Sone,9,FALSE))</f>
        <v>30</v>
      </c>
      <c r="D22" s="174" t="str">
        <f>(VLOOKUP(A22,[4]!Sone,10,FALSE))</f>
        <v>Cancer Risk</v>
      </c>
      <c r="E22" s="175">
        <f>(VLOOKUP(A22,[4]!Stwo,8,FALSE))</f>
        <v>100</v>
      </c>
      <c r="F22" s="176" t="str">
        <f>(VLOOKUP(A22,[4]!Stwo,9,FALSE))</f>
        <v>Cancer Risk</v>
      </c>
      <c r="G22" s="177">
        <f>(VLOOKUP(A22,[4]!Sthree,11,FALSE))</f>
        <v>1000</v>
      </c>
      <c r="H22" s="178" t="str">
        <f>(VLOOKUP(A22,[4]!Sthree,12,FALSE))</f>
        <v>Cancer Risk</v>
      </c>
    </row>
    <row r="23" spans="1:8" x14ac:dyDescent="0.25">
      <c r="A23" s="148" t="s">
        <v>168</v>
      </c>
      <c r="B23" s="304" t="str">
        <f>VLOOKUP(A23,[1]!TOX, 2, FALSE)</f>
        <v>117-81-7</v>
      </c>
      <c r="C23" s="173">
        <f>(VLOOKUP(A23,[4]!Sone,9,FALSE))</f>
        <v>100</v>
      </c>
      <c r="D23" s="174" t="str">
        <f>(VLOOKUP(A23,[4]!Sone,10,FALSE))</f>
        <v>Cancer Risk</v>
      </c>
      <c r="E23" s="175">
        <f>(VLOOKUP(A23,[4]!Stwo,8,FALSE))</f>
        <v>700</v>
      </c>
      <c r="F23" s="176" t="str">
        <f>(VLOOKUP(A23,[4]!Stwo,9,FALSE))</f>
        <v>Cancer Risk</v>
      </c>
      <c r="G23" s="177">
        <f>(VLOOKUP(A23,[4]!Sthree,11,FALSE))</f>
        <v>2000</v>
      </c>
      <c r="H23" s="178" t="str">
        <f>(VLOOKUP(A23,[4]!Sthree,12,FALSE))</f>
        <v>Noncancer Risk</v>
      </c>
    </row>
    <row r="24" spans="1:8" x14ac:dyDescent="0.25">
      <c r="A24" s="148" t="s">
        <v>87</v>
      </c>
      <c r="B24" s="304" t="str">
        <f>VLOOKUP(A24,[1]!TOX, 2, FALSE)</f>
        <v>75-27-4</v>
      </c>
      <c r="C24" s="173">
        <f>(VLOOKUP(A24,[4]!Sone,9,FALSE))</f>
        <v>40</v>
      </c>
      <c r="D24" s="174" t="str">
        <f>(VLOOKUP(A24,[4]!Sone,10,FALSE))</f>
        <v>Cancer Risk</v>
      </c>
      <c r="E24" s="175">
        <f>(VLOOKUP(A24,[4]!Stwo,8,FALSE))</f>
        <v>200</v>
      </c>
      <c r="F24" s="176" t="str">
        <f>(VLOOKUP(A24,[4]!Stwo,9,FALSE))</f>
        <v>Cancer Risk</v>
      </c>
      <c r="G24" s="177">
        <f>(VLOOKUP(A24,[4]!Sthree,11,FALSE))</f>
        <v>500</v>
      </c>
      <c r="H24" s="178" t="str">
        <f>(VLOOKUP(A24,[4]!Sthree,12,FALSE))</f>
        <v>High Volatility</v>
      </c>
    </row>
    <row r="25" spans="1:8" x14ac:dyDescent="0.25">
      <c r="A25" s="148" t="s">
        <v>86</v>
      </c>
      <c r="B25" s="304" t="str">
        <f>VLOOKUP(A25,[1]!TOX, 2, FALSE)</f>
        <v>75-25-2</v>
      </c>
      <c r="C25" s="173">
        <f>(VLOOKUP(A25,[4]!Sone,9,FALSE))</f>
        <v>300</v>
      </c>
      <c r="D25" s="174" t="str">
        <f>(VLOOKUP(A25,[4]!Sone,10,FALSE))</f>
        <v>Cancer Risk</v>
      </c>
      <c r="E25" s="175">
        <f>(VLOOKUP(A25,[4]!Stwo,8,FALSE))</f>
        <v>1000</v>
      </c>
      <c r="F25" s="176" t="str">
        <f>(VLOOKUP(A25,[4]!Stwo,9,FALSE))</f>
        <v>Ceiling (Medium)</v>
      </c>
      <c r="G25" s="177">
        <f>(VLOOKUP(A25,[4]!Sthree,11,FALSE))</f>
        <v>3000</v>
      </c>
      <c r="H25" s="178" t="str">
        <f>(VLOOKUP(A25,[4]!Sthree,12,FALSE))</f>
        <v>Ceiling (Medium)</v>
      </c>
    </row>
    <row r="26" spans="1:8" x14ac:dyDescent="0.25">
      <c r="A26" s="148" t="s">
        <v>85</v>
      </c>
      <c r="B26" s="304" t="str">
        <f>VLOOKUP(A26,[1]!TOX, 2, FALSE)</f>
        <v>74-83-9</v>
      </c>
      <c r="C26" s="173">
        <f>(VLOOKUP(A26,[4]!Sone,9,FALSE))</f>
        <v>100</v>
      </c>
      <c r="D26" s="174" t="str">
        <f>(VLOOKUP(A26,[4]!Sone,10,FALSE))</f>
        <v>Noncancer Risk</v>
      </c>
      <c r="E26" s="175">
        <f>(VLOOKUP(A26,[4]!Stwo,8,FALSE))</f>
        <v>700</v>
      </c>
      <c r="F26" s="176" t="str">
        <f>(VLOOKUP(A26,[4]!Stwo,9,FALSE))</f>
        <v>S-3 Standard</v>
      </c>
      <c r="G26" s="177">
        <f>(VLOOKUP(A26,[4]!Sthree,11,FALSE))</f>
        <v>700</v>
      </c>
      <c r="H26" s="178" t="str">
        <f>(VLOOKUP(A26,[4]!Sthree,12,FALSE))</f>
        <v>Noncancer Risk</v>
      </c>
    </row>
    <row r="27" spans="1:8" x14ac:dyDescent="0.25">
      <c r="A27" s="148" t="s">
        <v>84</v>
      </c>
      <c r="B27" s="304" t="str">
        <f>VLOOKUP(A27,[1]!TOX, 2, FALSE)</f>
        <v>7440-43-9</v>
      </c>
      <c r="C27" s="173">
        <f>(VLOOKUP(A27,[4]!Sone,9,FALSE))</f>
        <v>80</v>
      </c>
      <c r="D27" s="174" t="str">
        <f>(VLOOKUP(A27,[4]!Sone,10,FALSE))</f>
        <v>Noncancer Risk</v>
      </c>
      <c r="E27" s="175">
        <f>(VLOOKUP(A27,[4]!Stwo,8,FALSE))</f>
        <v>80</v>
      </c>
      <c r="F27" s="176" t="str">
        <f>(VLOOKUP(A27,[4]!Stwo,9,FALSE))</f>
        <v>S-3 Standard</v>
      </c>
      <c r="G27" s="177">
        <f>(VLOOKUP(A27,[4]!Sthree,11,FALSE))</f>
        <v>80</v>
      </c>
      <c r="H27" s="178" t="str">
        <f>(VLOOKUP(A27,[4]!Sthree,12,FALSE))</f>
        <v>Noncancer Risk</v>
      </c>
    </row>
    <row r="28" spans="1:8" x14ac:dyDescent="0.25">
      <c r="A28" s="148" t="s">
        <v>83</v>
      </c>
      <c r="B28" s="304" t="str">
        <f>VLOOKUP(A28,[1]!TOX, 2, FALSE)</f>
        <v>56-23-5</v>
      </c>
      <c r="C28" s="173">
        <f>(VLOOKUP(A28,[4]!Sone,9,FALSE))</f>
        <v>30</v>
      </c>
      <c r="D28" s="174" t="str">
        <f>(VLOOKUP(A28,[4]!Sone,10,FALSE))</f>
        <v>Cancer Risk</v>
      </c>
      <c r="E28" s="175">
        <f>(VLOOKUP(A28,[4]!Stwo,8,FALSE))</f>
        <v>100</v>
      </c>
      <c r="F28" s="176" t="str">
        <f>(VLOOKUP(A28,[4]!Stwo,9,FALSE))</f>
        <v>Cancer Risk</v>
      </c>
      <c r="G28" s="177">
        <f>(VLOOKUP(A28,[4]!Sthree,11,FALSE))</f>
        <v>1000</v>
      </c>
      <c r="H28" s="178" t="str">
        <f>(VLOOKUP(A28,[4]!Sthree,12,FALSE))</f>
        <v>Cancer Risk</v>
      </c>
    </row>
    <row r="29" spans="1:8" x14ac:dyDescent="0.25">
      <c r="A29" s="148" t="s">
        <v>82</v>
      </c>
      <c r="B29" s="304" t="str">
        <f>VLOOKUP(A29,[1]!TOX, 2, FALSE)</f>
        <v>12789-03-6</v>
      </c>
      <c r="C29" s="173">
        <f>(VLOOKUP(A29,[4]!Sone,9,FALSE))</f>
        <v>6</v>
      </c>
      <c r="D29" s="174" t="str">
        <f>(VLOOKUP(A29,[4]!Sone,10,FALSE))</f>
        <v>Cancer Risk</v>
      </c>
      <c r="E29" s="175">
        <f>(VLOOKUP(A29,[4]!Stwo,8,FALSE))</f>
        <v>30</v>
      </c>
      <c r="F29" s="176" t="str">
        <f>(VLOOKUP(A29,[4]!Stwo,9,FALSE))</f>
        <v>Cancer Risk</v>
      </c>
      <c r="G29" s="177">
        <f>(VLOOKUP(A29,[4]!Sthree,11,FALSE))</f>
        <v>60</v>
      </c>
      <c r="H29" s="178" t="str">
        <f>(VLOOKUP(A29,[4]!Sthree,12,FALSE))</f>
        <v>Noncancer Risk</v>
      </c>
    </row>
    <row r="30" spans="1:8" x14ac:dyDescent="0.25">
      <c r="A30" s="148" t="s">
        <v>81</v>
      </c>
      <c r="B30" s="304" t="str">
        <f>VLOOKUP(A30,[1]!TOX, 2, FALSE)</f>
        <v>106-47-8</v>
      </c>
      <c r="C30" s="173">
        <f>(VLOOKUP(A30,[4]!Sone,9,FALSE))</f>
        <v>7</v>
      </c>
      <c r="D30" s="174" t="str">
        <f>(VLOOKUP(A30,[4]!Sone,10,FALSE))</f>
        <v>Cancer Risk</v>
      </c>
      <c r="E30" s="175">
        <f>(VLOOKUP(A30,[4]!Stwo,8,FALSE))</f>
        <v>40</v>
      </c>
      <c r="F30" s="176" t="str">
        <f>(VLOOKUP(A30,[4]!Stwo,9,FALSE))</f>
        <v>S-3 Standard</v>
      </c>
      <c r="G30" s="177">
        <f>(VLOOKUP(A30,[4]!Sthree,11,FALSE))</f>
        <v>40</v>
      </c>
      <c r="H30" s="178" t="str">
        <f>(VLOOKUP(A30,[4]!Sthree,12,FALSE))</f>
        <v>Noncancer Risk</v>
      </c>
    </row>
    <row r="31" spans="1:8" x14ac:dyDescent="0.25">
      <c r="A31" s="148" t="s">
        <v>80</v>
      </c>
      <c r="B31" s="304" t="str">
        <f>VLOOKUP(A31,[1]!TOX, 2, FALSE)</f>
        <v>108-90-7</v>
      </c>
      <c r="C31" s="173">
        <f>(VLOOKUP(A31,[4]!Sone,9,FALSE))</f>
        <v>500</v>
      </c>
      <c r="D31" s="174" t="str">
        <f>(VLOOKUP(A31,[4]!Sone,10,FALSE))</f>
        <v>Ceiling (Medium)</v>
      </c>
      <c r="E31" s="175">
        <f>(VLOOKUP(A31,[4]!Stwo,8,FALSE))</f>
        <v>1000</v>
      </c>
      <c r="F31" s="176" t="str">
        <f>(VLOOKUP(A31,[4]!Stwo,9,FALSE))</f>
        <v>Ceiling (Medium)</v>
      </c>
      <c r="G31" s="177">
        <f>(VLOOKUP(A31,[4]!Sthree,11,FALSE))</f>
        <v>3000</v>
      </c>
      <c r="H31" s="178" t="str">
        <f>(VLOOKUP(A31,[4]!Sthree,12,FALSE))</f>
        <v>Ceiling (Medium)</v>
      </c>
    </row>
    <row r="32" spans="1:8" x14ac:dyDescent="0.25">
      <c r="A32" s="148" t="s">
        <v>79</v>
      </c>
      <c r="B32" s="304" t="str">
        <f>VLOOKUP(A32,[1]!TOX, 2, FALSE)</f>
        <v>67-66-3</v>
      </c>
      <c r="C32" s="173">
        <f>(VLOOKUP(A32,[4]!Sone,9,FALSE))</f>
        <v>500</v>
      </c>
      <c r="D32" s="174" t="str">
        <f>(VLOOKUP(A32,[4]!Sone,10,FALSE))</f>
        <v>Ceiling (Medium)</v>
      </c>
      <c r="E32" s="175">
        <f>(VLOOKUP(A32,[4]!Stwo,8,FALSE))</f>
        <v>1000</v>
      </c>
      <c r="F32" s="176" t="str">
        <f>(VLOOKUP(A32,[4]!Stwo,9,FALSE))</f>
        <v>Ceiling (Medium)</v>
      </c>
      <c r="G32" s="177">
        <f>(VLOOKUP(A32,[4]!Sthree,11,FALSE))</f>
        <v>1000</v>
      </c>
      <c r="H32" s="178" t="str">
        <f>(VLOOKUP(A32,[4]!Sthree,12,FALSE))</f>
        <v>Noncancer Risk</v>
      </c>
    </row>
    <row r="33" spans="1:8" x14ac:dyDescent="0.25">
      <c r="A33" s="148" t="s">
        <v>78</v>
      </c>
      <c r="B33" s="304" t="str">
        <f>VLOOKUP(A33,[1]!TOX, 2, FALSE)</f>
        <v>95-57-8</v>
      </c>
      <c r="C33" s="173">
        <f>(VLOOKUP(A33,[4]!Sone,9,FALSE))</f>
        <v>100</v>
      </c>
      <c r="D33" s="174" t="str">
        <f>(VLOOKUP(A33,[4]!Sone,10,FALSE))</f>
        <v>Noncancer Risk</v>
      </c>
      <c r="E33" s="175">
        <f>(VLOOKUP(A33,[4]!Stwo,8,FALSE))</f>
        <v>400</v>
      </c>
      <c r="F33" s="176" t="str">
        <f>(VLOOKUP(A33,[4]!Stwo,9,FALSE))</f>
        <v>S-3 Standard</v>
      </c>
      <c r="G33" s="177">
        <f>(VLOOKUP(A33,[4]!Sthree,11,FALSE))</f>
        <v>400</v>
      </c>
      <c r="H33" s="178" t="str">
        <f>(VLOOKUP(A33,[4]!Sthree,12,FALSE))</f>
        <v>Noncancer Risk</v>
      </c>
    </row>
    <row r="34" spans="1:8" x14ac:dyDescent="0.25">
      <c r="A34" s="148" t="s">
        <v>77</v>
      </c>
      <c r="B34" s="304" t="str">
        <f>VLOOKUP(A34,[1]!TOX, 2, FALSE)</f>
        <v>7440-47-3</v>
      </c>
      <c r="C34" s="173">
        <f>(VLOOKUP(A34,[4]!Sone,9,FALSE))</f>
        <v>200</v>
      </c>
      <c r="D34" s="174" t="str">
        <f>(VLOOKUP(A34,[4]!Sone,10,FALSE))</f>
        <v>Lower of Cr III and VI</v>
      </c>
      <c r="E34" s="175">
        <f>(VLOOKUP(A34,[4]!Stwo,8,FALSE))</f>
        <v>200</v>
      </c>
      <c r="F34" s="176" t="str">
        <f>(VLOOKUP(A34,[4]!Stwo,9,FALSE))</f>
        <v>Lower of CrIII and CrIV</v>
      </c>
      <c r="G34" s="177">
        <f>(VLOOKUP(A34,[4]!Sthree,11,FALSE))</f>
        <v>200</v>
      </c>
      <c r="H34" s="178" t="str">
        <f>(VLOOKUP(A34,[4]!Sthree,12,FALSE))</f>
        <v>Lower of CrIII and CrIV</v>
      </c>
    </row>
    <row r="35" spans="1:8" x14ac:dyDescent="0.25">
      <c r="A35" s="148" t="s">
        <v>76</v>
      </c>
      <c r="B35" s="304" t="str">
        <f>VLOOKUP(A35,[1]!TOX, 2, FALSE)</f>
        <v>16065-83-1</v>
      </c>
      <c r="C35" s="173">
        <f>(VLOOKUP(A35,[4]!Sone,9,FALSE))</f>
        <v>1000</v>
      </c>
      <c r="D35" s="174" t="str">
        <f>(VLOOKUP(A35,[4]!Sone,10,FALSE))</f>
        <v>Ceiling (High)</v>
      </c>
      <c r="E35" s="175">
        <f>(VLOOKUP(A35,[4]!Stwo,8,FALSE))</f>
        <v>3000</v>
      </c>
      <c r="F35" s="176" t="str">
        <f>(VLOOKUP(A35,[4]!Stwo,9,FALSE))</f>
        <v>Ceiling (High)</v>
      </c>
      <c r="G35" s="177">
        <f>(VLOOKUP(A35,[4]!Sthree,11,FALSE))</f>
        <v>5000</v>
      </c>
      <c r="H35" s="178" t="str">
        <f>(VLOOKUP(A35,[4]!Sthree,12,FALSE))</f>
        <v>Ceiling (High)</v>
      </c>
    </row>
    <row r="36" spans="1:8" x14ac:dyDescent="0.25">
      <c r="A36" s="148" t="s">
        <v>75</v>
      </c>
      <c r="B36" s="304" t="str">
        <f>VLOOKUP(A36,[1]!TOX, 2, FALSE)</f>
        <v>18540-29-9</v>
      </c>
      <c r="C36" s="173">
        <f>(VLOOKUP(A36,[4]!Sone,9,FALSE))</f>
        <v>200</v>
      </c>
      <c r="D36" s="174" t="str">
        <f>(VLOOKUP(A36,[4]!Sone,10,FALSE))</f>
        <v>Noncancer Risk</v>
      </c>
      <c r="E36" s="175">
        <f>(VLOOKUP(A36,[4]!Stwo,8,FALSE))</f>
        <v>200</v>
      </c>
      <c r="F36" s="176" t="str">
        <f>(VLOOKUP(A36,[4]!Stwo,9,FALSE))</f>
        <v>S-3 Standard</v>
      </c>
      <c r="G36" s="177">
        <f>(VLOOKUP(A36,[4]!Sthree,11,FALSE))</f>
        <v>200</v>
      </c>
      <c r="H36" s="178" t="str">
        <f>(VLOOKUP(A36,[4]!Sthree,12,FALSE))</f>
        <v>Noncancer Risk</v>
      </c>
    </row>
    <row r="37" spans="1:8" x14ac:dyDescent="0.25">
      <c r="A37" s="148" t="s">
        <v>74</v>
      </c>
      <c r="B37" s="304" t="str">
        <f>VLOOKUP(A37,[1]!TOX, 2, FALSE)</f>
        <v>218-01-9</v>
      </c>
      <c r="C37" s="173">
        <f>(VLOOKUP(A37,[4]!Sone,9,FALSE))</f>
        <v>200</v>
      </c>
      <c r="D37" s="174" t="str">
        <f>(VLOOKUP(A37,[4]!Sone,10,FALSE))</f>
        <v>Cancer Risk</v>
      </c>
      <c r="E37" s="175">
        <f>(VLOOKUP(A37,[4]!Stwo,8,FALSE))</f>
        <v>3000</v>
      </c>
      <c r="F37" s="176" t="str">
        <f>(VLOOKUP(A37,[4]!Stwo,9,FALSE))</f>
        <v>Ceiling (High)</v>
      </c>
      <c r="G37" s="177">
        <f>(VLOOKUP(A37,[4]!Sthree,11,FALSE))</f>
        <v>5000</v>
      </c>
      <c r="H37" s="178" t="str">
        <f>(VLOOKUP(A37,[4]!Sthree,12,FALSE))</f>
        <v>Ceiling (High)</v>
      </c>
    </row>
    <row r="38" spans="1:8" x14ac:dyDescent="0.25">
      <c r="A38" s="148" t="s">
        <v>73</v>
      </c>
      <c r="B38" s="304" t="str">
        <f>VLOOKUP(A38,[1]!TOX, 2, FALSE)</f>
        <v>57-12-5</v>
      </c>
      <c r="C38" s="173">
        <f>(VLOOKUP(A38,[4]!Sone,9,FALSE))</f>
        <v>30</v>
      </c>
      <c r="D38" s="174" t="str">
        <f>(VLOOKUP(A38,[4]!Sone,10,FALSE))</f>
        <v>Noncancer Risk</v>
      </c>
      <c r="E38" s="175">
        <f>(VLOOKUP(A38,[4]!Stwo,8,FALSE))</f>
        <v>400</v>
      </c>
      <c r="F38" s="176" t="str">
        <f>(VLOOKUP(A38,[4]!Stwo,9,FALSE))</f>
        <v>Noncancer Risk</v>
      </c>
      <c r="G38" s="177">
        <f>(VLOOKUP(A38,[4]!Sthree,11,FALSE))</f>
        <v>500</v>
      </c>
      <c r="H38" s="178" t="str">
        <f>(VLOOKUP(A38,[4]!Sthree,12,FALSE))</f>
        <v>Noncancer Risk</v>
      </c>
    </row>
    <row r="39" spans="1:8" x14ac:dyDescent="0.25">
      <c r="A39" s="148" t="s">
        <v>72</v>
      </c>
      <c r="B39" s="304" t="str">
        <f>VLOOKUP(A39,[1]!TOX, 2, FALSE)</f>
        <v xml:space="preserve">53-70-3 </v>
      </c>
      <c r="C39" s="173">
        <f>(VLOOKUP(A39,[4]!Sone,9,FALSE))</f>
        <v>2</v>
      </c>
      <c r="D39" s="174" t="str">
        <f>(VLOOKUP(A39,[4]!Sone,10,FALSE))</f>
        <v>Cancer Risk</v>
      </c>
      <c r="E39" s="175">
        <f>(VLOOKUP(A39,[4]!Stwo,8,FALSE))</f>
        <v>30</v>
      </c>
      <c r="F39" s="176" t="str">
        <f>(VLOOKUP(A39,[4]!Stwo,9,FALSE))</f>
        <v>Cancer Risk</v>
      </c>
      <c r="G39" s="177">
        <f>(VLOOKUP(A39,[4]!Sthree,11,FALSE))</f>
        <v>200</v>
      </c>
      <c r="H39" s="178" t="str">
        <f>(VLOOKUP(A39,[4]!Sthree,12,FALSE))</f>
        <v>Cancer Risk</v>
      </c>
    </row>
    <row r="40" spans="1:8" x14ac:dyDescent="0.25">
      <c r="A40" s="148" t="s">
        <v>71</v>
      </c>
      <c r="B40" s="304" t="str">
        <f>VLOOKUP(A40,[1]!TOX, 2, FALSE)</f>
        <v>124-48-1</v>
      </c>
      <c r="C40" s="173">
        <f>(VLOOKUP(A40,[4]!Sone,9,FALSE))</f>
        <v>30</v>
      </c>
      <c r="D40" s="174" t="str">
        <f>(VLOOKUP(A40,[4]!Sone,10,FALSE))</f>
        <v>Cancer Risk</v>
      </c>
      <c r="E40" s="175">
        <f>(VLOOKUP(A40,[4]!Stwo,8,FALSE))</f>
        <v>100</v>
      </c>
      <c r="F40" s="176" t="str">
        <f>(VLOOKUP(A40,[4]!Stwo,9,FALSE))</f>
        <v>Cancer Risk</v>
      </c>
      <c r="G40" s="177">
        <f>(VLOOKUP(A40,[4]!Sthree,11,FALSE))</f>
        <v>500</v>
      </c>
      <c r="H40" s="178" t="str">
        <f>(VLOOKUP(A40,[4]!Sthree,12,FALSE))</f>
        <v>High Volatility</v>
      </c>
    </row>
    <row r="41" spans="1:8" x14ac:dyDescent="0.25">
      <c r="A41" s="148" t="s">
        <v>70</v>
      </c>
      <c r="B41" s="304" t="str">
        <f>VLOOKUP(A41,[1]!TOX, 2, FALSE)</f>
        <v>95-50-1</v>
      </c>
      <c r="C41" s="173">
        <f>(VLOOKUP(A41,[4]!Sone,9,FALSE))</f>
        <v>1000</v>
      </c>
      <c r="D41" s="174" t="str">
        <f>(VLOOKUP(A41,[4]!Sone,10,FALSE))</f>
        <v>Ceiling (High)</v>
      </c>
      <c r="E41" s="175">
        <f>(VLOOKUP(A41,[4]!Stwo,8,FALSE))</f>
        <v>3000</v>
      </c>
      <c r="F41" s="176" t="str">
        <f>(VLOOKUP(A41,[4]!Stwo,9,FALSE))</f>
        <v>Ceiling (High)</v>
      </c>
      <c r="G41" s="177">
        <f>(VLOOKUP(A41,[4]!Sthree,11,FALSE))</f>
        <v>5000</v>
      </c>
      <c r="H41" s="178" t="str">
        <f>(VLOOKUP(A41,[4]!Sthree,12,FALSE))</f>
        <v>Ceiling (High)</v>
      </c>
    </row>
    <row r="42" spans="1:8" x14ac:dyDescent="0.25">
      <c r="A42" s="148" t="s">
        <v>69</v>
      </c>
      <c r="B42" s="304" t="str">
        <f>VLOOKUP(A42,[1]!TOX, 2, FALSE)</f>
        <v>541-73-1</v>
      </c>
      <c r="C42" s="173">
        <f>(VLOOKUP(A42,[4]!Sone,9,FALSE))</f>
        <v>100</v>
      </c>
      <c r="D42" s="174" t="str">
        <f>(VLOOKUP(A42,[4]!Sone,10,FALSE))</f>
        <v>Ceiling (Low)</v>
      </c>
      <c r="E42" s="175">
        <f>(VLOOKUP(A42,[4]!Stwo,8,FALSE))</f>
        <v>500</v>
      </c>
      <c r="F42" s="176" t="str">
        <f>(VLOOKUP(A42,[4]!Stwo,9,FALSE))</f>
        <v>Ceiling (Low)</v>
      </c>
      <c r="G42" s="177">
        <f>(VLOOKUP(A42,[4]!Sthree,11,FALSE))</f>
        <v>500</v>
      </c>
      <c r="H42" s="178" t="str">
        <f>(VLOOKUP(A42,[4]!Sthree,12,FALSE))</f>
        <v>High Volatility</v>
      </c>
    </row>
    <row r="43" spans="1:8" x14ac:dyDescent="0.25">
      <c r="A43" s="148" t="s">
        <v>68</v>
      </c>
      <c r="B43" s="304" t="str">
        <f>VLOOKUP(A43,[1]!TOX, 2, FALSE)</f>
        <v>106-46-7</v>
      </c>
      <c r="C43" s="173">
        <f>(VLOOKUP(A43,[4]!Sone,9,FALSE))</f>
        <v>100</v>
      </c>
      <c r="D43" s="174" t="str">
        <f>(VLOOKUP(A43,[4]!Sone,10,FALSE))</f>
        <v>Cancer Risk</v>
      </c>
      <c r="E43" s="175">
        <f>(VLOOKUP(A43,[4]!Stwo,8,FALSE))</f>
        <v>400</v>
      </c>
      <c r="F43" s="176" t="str">
        <f>(VLOOKUP(A43,[4]!Stwo,9,FALSE))</f>
        <v>Cancer Risk</v>
      </c>
      <c r="G43" s="177">
        <f>(VLOOKUP(A43,[4]!Sthree,11,FALSE))</f>
        <v>3000</v>
      </c>
      <c r="H43" s="178" t="str">
        <f>(VLOOKUP(A43,[4]!Sthree,12,FALSE))</f>
        <v>Ceiling (Medium)</v>
      </c>
    </row>
    <row r="44" spans="1:8" x14ac:dyDescent="0.25">
      <c r="A44" s="148" t="s">
        <v>67</v>
      </c>
      <c r="B44" s="304" t="str">
        <f>VLOOKUP(A44,[1]!TOX, 2, FALSE)</f>
        <v>91-94-1</v>
      </c>
      <c r="C44" s="173">
        <f>(VLOOKUP(A44,[4]!Sone,9,FALSE))</f>
        <v>3</v>
      </c>
      <c r="D44" s="174" t="str">
        <f>(VLOOKUP(A44,[4]!Sone,10,FALSE))</f>
        <v>Cancer Risk</v>
      </c>
      <c r="E44" s="175">
        <f>(VLOOKUP(A44,[4]!Stwo,8,FALSE))</f>
        <v>20</v>
      </c>
      <c r="F44" s="176" t="str">
        <f>(VLOOKUP(A44,[4]!Stwo,9,FALSE))</f>
        <v>Cancer Risk</v>
      </c>
      <c r="G44" s="177">
        <f>(VLOOKUP(A44,[4]!Sthree,11,FALSE))</f>
        <v>100</v>
      </c>
      <c r="H44" s="178" t="str">
        <f>(VLOOKUP(A44,[4]!Sthree,12,FALSE))</f>
        <v>Cancer Risk</v>
      </c>
    </row>
    <row r="45" spans="1:8" x14ac:dyDescent="0.25">
      <c r="A45" s="150" t="s">
        <v>66</v>
      </c>
      <c r="B45" s="304" t="str">
        <f>VLOOKUP(A45,[1]!TOX, 2, FALSE)</f>
        <v>72-54-8</v>
      </c>
      <c r="C45" s="173">
        <f>(VLOOKUP(A45,[4]!Sone,9,FALSE))</f>
        <v>10</v>
      </c>
      <c r="D45" s="174" t="str">
        <f>(VLOOKUP(A45,[4]!Sone,10,FALSE))</f>
        <v>Cancer Risk</v>
      </c>
      <c r="E45" s="175">
        <f>(VLOOKUP(A45,[4]!Stwo,8,FALSE))</f>
        <v>40</v>
      </c>
      <c r="F45" s="176" t="str">
        <f>(VLOOKUP(A45,[4]!Stwo,9,FALSE))</f>
        <v>Cancer Risk</v>
      </c>
      <c r="G45" s="177">
        <f>(VLOOKUP(A45,[4]!Sthree,11,FALSE))</f>
        <v>70</v>
      </c>
      <c r="H45" s="178" t="str">
        <f>(VLOOKUP(A45,[4]!Sthree,12,FALSE))</f>
        <v>Noncancer Risk</v>
      </c>
    </row>
    <row r="46" spans="1:8" x14ac:dyDescent="0.25">
      <c r="A46" s="150" t="s">
        <v>65</v>
      </c>
      <c r="B46" s="304" t="str">
        <f>VLOOKUP(A46,[1]!TOX, 2, FALSE)</f>
        <v>72-55-9</v>
      </c>
      <c r="C46" s="173">
        <f>(VLOOKUP(A46,[4]!Sone,9,FALSE))</f>
        <v>7</v>
      </c>
      <c r="D46" s="174" t="str">
        <f>(VLOOKUP(A46,[4]!Sone,10,FALSE))</f>
        <v>Cancer Risk</v>
      </c>
      <c r="E46" s="175">
        <f>(VLOOKUP(A46,[4]!Stwo,8,FALSE))</f>
        <v>30</v>
      </c>
      <c r="F46" s="176" t="str">
        <f>(VLOOKUP(A46,[4]!Stwo,9,FALSE))</f>
        <v>Cancer Risk</v>
      </c>
      <c r="G46" s="177">
        <f>(VLOOKUP(A46,[4]!Sthree,11,FALSE))</f>
        <v>70</v>
      </c>
      <c r="H46" s="178" t="str">
        <f>(VLOOKUP(A46,[4]!Sthree,12,FALSE))</f>
        <v>Noncancer Risk</v>
      </c>
    </row>
    <row r="47" spans="1:8" x14ac:dyDescent="0.25">
      <c r="A47" s="148" t="s">
        <v>64</v>
      </c>
      <c r="B47" s="304" t="str">
        <f>VLOOKUP(A47,[1]!TOX, 2, FALSE)</f>
        <v>50-29-3</v>
      </c>
      <c r="C47" s="173">
        <f>(VLOOKUP(A47,[4]!Sone,9,FALSE))</f>
        <v>7</v>
      </c>
      <c r="D47" s="174" t="str">
        <f>(VLOOKUP(A47,[4]!Sone,10,FALSE))</f>
        <v>Cancer Risk</v>
      </c>
      <c r="E47" s="175">
        <f>(VLOOKUP(A47,[4]!Stwo,8,FALSE))</f>
        <v>30</v>
      </c>
      <c r="F47" s="176" t="str">
        <f>(VLOOKUP(A47,[4]!Stwo,9,FALSE))</f>
        <v>Cancer Risk</v>
      </c>
      <c r="G47" s="177">
        <f>(VLOOKUP(A47,[4]!Sthree,11,FALSE))</f>
        <v>70</v>
      </c>
      <c r="H47" s="178" t="str">
        <f>(VLOOKUP(A47,[4]!Sthree,12,FALSE))</f>
        <v>Noncancer Risk</v>
      </c>
    </row>
    <row r="48" spans="1:8" x14ac:dyDescent="0.25">
      <c r="A48" s="148" t="s">
        <v>63</v>
      </c>
      <c r="B48" s="304" t="str">
        <f>VLOOKUP(A48,[1]!TOX, 2, FALSE)</f>
        <v xml:space="preserve">75-34-3 </v>
      </c>
      <c r="C48" s="173">
        <f>(VLOOKUP(A48,[4]!Sone,9,FALSE))</f>
        <v>500</v>
      </c>
      <c r="D48" s="174" t="str">
        <f>(VLOOKUP(A48,[4]!Sone,10,FALSE))</f>
        <v>Ceiling (Medium)</v>
      </c>
      <c r="E48" s="175">
        <f>(VLOOKUP(A48,[4]!Stwo,8,FALSE))</f>
        <v>1000</v>
      </c>
      <c r="F48" s="176" t="str">
        <f>(VLOOKUP(A48,[4]!Stwo,9,FALSE))</f>
        <v>Ceiling (Medium)</v>
      </c>
      <c r="G48" s="177">
        <f>(VLOOKUP(A48,[4]!Sthree,11,FALSE))</f>
        <v>3000</v>
      </c>
      <c r="H48" s="178" t="str">
        <f>(VLOOKUP(A48,[4]!Sthree,12,FALSE))</f>
        <v>Ceiling (Medium)</v>
      </c>
    </row>
    <row r="49" spans="1:8" x14ac:dyDescent="0.25">
      <c r="A49" s="148" t="s">
        <v>62</v>
      </c>
      <c r="B49" s="304" t="str">
        <f>VLOOKUP(A49,[1]!TOX, 2, FALSE)</f>
        <v>107-06-2</v>
      </c>
      <c r="C49" s="173">
        <f>(VLOOKUP(A49,[4]!Sone,9,FALSE))</f>
        <v>30</v>
      </c>
      <c r="D49" s="174" t="str">
        <f>(VLOOKUP(A49,[4]!Sone,10,FALSE))</f>
        <v>Cancer Risk</v>
      </c>
      <c r="E49" s="175">
        <f>(VLOOKUP(A49,[4]!Stwo,8,FALSE))</f>
        <v>100</v>
      </c>
      <c r="F49" s="176" t="str">
        <f>(VLOOKUP(A49,[4]!Stwo,9,FALSE))</f>
        <v>Cancer Risk</v>
      </c>
      <c r="G49" s="177">
        <f>(VLOOKUP(A49,[4]!Sthree,11,FALSE))</f>
        <v>1000</v>
      </c>
      <c r="H49" s="178" t="str">
        <f>(VLOOKUP(A49,[4]!Sthree,12,FALSE))</f>
        <v>Ceiling (Low)</v>
      </c>
    </row>
    <row r="50" spans="1:8" x14ac:dyDescent="0.25">
      <c r="A50" s="148" t="s">
        <v>61</v>
      </c>
      <c r="B50" s="304" t="str">
        <f>VLOOKUP(A50,[1]!TOX, 2, FALSE)</f>
        <v>75-35-4</v>
      </c>
      <c r="C50" s="173">
        <f>(VLOOKUP(A50,[4]!Sone,9,FALSE))</f>
        <v>500</v>
      </c>
      <c r="D50" s="174" t="str">
        <f>(VLOOKUP(A50,[4]!Sone,10,FALSE))</f>
        <v>Ceiling (Medium)</v>
      </c>
      <c r="E50" s="175">
        <f>(VLOOKUP(A50,[4]!Stwo,8,FALSE))</f>
        <v>1000</v>
      </c>
      <c r="F50" s="176" t="str">
        <f>(VLOOKUP(A50,[4]!Stwo,9,FALSE))</f>
        <v>Ceiling (Medium)</v>
      </c>
      <c r="G50" s="177">
        <f>(VLOOKUP(A50,[4]!Sthree,11,FALSE))</f>
        <v>3000</v>
      </c>
      <c r="H50" s="178" t="str">
        <f>(VLOOKUP(A50,[4]!Sthree,12,FALSE))</f>
        <v>Ceiling (Medium)</v>
      </c>
    </row>
    <row r="51" spans="1:8" x14ac:dyDescent="0.25">
      <c r="A51" s="148" t="s">
        <v>60</v>
      </c>
      <c r="B51" s="304" t="str">
        <f>VLOOKUP(A51,[1]!TOX, 2, FALSE)</f>
        <v>156-59-2</v>
      </c>
      <c r="C51" s="173">
        <f>(VLOOKUP(A51,[4]!Sone,9,FALSE))</f>
        <v>100</v>
      </c>
      <c r="D51" s="174" t="str">
        <f>(VLOOKUP(A51,[4]!Sone,10,FALSE))</f>
        <v>Ceiling (Low)</v>
      </c>
      <c r="E51" s="175">
        <f>(VLOOKUP(A51,[4]!Stwo,8,FALSE))</f>
        <v>500</v>
      </c>
      <c r="F51" s="176" t="str">
        <f>(VLOOKUP(A51,[4]!Stwo,9,FALSE))</f>
        <v>Ceiling (Low)</v>
      </c>
      <c r="G51" s="177">
        <f>(VLOOKUP(A51,[4]!Sthree,11,FALSE))</f>
        <v>500</v>
      </c>
      <c r="H51" s="178" t="str">
        <f>(VLOOKUP(A51,[4]!Sthree,12,FALSE))</f>
        <v>High Volatility</v>
      </c>
    </row>
    <row r="52" spans="1:8" x14ac:dyDescent="0.25">
      <c r="A52" s="148" t="s">
        <v>59</v>
      </c>
      <c r="B52" s="304" t="str">
        <f>VLOOKUP(A52,[1]!TOX, 2, FALSE)</f>
        <v>156-60-5</v>
      </c>
      <c r="C52" s="173">
        <f>(VLOOKUP(A52,[4]!Sone,9,FALSE))</f>
        <v>500</v>
      </c>
      <c r="D52" s="174" t="str">
        <f>(VLOOKUP(A52,[4]!Sone,10,FALSE))</f>
        <v>Ceiling (Medium)</v>
      </c>
      <c r="E52" s="175">
        <f>(VLOOKUP(A52,[4]!Stwo,8,FALSE))</f>
        <v>1000</v>
      </c>
      <c r="F52" s="176" t="str">
        <f>(VLOOKUP(A52,[4]!Stwo,9,FALSE))</f>
        <v>Ceiling (Medium)</v>
      </c>
      <c r="G52" s="177">
        <f>(VLOOKUP(A52,[4]!Sthree,11,FALSE))</f>
        <v>3000</v>
      </c>
      <c r="H52" s="178" t="str">
        <f>(VLOOKUP(A52,[4]!Sthree,12,FALSE))</f>
        <v>Ceiling (Medium)</v>
      </c>
    </row>
    <row r="53" spans="1:8" x14ac:dyDescent="0.25">
      <c r="A53" s="148" t="s">
        <v>58</v>
      </c>
      <c r="B53" s="304" t="str">
        <f>VLOOKUP(A53,[1]!TOX, 2, FALSE)</f>
        <v>75-09-2</v>
      </c>
      <c r="C53" s="173">
        <f>(VLOOKUP(A53,[4]!Sone,9,FALSE))</f>
        <v>300</v>
      </c>
      <c r="D53" s="174" t="str">
        <f>(VLOOKUP(A53,[4]!Sone,10,FALSE))</f>
        <v>Cancer Risk</v>
      </c>
      <c r="E53" s="175">
        <f>(VLOOKUP(A53,[4]!Stwo,8,FALSE))</f>
        <v>800</v>
      </c>
      <c r="F53" s="176" t="str">
        <f>(VLOOKUP(A53,[4]!Stwo,9,FALSE))</f>
        <v>S-3 Standard</v>
      </c>
      <c r="G53" s="177">
        <f>(VLOOKUP(A53,[4]!Sthree,11,FALSE))</f>
        <v>800</v>
      </c>
      <c r="H53" s="178" t="str">
        <f>(VLOOKUP(A53,[4]!Sthree,12,FALSE))</f>
        <v>Noncancer Risk</v>
      </c>
    </row>
    <row r="54" spans="1:8" x14ac:dyDescent="0.25">
      <c r="A54" s="148" t="s">
        <v>57</v>
      </c>
      <c r="B54" s="304" t="str">
        <f>VLOOKUP(A54,[1]!TOX, 2, FALSE)</f>
        <v>120-83-2</v>
      </c>
      <c r="C54" s="173">
        <f>(VLOOKUP(A54,[4]!Sone,9,FALSE))</f>
        <v>80</v>
      </c>
      <c r="D54" s="174" t="str">
        <f>(VLOOKUP(A54,[4]!Sone,10,FALSE))</f>
        <v>Noncancer Risk</v>
      </c>
      <c r="E54" s="175">
        <f>(VLOOKUP(A54,[4]!Stwo,8,FALSE))</f>
        <v>900</v>
      </c>
      <c r="F54" s="176" t="str">
        <f>(VLOOKUP(A54,[4]!Stwo,9,FALSE))</f>
        <v>S-3 Standard</v>
      </c>
      <c r="G54" s="177">
        <f>(VLOOKUP(A54,[4]!Sthree,11,FALSE))</f>
        <v>900</v>
      </c>
      <c r="H54" s="178" t="str">
        <f>(VLOOKUP(A54,[4]!Sthree,12,FALSE))</f>
        <v>Noncancer Risk</v>
      </c>
    </row>
    <row r="55" spans="1:8" x14ac:dyDescent="0.25">
      <c r="A55" s="148" t="s">
        <v>56</v>
      </c>
      <c r="B55" s="304" t="str">
        <f>VLOOKUP(A55,[1]!TOX, 2, FALSE)</f>
        <v>78-87-5</v>
      </c>
      <c r="C55" s="173">
        <f>(VLOOKUP(A55,[4]!Sone,9,FALSE))</f>
        <v>60</v>
      </c>
      <c r="D55" s="174" t="str">
        <f>(VLOOKUP(A55,[4]!Sone,10,FALSE))</f>
        <v>Cancer Risk</v>
      </c>
      <c r="E55" s="175">
        <f>(VLOOKUP(A55,[4]!Stwo,8,FALSE))</f>
        <v>300</v>
      </c>
      <c r="F55" s="176" t="str">
        <f>(VLOOKUP(A55,[4]!Stwo,9,FALSE))</f>
        <v>Cancer Risk</v>
      </c>
      <c r="G55" s="177">
        <f>(VLOOKUP(A55,[4]!Sthree,11,FALSE))</f>
        <v>1000</v>
      </c>
      <c r="H55" s="178" t="str">
        <f>(VLOOKUP(A55,[4]!Sthree,12,FALSE))</f>
        <v>Ceiling (Low)</v>
      </c>
    </row>
    <row r="56" spans="1:8" x14ac:dyDescent="0.25">
      <c r="A56" s="148" t="s">
        <v>55</v>
      </c>
      <c r="B56" s="304" t="str">
        <f>VLOOKUP(A56,[1]!TOX, 2, FALSE)</f>
        <v>542-75-6</v>
      </c>
      <c r="C56" s="173">
        <f>(VLOOKUP(A56,[4]!Sone,9,FALSE))</f>
        <v>20</v>
      </c>
      <c r="D56" s="174" t="str">
        <f>(VLOOKUP(A56,[4]!Sone,10,FALSE))</f>
        <v>Cancer Risk</v>
      </c>
      <c r="E56" s="175">
        <f>(VLOOKUP(A56,[4]!Stwo,8,FALSE))</f>
        <v>100</v>
      </c>
      <c r="F56" s="176" t="str">
        <f>(VLOOKUP(A56,[4]!Stwo,9,FALSE))</f>
        <v>Cancer Risk</v>
      </c>
      <c r="G56" s="177">
        <f>(VLOOKUP(A56,[4]!Sthree,11,FALSE))</f>
        <v>1000</v>
      </c>
      <c r="H56" s="178" t="str">
        <f>(VLOOKUP(A56,[4]!Sthree,12,FALSE))</f>
        <v>Cancer Risk</v>
      </c>
    </row>
    <row r="57" spans="1:8" x14ac:dyDescent="0.25">
      <c r="A57" s="148" t="s">
        <v>54</v>
      </c>
      <c r="B57" s="304" t="str">
        <f>VLOOKUP(A57,[1]!TOX, 2, FALSE)</f>
        <v>60-57-1</v>
      </c>
      <c r="C57" s="173">
        <f>(VLOOKUP(A57,[4]!Sone,9,FALSE))</f>
        <v>0.09</v>
      </c>
      <c r="D57" s="174" t="str">
        <f>(VLOOKUP(A57,[4]!Sone,10,FALSE))</f>
        <v>Cancer Risk</v>
      </c>
      <c r="E57" s="175">
        <f>(VLOOKUP(A57,[4]!Stwo,8,FALSE))</f>
        <v>0.6</v>
      </c>
      <c r="F57" s="176" t="str">
        <f>(VLOOKUP(A57,[4]!Stwo,9,FALSE))</f>
        <v>Cancer Risk</v>
      </c>
      <c r="G57" s="177">
        <f>(VLOOKUP(A57,[4]!Sthree,11,FALSE))</f>
        <v>4</v>
      </c>
      <c r="H57" s="178" t="str">
        <f>(VLOOKUP(A57,[4]!Sthree,12,FALSE))</f>
        <v>Cancer Risk</v>
      </c>
    </row>
    <row r="58" spans="1:8" x14ac:dyDescent="0.25">
      <c r="A58" s="148" t="s">
        <v>53</v>
      </c>
      <c r="B58" s="304" t="str">
        <f>VLOOKUP(A58,[1]!TOX, 2, FALSE)</f>
        <v>84-66-2</v>
      </c>
      <c r="C58" s="173">
        <f>(VLOOKUP(A58,[4]!Sone,9,FALSE))</f>
        <v>1000</v>
      </c>
      <c r="D58" s="174" t="str">
        <f>(VLOOKUP(A58,[4]!Sone,10,FALSE))</f>
        <v>Ceiling (High)</v>
      </c>
      <c r="E58" s="175">
        <f>(VLOOKUP(A58,[4]!Stwo,8,FALSE))</f>
        <v>3000</v>
      </c>
      <c r="F58" s="176" t="str">
        <f>(VLOOKUP(A58,[4]!Stwo,9,FALSE))</f>
        <v>Ceiling (High)</v>
      </c>
      <c r="G58" s="177">
        <f>(VLOOKUP(A58,[4]!Sthree,11,FALSE))</f>
        <v>5000</v>
      </c>
      <c r="H58" s="178" t="str">
        <f>(VLOOKUP(A58,[4]!Sthree,12,FALSE))</f>
        <v>Ceiling (High)</v>
      </c>
    </row>
    <row r="59" spans="1:8" x14ac:dyDescent="0.25">
      <c r="A59" s="148" t="s">
        <v>52</v>
      </c>
      <c r="B59" s="304" t="str">
        <f>VLOOKUP(A59,[1]!TOX, 2, FALSE)</f>
        <v>131-11-3</v>
      </c>
      <c r="C59" s="173">
        <f>(VLOOKUP(A59,[4]!Sone,9,FALSE))</f>
        <v>1000</v>
      </c>
      <c r="D59" s="174" t="str">
        <f>(VLOOKUP(A59,[4]!Sone,10,FALSE))</f>
        <v>Ceiling (High)</v>
      </c>
      <c r="E59" s="175">
        <f>(VLOOKUP(A59,[4]!Stwo,8,FALSE))</f>
        <v>3000</v>
      </c>
      <c r="F59" s="176" t="str">
        <f>(VLOOKUP(A59,[4]!Stwo,9,FALSE))</f>
        <v>Ceiling (High)</v>
      </c>
      <c r="G59" s="177">
        <f>(VLOOKUP(A59,[4]!Sthree,11,FALSE))</f>
        <v>5000</v>
      </c>
      <c r="H59" s="178" t="str">
        <f>(VLOOKUP(A59,[4]!Sthree,12,FALSE))</f>
        <v>Ceiling (High)</v>
      </c>
    </row>
    <row r="60" spans="1:8" x14ac:dyDescent="0.25">
      <c r="A60" s="148" t="s">
        <v>51</v>
      </c>
      <c r="B60" s="304" t="str">
        <f>VLOOKUP(A60,[1]!TOX, 2, FALSE)</f>
        <v>105-67-9</v>
      </c>
      <c r="C60" s="173">
        <f>(VLOOKUP(A60,[4]!Sone,9,FALSE))</f>
        <v>500</v>
      </c>
      <c r="D60" s="174" t="str">
        <f>(VLOOKUP(A60,[4]!Sone,10,FALSE))</f>
        <v>Noncancer Risk</v>
      </c>
      <c r="E60" s="175">
        <f>(VLOOKUP(A60,[4]!Stwo,8,FALSE))</f>
        <v>2000</v>
      </c>
      <c r="F60" s="176" t="str">
        <f>(VLOOKUP(A60,[4]!Stwo,9,FALSE))</f>
        <v>S-3 Standard</v>
      </c>
      <c r="G60" s="177">
        <f>(VLOOKUP(A60,[4]!Sthree,11,FALSE))</f>
        <v>2000</v>
      </c>
      <c r="H60" s="178" t="str">
        <f>(VLOOKUP(A60,[4]!Sthree,12,FALSE))</f>
        <v>Noncancer Risk</v>
      </c>
    </row>
    <row r="61" spans="1:8" x14ac:dyDescent="0.25">
      <c r="A61" s="148" t="s">
        <v>50</v>
      </c>
      <c r="B61" s="304" t="str">
        <f>VLOOKUP(A61,[1]!TOX, 2, FALSE)</f>
        <v>51-28-5</v>
      </c>
      <c r="C61" s="173">
        <f>(VLOOKUP(A61,[4]!Sone,9,FALSE))</f>
        <v>50</v>
      </c>
      <c r="D61" s="174" t="str">
        <f>(VLOOKUP(A61,[4]!Sone,10,FALSE))</f>
        <v>Noncancer Risk</v>
      </c>
      <c r="E61" s="175">
        <f>(VLOOKUP(A61,[4]!Stwo,8,FALSE))</f>
        <v>900</v>
      </c>
      <c r="F61" s="176" t="str">
        <f>(VLOOKUP(A61,[4]!Stwo,9,FALSE))</f>
        <v>S-3 Standard</v>
      </c>
      <c r="G61" s="177">
        <f>(VLOOKUP(A61,[4]!Sthree,11,FALSE))</f>
        <v>900</v>
      </c>
      <c r="H61" s="178" t="str">
        <f>(VLOOKUP(A61,[4]!Sthree,12,FALSE))</f>
        <v>Noncancer Risk</v>
      </c>
    </row>
    <row r="62" spans="1:8" x14ac:dyDescent="0.25">
      <c r="A62" s="148" t="s">
        <v>49</v>
      </c>
      <c r="B62" s="304" t="str">
        <f>VLOOKUP(A62,[1]!TOX, 2, FALSE)</f>
        <v>121-14-2</v>
      </c>
      <c r="C62" s="173">
        <f>(VLOOKUP(A62,[4]!Sone,9,FALSE))</f>
        <v>2</v>
      </c>
      <c r="D62" s="174" t="str">
        <f>(VLOOKUP(A62,[4]!Sone,10,FALSE))</f>
        <v>Cancer Risk</v>
      </c>
      <c r="E62" s="175">
        <f>(VLOOKUP(A62,[4]!Stwo,8,FALSE))</f>
        <v>10</v>
      </c>
      <c r="F62" s="176" t="str">
        <f>(VLOOKUP(A62,[4]!Stwo,9,FALSE))</f>
        <v>Cancer Risk</v>
      </c>
      <c r="G62" s="177">
        <f>(VLOOKUP(A62,[4]!Sthree,11,FALSE))</f>
        <v>90</v>
      </c>
      <c r="H62" s="178" t="str">
        <f>(VLOOKUP(A62,[4]!Sthree,12,FALSE))</f>
        <v>Cancer Risk</v>
      </c>
    </row>
    <row r="63" spans="1:8" x14ac:dyDescent="0.25">
      <c r="A63" s="148" t="s">
        <v>48</v>
      </c>
      <c r="B63" s="304" t="str">
        <f>VLOOKUP(A63,[1]!TOX, 2, FALSE)</f>
        <v>123-91-1</v>
      </c>
      <c r="C63" s="173">
        <f>(VLOOKUP(A63,[4]!Sone,9,FALSE))</f>
        <v>20</v>
      </c>
      <c r="D63" s="174" t="str">
        <f>(VLOOKUP(A63,[4]!Sone,10,FALSE))</f>
        <v>Cancer Risk</v>
      </c>
      <c r="E63" s="175">
        <f>(VLOOKUP(A63,[4]!Stwo,8,FALSE))</f>
        <v>100</v>
      </c>
      <c r="F63" s="176" t="str">
        <f>(VLOOKUP(A63,[4]!Stwo,9,FALSE))</f>
        <v>Cancer Risk</v>
      </c>
      <c r="G63" s="177">
        <f>(VLOOKUP(A63,[4]!Sthree,11,FALSE))</f>
        <v>500</v>
      </c>
      <c r="H63" s="178" t="str">
        <f>(VLOOKUP(A63,[4]!Sthree,12,FALSE))</f>
        <v>High Volatility</v>
      </c>
    </row>
    <row r="64" spans="1:8" x14ac:dyDescent="0.25">
      <c r="A64" s="148" t="s">
        <v>47</v>
      </c>
      <c r="B64" s="304" t="str">
        <f>VLOOKUP(A64,[1]!TOX, 2, FALSE)</f>
        <v>115-29-7</v>
      </c>
      <c r="C64" s="173">
        <f>(VLOOKUP(A64,[4]!Sone,9,FALSE))</f>
        <v>300</v>
      </c>
      <c r="D64" s="174" t="str">
        <f>(VLOOKUP(A64,[4]!Sone,10,FALSE))</f>
        <v>Noncancer Risk</v>
      </c>
      <c r="E64" s="175">
        <f>(VLOOKUP(A64,[4]!Stwo,8,FALSE))</f>
        <v>500</v>
      </c>
      <c r="F64" s="176" t="str">
        <f>(VLOOKUP(A64,[4]!Stwo,9,FALSE))</f>
        <v>S-3 Standard</v>
      </c>
      <c r="G64" s="177">
        <f>(VLOOKUP(A64,[4]!Sthree,11,FALSE))</f>
        <v>500</v>
      </c>
      <c r="H64" s="178" t="str">
        <f>(VLOOKUP(A64,[4]!Sthree,12,FALSE))</f>
        <v>Noncancer Risk</v>
      </c>
    </row>
    <row r="65" spans="1:8" x14ac:dyDescent="0.25">
      <c r="A65" s="148" t="s">
        <v>46</v>
      </c>
      <c r="B65" s="304" t="str">
        <f>VLOOKUP(A65,[1]!TOX, 2, FALSE)</f>
        <v>72-20-8</v>
      </c>
      <c r="C65" s="173">
        <f>(VLOOKUP(A65,[4]!Sone,9,FALSE))</f>
        <v>20</v>
      </c>
      <c r="D65" s="174" t="str">
        <f>(VLOOKUP(A65,[4]!Sone,10,FALSE))</f>
        <v>Noncancer Risk</v>
      </c>
      <c r="E65" s="175">
        <f>(VLOOKUP(A65,[4]!Stwo,8,FALSE))</f>
        <v>30</v>
      </c>
      <c r="F65" s="176" t="str">
        <f>(VLOOKUP(A65,[4]!Stwo,9,FALSE))</f>
        <v>S-3 Standard</v>
      </c>
      <c r="G65" s="177">
        <f>(VLOOKUP(A65,[4]!Sthree,11,FALSE))</f>
        <v>30</v>
      </c>
      <c r="H65" s="178" t="str">
        <f>(VLOOKUP(A65,[4]!Sthree,12,FALSE))</f>
        <v>Noncancer Risk</v>
      </c>
    </row>
    <row r="66" spans="1:8" x14ac:dyDescent="0.25">
      <c r="A66" s="148" t="s">
        <v>169</v>
      </c>
      <c r="B66" s="304" t="str">
        <f>VLOOKUP(A66,[1]!TOX, 2, FALSE)</f>
        <v>100-41-4</v>
      </c>
      <c r="C66" s="173">
        <f>(VLOOKUP(A66,[4]!Sone,9,FALSE))</f>
        <v>500</v>
      </c>
      <c r="D66" s="174" t="str">
        <f>(VLOOKUP(A66,[4]!Sone,10,FALSE))</f>
        <v>Ceiling (Medium)</v>
      </c>
      <c r="E66" s="175">
        <f>(VLOOKUP(A66,[4]!Stwo,8,FALSE))</f>
        <v>1000</v>
      </c>
      <c r="F66" s="176" t="str">
        <f>(VLOOKUP(A66,[4]!Stwo,9,FALSE))</f>
        <v>Ceiling (Medium)</v>
      </c>
      <c r="G66" s="177">
        <f>(VLOOKUP(A66,[4]!Sthree,11,FALSE))</f>
        <v>3000</v>
      </c>
      <c r="H66" s="178" t="str">
        <f>(VLOOKUP(A66,[4]!Sthree,12,FALSE))</f>
        <v>Ceiling (Medium)</v>
      </c>
    </row>
    <row r="67" spans="1:8" x14ac:dyDescent="0.25">
      <c r="A67" s="148" t="s">
        <v>110</v>
      </c>
      <c r="B67" s="304" t="str">
        <f>VLOOKUP(A67,[1]!TOX, 2, FALSE)</f>
        <v>106-93-4</v>
      </c>
      <c r="C67" s="173">
        <f>(VLOOKUP(A67,[4]!Sone,9,FALSE))</f>
        <v>1</v>
      </c>
      <c r="D67" s="174" t="str">
        <f>(VLOOKUP(A67,[4]!Sone,10,FALSE))</f>
        <v>Cancer Risk</v>
      </c>
      <c r="E67" s="175">
        <f>(VLOOKUP(A67,[4]!Stwo,8,FALSE))</f>
        <v>5</v>
      </c>
      <c r="F67" s="176" t="str">
        <f>(VLOOKUP(A67,[4]!Stwo,9,FALSE))</f>
        <v>Cancer Risk</v>
      </c>
      <c r="G67" s="177">
        <f>(VLOOKUP(A67,[4]!Sthree,11,FALSE))</f>
        <v>50</v>
      </c>
      <c r="H67" s="178" t="str">
        <f>(VLOOKUP(A67,[4]!Sthree,12,FALSE))</f>
        <v>Cancer Risk</v>
      </c>
    </row>
    <row r="68" spans="1:8" x14ac:dyDescent="0.25">
      <c r="A68" s="148" t="s">
        <v>45</v>
      </c>
      <c r="B68" s="304" t="str">
        <f>VLOOKUP(A68,[1]!TOX, 2, FALSE)</f>
        <v>206-44-0</v>
      </c>
      <c r="C68" s="173">
        <f>(VLOOKUP(A68,[4]!Sone,9,FALSE))</f>
        <v>1000</v>
      </c>
      <c r="D68" s="174" t="str">
        <f>(VLOOKUP(A68,[4]!Sone,10,FALSE))</f>
        <v>Ceiling (High)</v>
      </c>
      <c r="E68" s="175">
        <f>(VLOOKUP(A68,[4]!Stwo,8,FALSE))</f>
        <v>3000</v>
      </c>
      <c r="F68" s="176" t="str">
        <f>(VLOOKUP(A68,[4]!Stwo,9,FALSE))</f>
        <v>Ceiling (High)</v>
      </c>
      <c r="G68" s="177">
        <f>(VLOOKUP(A68,[4]!Sthree,11,FALSE))</f>
        <v>5000</v>
      </c>
      <c r="H68" s="178" t="str">
        <f>(VLOOKUP(A68,[4]!Sthree,12,FALSE))</f>
        <v>Ceiling (High)</v>
      </c>
    </row>
    <row r="69" spans="1:8" x14ac:dyDescent="0.25">
      <c r="A69" s="148" t="s">
        <v>44</v>
      </c>
      <c r="B69" s="304" t="str">
        <f>VLOOKUP(A69,[1]!TOX, 2, FALSE)</f>
        <v>86-73-7</v>
      </c>
      <c r="C69" s="173">
        <f>(VLOOKUP(A69,[4]!Sone,9,FALSE))</f>
        <v>1000</v>
      </c>
      <c r="D69" s="174" t="str">
        <f>(VLOOKUP(A69,[4]!Sone,10,FALSE))</f>
        <v>Ceiling (High)</v>
      </c>
      <c r="E69" s="175">
        <f>(VLOOKUP(A69,[4]!Stwo,8,FALSE))</f>
        <v>3000</v>
      </c>
      <c r="F69" s="176" t="str">
        <f>(VLOOKUP(A69,[4]!Stwo,9,FALSE))</f>
        <v>Ceiling (High)</v>
      </c>
      <c r="G69" s="177">
        <f>(VLOOKUP(A69,[4]!Sthree,11,FALSE))</f>
        <v>5000</v>
      </c>
      <c r="H69" s="178" t="str">
        <f>(VLOOKUP(A69,[4]!Sthree,12,FALSE))</f>
        <v>Ceiling (High)</v>
      </c>
    </row>
    <row r="70" spans="1:8" x14ac:dyDescent="0.25">
      <c r="A70" s="148" t="s">
        <v>43</v>
      </c>
      <c r="B70" s="304" t="str">
        <f>VLOOKUP(A70,[1]!TOX, 2, FALSE)</f>
        <v>76-44-8</v>
      </c>
      <c r="C70" s="173">
        <f>(VLOOKUP(A70,[4]!Sone,9,FALSE))</f>
        <v>0.3</v>
      </c>
      <c r="D70" s="174" t="str">
        <f>(VLOOKUP(A70,[4]!Sone,10,FALSE))</f>
        <v>Cancer Risk</v>
      </c>
      <c r="E70" s="175">
        <f>(VLOOKUP(A70,[4]!Stwo,8,FALSE))</f>
        <v>2</v>
      </c>
      <c r="F70" s="176" t="str">
        <f>(VLOOKUP(A70,[4]!Stwo,9,FALSE))</f>
        <v>Cancer Risk</v>
      </c>
      <c r="G70" s="177">
        <f>(VLOOKUP(A70,[4]!Sthree,11,FALSE))</f>
        <v>10</v>
      </c>
      <c r="H70" s="178" t="str">
        <f>(VLOOKUP(A70,[4]!Sthree,12,FALSE))</f>
        <v>Cancer Risk</v>
      </c>
    </row>
    <row r="71" spans="1:8" x14ac:dyDescent="0.25">
      <c r="A71" s="148" t="s">
        <v>42</v>
      </c>
      <c r="B71" s="304" t="str">
        <f>VLOOKUP(A71,[1]!TOX, 2, FALSE)</f>
        <v>1024-57-3</v>
      </c>
      <c r="C71" s="173">
        <f>(VLOOKUP(A71,[4]!Sone,9,FALSE))</f>
        <v>0.2</v>
      </c>
      <c r="D71" s="174" t="str">
        <f>(VLOOKUP(A71,[4]!Sone,10,FALSE))</f>
        <v>Cancer Risk</v>
      </c>
      <c r="E71" s="175">
        <f>(VLOOKUP(A71,[4]!Stwo,8,FALSE))</f>
        <v>1</v>
      </c>
      <c r="F71" s="176" t="str">
        <f>(VLOOKUP(A71,[4]!Stwo,9,FALSE))</f>
        <v>Cancer Risk</v>
      </c>
      <c r="G71" s="177">
        <f>(VLOOKUP(A71,[4]!Sthree,11,FALSE))</f>
        <v>1</v>
      </c>
      <c r="H71" s="178" t="str">
        <f>(VLOOKUP(A71,[4]!Sthree,12,FALSE))</f>
        <v>Noncancer Risk</v>
      </c>
    </row>
    <row r="72" spans="1:8" x14ac:dyDescent="0.25">
      <c r="A72" s="148" t="s">
        <v>41</v>
      </c>
      <c r="B72" s="304" t="str">
        <f>VLOOKUP(A72,[1]!TOX, 2, FALSE)</f>
        <v>118-74-1</v>
      </c>
      <c r="C72" s="173">
        <f>(VLOOKUP(A72,[4]!Sone,9,FALSE))</f>
        <v>0.7</v>
      </c>
      <c r="D72" s="174" t="str">
        <f>(VLOOKUP(A72,[4]!Sone,10,FALSE))</f>
        <v>PQL</v>
      </c>
      <c r="E72" s="175">
        <f>(VLOOKUP(A72,[4]!Stwo,8,FALSE))</f>
        <v>0.9</v>
      </c>
      <c r="F72" s="176" t="str">
        <f>(VLOOKUP(A72,[4]!Stwo,9,FALSE))</f>
        <v>S-3 Standard</v>
      </c>
      <c r="G72" s="177">
        <f>(VLOOKUP(A72,[4]!Sthree,11,FALSE))</f>
        <v>0.9</v>
      </c>
      <c r="H72" s="178" t="str">
        <f>(VLOOKUP(A72,[4]!Sthree,12,FALSE))</f>
        <v>Noncancer Risk</v>
      </c>
    </row>
    <row r="73" spans="1:8" x14ac:dyDescent="0.25">
      <c r="A73" s="148" t="s">
        <v>40</v>
      </c>
      <c r="B73" s="304" t="str">
        <f>VLOOKUP(A73,[1]!TOX, 2, FALSE)</f>
        <v>87-68-3</v>
      </c>
      <c r="C73" s="173">
        <f>(VLOOKUP(A73,[4]!Sone,9,FALSE))</f>
        <v>30</v>
      </c>
      <c r="D73" s="174" t="str">
        <f>(VLOOKUP(A73,[4]!Sone,10,FALSE))</f>
        <v>Cancer Risk</v>
      </c>
      <c r="E73" s="175">
        <f>(VLOOKUP(A73,[4]!Stwo,8,FALSE))</f>
        <v>100</v>
      </c>
      <c r="F73" s="176" t="str">
        <f>(VLOOKUP(A73,[4]!Stwo,9,FALSE))</f>
        <v>Cancer Risk</v>
      </c>
      <c r="G73" s="177">
        <f>(VLOOKUP(A73,[4]!Sthree,11,FALSE))</f>
        <v>100</v>
      </c>
      <c r="H73" s="178" t="str">
        <f>(VLOOKUP(A73,[4]!Sthree,12,FALSE))</f>
        <v>Noncancer Risk</v>
      </c>
    </row>
    <row r="74" spans="1:8" x14ac:dyDescent="0.25">
      <c r="A74" s="150" t="s">
        <v>39</v>
      </c>
      <c r="B74" s="304" t="str">
        <f>VLOOKUP(A74,[1]!TOX, 2, FALSE)</f>
        <v>58-89-9</v>
      </c>
      <c r="C74" s="173">
        <f>(VLOOKUP(A74,[4]!Sone,9,FALSE))</f>
        <v>2</v>
      </c>
      <c r="D74" s="174" t="str">
        <f>(VLOOKUP(A74,[4]!Sone,10,FALSE))</f>
        <v>Cancer Risk</v>
      </c>
      <c r="E74" s="175">
        <f>(VLOOKUP(A74,[4]!Stwo,8,FALSE))</f>
        <v>8</v>
      </c>
      <c r="F74" s="176" t="str">
        <f>(VLOOKUP(A74,[4]!Stwo,9,FALSE))</f>
        <v>Cancer Risk</v>
      </c>
      <c r="G74" s="177">
        <f>(VLOOKUP(A74,[4]!Sthree,11,FALSE))</f>
        <v>70</v>
      </c>
      <c r="H74" s="178" t="str">
        <f>(VLOOKUP(A74,[4]!Sthree,12,FALSE))</f>
        <v>Cancer Risk</v>
      </c>
    </row>
    <row r="75" spans="1:8" x14ac:dyDescent="0.25">
      <c r="A75" s="148" t="s">
        <v>38</v>
      </c>
      <c r="B75" s="304" t="str">
        <f>VLOOKUP(A75,[1]!TOX, 2, FALSE)</f>
        <v>67-72-1</v>
      </c>
      <c r="C75" s="173">
        <f>(VLOOKUP(A75,[4]!Sone,9,FALSE))</f>
        <v>50</v>
      </c>
      <c r="D75" s="174" t="str">
        <f>(VLOOKUP(A75,[4]!Sone,10,FALSE))</f>
        <v>Noncancer Risk</v>
      </c>
      <c r="E75" s="175">
        <f>(VLOOKUP(A75,[4]!Stwo,8,FALSE))</f>
        <v>300</v>
      </c>
      <c r="F75" s="176" t="str">
        <f>(VLOOKUP(A75,[4]!Stwo,9,FALSE))</f>
        <v>Cancer Risk</v>
      </c>
      <c r="G75" s="177">
        <f>(VLOOKUP(A75,[4]!Sthree,11,FALSE))</f>
        <v>300</v>
      </c>
      <c r="H75" s="178" t="str">
        <f>(VLOOKUP(A75,[4]!Sthree,12,FALSE))</f>
        <v>Noncancer Risk</v>
      </c>
    </row>
    <row r="76" spans="1:8" x14ac:dyDescent="0.25">
      <c r="A76" s="148" t="s">
        <v>37</v>
      </c>
      <c r="B76" s="304" t="str">
        <f>VLOOKUP(A76,[1]!TOX, 2, FALSE)</f>
        <v>2691-41-0</v>
      </c>
      <c r="C76" s="173">
        <f>(VLOOKUP(A76,[4]!Sone,9,FALSE))</f>
        <v>1000</v>
      </c>
      <c r="D76" s="174" t="str">
        <f>(VLOOKUP(A76,[4]!Sone,10,FALSE))</f>
        <v>Ceiling (High)</v>
      </c>
      <c r="E76" s="175">
        <f>(VLOOKUP(A76,[4]!Stwo,8,FALSE))</f>
        <v>3000</v>
      </c>
      <c r="F76" s="176" t="str">
        <f>(VLOOKUP(A76,[4]!Stwo,9,FALSE))</f>
        <v>Ceiling (High)</v>
      </c>
      <c r="G76" s="177">
        <f>(VLOOKUP(A76,[4]!Sthree,11,FALSE))</f>
        <v>5000</v>
      </c>
      <c r="H76" s="178" t="str">
        <f>(VLOOKUP(A76,[4]!Sthree,12,FALSE))</f>
        <v>Ceiling (High)</v>
      </c>
    </row>
    <row r="77" spans="1:8" x14ac:dyDescent="0.25">
      <c r="A77" s="148" t="s">
        <v>36</v>
      </c>
      <c r="B77" s="304" t="str">
        <f>VLOOKUP(A77,[1]!TOX, 2, FALSE)</f>
        <v>193-39-5</v>
      </c>
      <c r="C77" s="173">
        <f>(VLOOKUP(A77,[4]!Sone,9,FALSE))</f>
        <v>20</v>
      </c>
      <c r="D77" s="174" t="str">
        <f>(VLOOKUP(A77,[4]!Sone,10,FALSE))</f>
        <v>Cancer Risk</v>
      </c>
      <c r="E77" s="175">
        <f>(VLOOKUP(A77,[4]!Stwo,8,FALSE))</f>
        <v>300</v>
      </c>
      <c r="F77" s="176" t="str">
        <f>(VLOOKUP(A77,[4]!Stwo,9,FALSE))</f>
        <v>Cancer Risk</v>
      </c>
      <c r="G77" s="177">
        <f>(VLOOKUP(A77,[4]!Sthree,11,FALSE))</f>
        <v>2000</v>
      </c>
      <c r="H77" s="178" t="str">
        <f>(VLOOKUP(A77,[4]!Sthree,12,FALSE))</f>
        <v>Cancer Risk</v>
      </c>
    </row>
    <row r="78" spans="1:8" x14ac:dyDescent="0.25">
      <c r="A78" s="148" t="s">
        <v>35</v>
      </c>
      <c r="B78" s="304" t="str">
        <f>VLOOKUP(A78,[1]!TOX, 2, FALSE)</f>
        <v>7439-92-1</v>
      </c>
      <c r="C78" s="173">
        <f>(VLOOKUP(A78,[4]!Sone,9,FALSE))</f>
        <v>200</v>
      </c>
      <c r="D78" s="174" t="str">
        <f>(VLOOKUP(A78,[4]!Sone,10,FALSE))</f>
        <v>Background</v>
      </c>
      <c r="E78" s="175">
        <f>(VLOOKUP(A78,[4]!Stwo,8,FALSE))</f>
        <v>600</v>
      </c>
      <c r="F78" s="176" t="str">
        <f>(VLOOKUP(A78,[4]!Stwo,9,FALSE))</f>
        <v>Background</v>
      </c>
      <c r="G78" s="177">
        <f>(VLOOKUP(A78,[4]!Sthree,11,FALSE))</f>
        <v>600</v>
      </c>
      <c r="H78" s="178" t="str">
        <f>(VLOOKUP(A78,[4]!Sthree,12,FALSE))</f>
        <v>Background</v>
      </c>
    </row>
    <row r="79" spans="1:8" x14ac:dyDescent="0.25">
      <c r="A79" s="148" t="s">
        <v>34</v>
      </c>
      <c r="B79" s="304" t="str">
        <f>VLOOKUP(A79,[1]!TOX, 2, FALSE)</f>
        <v>7439-97-6</v>
      </c>
      <c r="C79" s="173">
        <f>(VLOOKUP(A79,[4]!Sone,9,FALSE))</f>
        <v>20</v>
      </c>
      <c r="D79" s="174" t="str">
        <f>(VLOOKUP(A79,[4]!Sone,10,FALSE))</f>
        <v>Noncancer Risk</v>
      </c>
      <c r="E79" s="175">
        <f>(VLOOKUP(A79,[4]!Stwo,8,FALSE))</f>
        <v>40</v>
      </c>
      <c r="F79" s="176" t="str">
        <f>(VLOOKUP(A79,[4]!Stwo,9,FALSE))</f>
        <v>S-3 Standard</v>
      </c>
      <c r="G79" s="177">
        <f>(VLOOKUP(A79,[4]!Sthree,11,FALSE))</f>
        <v>40</v>
      </c>
      <c r="H79" s="178" t="str">
        <f>(VLOOKUP(A79,[4]!Sthree,12,FALSE))</f>
        <v>Noncancer Risk</v>
      </c>
    </row>
    <row r="80" spans="1:8" x14ac:dyDescent="0.25">
      <c r="A80" s="148" t="s">
        <v>33</v>
      </c>
      <c r="B80" s="304" t="str">
        <f>VLOOKUP(A80,[1]!TOX, 2, FALSE)</f>
        <v>72-43-5</v>
      </c>
      <c r="C80" s="173">
        <f>(VLOOKUP(A80,[4]!Sone,9,FALSE))</f>
        <v>300</v>
      </c>
      <c r="D80" s="174" t="str">
        <f>(VLOOKUP(A80,[4]!Sone,10,FALSE))</f>
        <v>Noncancer Risk</v>
      </c>
      <c r="E80" s="175">
        <f>(VLOOKUP(A80,[4]!Stwo,8,FALSE))</f>
        <v>400</v>
      </c>
      <c r="F80" s="176" t="str">
        <f>(VLOOKUP(A80,[4]!Stwo,9,FALSE))</f>
        <v>S-3 Standard</v>
      </c>
      <c r="G80" s="177">
        <f>(VLOOKUP(A80,[4]!Sthree,11,FALSE))</f>
        <v>400</v>
      </c>
      <c r="H80" s="178" t="str">
        <f>(VLOOKUP(A80,[4]!Sthree,12,FALSE))</f>
        <v>Noncancer Risk</v>
      </c>
    </row>
    <row r="81" spans="1:8" x14ac:dyDescent="0.25">
      <c r="A81" s="148" t="s">
        <v>32</v>
      </c>
      <c r="B81" s="304" t="str">
        <f>VLOOKUP(A81,[1]!TOX, 2, FALSE)</f>
        <v>78-93-3</v>
      </c>
      <c r="C81" s="173">
        <f>(VLOOKUP(A81,[4]!Sone,9,FALSE))</f>
        <v>500</v>
      </c>
      <c r="D81" s="174" t="str">
        <f>(VLOOKUP(A81,[4]!Sone,10,FALSE))</f>
        <v>Ceiling (Medium)</v>
      </c>
      <c r="E81" s="175">
        <f>(VLOOKUP(A81,[4]!Stwo,8,FALSE))</f>
        <v>1000</v>
      </c>
      <c r="F81" s="176" t="str">
        <f>(VLOOKUP(A81,[4]!Stwo,9,FALSE))</f>
        <v>Ceiling (Medium)</v>
      </c>
      <c r="G81" s="177">
        <f>(VLOOKUP(A81,[4]!Sthree,11,FALSE))</f>
        <v>3000</v>
      </c>
      <c r="H81" s="178" t="str">
        <f>(VLOOKUP(A81,[4]!Sthree,12,FALSE))</f>
        <v>Ceiling (Medium)</v>
      </c>
    </row>
    <row r="82" spans="1:8" x14ac:dyDescent="0.25">
      <c r="A82" s="148" t="s">
        <v>31</v>
      </c>
      <c r="B82" s="304" t="str">
        <f>VLOOKUP(A82,[1]!TOX, 2, FALSE)</f>
        <v>108-10-1</v>
      </c>
      <c r="C82" s="173">
        <f>(VLOOKUP(A82,[4]!Sone,9,FALSE))</f>
        <v>500</v>
      </c>
      <c r="D82" s="174" t="str">
        <f>(VLOOKUP(A82,[4]!Sone,10,FALSE))</f>
        <v>Ceiling (Medium)</v>
      </c>
      <c r="E82" s="175">
        <f>(VLOOKUP(A82,[4]!Stwo,8,FALSE))</f>
        <v>1000</v>
      </c>
      <c r="F82" s="176" t="str">
        <f>(VLOOKUP(A82,[4]!Stwo,9,FALSE))</f>
        <v>Ceiling (Medium)</v>
      </c>
      <c r="G82" s="177">
        <f>(VLOOKUP(A82,[4]!Sthree,11,FALSE))</f>
        <v>3000</v>
      </c>
      <c r="H82" s="178" t="str">
        <f>(VLOOKUP(A82,[4]!Sthree,12,FALSE))</f>
        <v>Ceiling (Medium)</v>
      </c>
    </row>
    <row r="83" spans="1:8" x14ac:dyDescent="0.25">
      <c r="A83" s="148" t="s">
        <v>30</v>
      </c>
      <c r="B83" s="304" t="str">
        <f>VLOOKUP(A83,[1]!TOX, 2, FALSE)</f>
        <v>22967-92-6</v>
      </c>
      <c r="C83" s="173">
        <f>(VLOOKUP(A83,[4]!Sone,9,FALSE))</f>
        <v>5</v>
      </c>
      <c r="D83" s="174" t="str">
        <f>(VLOOKUP(A83,[4]!Sone,10,FALSE))</f>
        <v>Noncancer Risk</v>
      </c>
      <c r="E83" s="175">
        <f>(VLOOKUP(A83,[4]!Stwo,8,FALSE))</f>
        <v>9</v>
      </c>
      <c r="F83" s="176" t="str">
        <f>(VLOOKUP(A83,[4]!Stwo,9,FALSE))</f>
        <v>S-3 Standard</v>
      </c>
      <c r="G83" s="177">
        <f>(VLOOKUP(A83,[4]!Sthree,11,FALSE))</f>
        <v>9</v>
      </c>
      <c r="H83" s="178" t="str">
        <f>(VLOOKUP(A83,[4]!Sthree,12,FALSE))</f>
        <v>Noncancer Risk</v>
      </c>
    </row>
    <row r="84" spans="1:8" x14ac:dyDescent="0.25">
      <c r="A84" s="148" t="s">
        <v>29</v>
      </c>
      <c r="B84" s="304" t="str">
        <f>VLOOKUP(A84,[1]!TOX, 2, FALSE)</f>
        <v>1634-04-4</v>
      </c>
      <c r="C84" s="173">
        <f>(VLOOKUP(A84,[4]!Sone,9,FALSE))</f>
        <v>100</v>
      </c>
      <c r="D84" s="174" t="str">
        <f>(VLOOKUP(A84,[4]!Sone,10,FALSE))</f>
        <v>Ceiling (Low)</v>
      </c>
      <c r="E84" s="175">
        <f>(VLOOKUP(A84,[4]!Stwo,8,FALSE))</f>
        <v>500</v>
      </c>
      <c r="F84" s="176" t="str">
        <f>(VLOOKUP(A84,[4]!Stwo,9,FALSE))</f>
        <v>Ceiling (Low)</v>
      </c>
      <c r="G84" s="177">
        <f>(VLOOKUP(A84,[4]!Sthree,11,FALSE))</f>
        <v>500</v>
      </c>
      <c r="H84" s="178" t="str">
        <f>(VLOOKUP(A84,[4]!Sthree,12,FALSE))</f>
        <v>High Volatility</v>
      </c>
    </row>
    <row r="85" spans="1:8" x14ac:dyDescent="0.25">
      <c r="A85" s="148" t="s">
        <v>28</v>
      </c>
      <c r="B85" s="304" t="str">
        <f>VLOOKUP(A85,[1]!TOX, 2, FALSE)</f>
        <v>91-57-6</v>
      </c>
      <c r="C85" s="173">
        <f>(VLOOKUP(A85,[4]!Sone,9,FALSE))</f>
        <v>300</v>
      </c>
      <c r="D85" s="174" t="str">
        <f>(VLOOKUP(A85,[4]!Sone,10,FALSE))</f>
        <v>Noncancer Risk</v>
      </c>
      <c r="E85" s="175">
        <f>(VLOOKUP(A85,[4]!Stwo,8,FALSE))</f>
        <v>500</v>
      </c>
      <c r="F85" s="176" t="str">
        <f>(VLOOKUP(A85,[4]!Stwo,9,FALSE))</f>
        <v>S-3 Standard</v>
      </c>
      <c r="G85" s="177">
        <f>(VLOOKUP(A85,[4]!Sthree,11,FALSE))</f>
        <v>500</v>
      </c>
      <c r="H85" s="178" t="str">
        <f>(VLOOKUP(A85,[4]!Sthree,12,FALSE))</f>
        <v>Noncancer Risk</v>
      </c>
    </row>
    <row r="86" spans="1:8" x14ac:dyDescent="0.25">
      <c r="A86" s="148" t="s">
        <v>27</v>
      </c>
      <c r="B86" s="304" t="str">
        <f>VLOOKUP(A86,[1]!TOX, 2, FALSE)</f>
        <v>91-20-3</v>
      </c>
      <c r="C86" s="173">
        <f>(VLOOKUP(A86,[4]!Sone,9,FALSE))</f>
        <v>500</v>
      </c>
      <c r="D86" s="174" t="str">
        <f>(VLOOKUP(A86,[4]!Sone,10,FALSE))</f>
        <v>Ceiling (Medium)</v>
      </c>
      <c r="E86" s="175">
        <f>(VLOOKUP(A86,[4]!Stwo,8,FALSE))</f>
        <v>1000</v>
      </c>
      <c r="F86" s="176" t="str">
        <f>(VLOOKUP(A86,[4]!Stwo,9,FALSE))</f>
        <v>Ceiling (Medium)</v>
      </c>
      <c r="G86" s="177">
        <f>(VLOOKUP(A86,[4]!Sthree,11,FALSE))</f>
        <v>3000</v>
      </c>
      <c r="H86" s="178" t="str">
        <f>(VLOOKUP(A86,[4]!Sthree,12,FALSE))</f>
        <v>Ceiling (Medium)</v>
      </c>
    </row>
    <row r="87" spans="1:8" x14ac:dyDescent="0.25">
      <c r="A87" s="148" t="s">
        <v>26</v>
      </c>
      <c r="B87" s="304" t="str">
        <f>VLOOKUP(A87,[1]!TOX, 2, FALSE)</f>
        <v>7440-02-0</v>
      </c>
      <c r="C87" s="173">
        <f>(VLOOKUP(A87,[4]!Sone,9,FALSE))</f>
        <v>700</v>
      </c>
      <c r="D87" s="174" t="str">
        <f>(VLOOKUP(A87,[4]!Sone,10,FALSE))</f>
        <v>Noncancer Risk</v>
      </c>
      <c r="E87" s="175">
        <f>(VLOOKUP(A87,[4]!Stwo,8,FALSE))</f>
        <v>1000</v>
      </c>
      <c r="F87" s="176" t="str">
        <f>(VLOOKUP(A87,[4]!Stwo,9,FALSE))</f>
        <v>S-3 Standard</v>
      </c>
      <c r="G87" s="177">
        <f>(VLOOKUP(A87,[4]!Sthree,11,FALSE))</f>
        <v>1000</v>
      </c>
      <c r="H87" s="178" t="str">
        <f>(VLOOKUP(A87,[4]!Sthree,12,FALSE))</f>
        <v>Noncancer Risk</v>
      </c>
    </row>
    <row r="88" spans="1:8" x14ac:dyDescent="0.25">
      <c r="A88" s="148" t="s">
        <v>25</v>
      </c>
      <c r="B88" s="304" t="str">
        <f>VLOOKUP(A88,[1]!TOX, 2, FALSE)</f>
        <v>87-86-5</v>
      </c>
      <c r="C88" s="173">
        <f>(VLOOKUP(A88,[4]!Sone,9,FALSE))</f>
        <v>3</v>
      </c>
      <c r="D88" s="174" t="str">
        <f>(VLOOKUP(A88,[4]!Sone,10,FALSE))</f>
        <v>PQL</v>
      </c>
      <c r="E88" s="175">
        <f>(VLOOKUP(A88,[4]!Stwo,8,FALSE))</f>
        <v>20</v>
      </c>
      <c r="F88" s="176" t="str">
        <f>(VLOOKUP(A88,[4]!Stwo,9,FALSE))</f>
        <v>Cancer Risk</v>
      </c>
      <c r="G88" s="177">
        <f>(VLOOKUP(A88,[4]!Sthree,11,FALSE))</f>
        <v>80</v>
      </c>
      <c r="H88" s="178" t="str">
        <f>(VLOOKUP(A88,[4]!Sthree,12,FALSE))</f>
        <v>Cancer Risk</v>
      </c>
    </row>
    <row r="89" spans="1:8" x14ac:dyDescent="0.25">
      <c r="A89" s="151" t="s">
        <v>196</v>
      </c>
      <c r="B89" s="304" t="str">
        <f>VLOOKUP(A89,[1]!TOX, 2, FALSE)</f>
        <v>NA</v>
      </c>
      <c r="C89" s="173">
        <f>(VLOOKUP(A89,[4]!Sone,9,FALSE))</f>
        <v>0.3</v>
      </c>
      <c r="D89" s="174" t="str">
        <f>(VLOOKUP(A89,[4]!Sone,10,FALSE))</f>
        <v>Noncancer Risk</v>
      </c>
      <c r="E89" s="175">
        <f>(VLOOKUP(A89,[4]!Stwo,8,FALSE))</f>
        <v>0.4</v>
      </c>
      <c r="F89" s="176" t="str">
        <f>(VLOOKUP(A89,[4]!Stwo,9,FALSE))</f>
        <v>S-3 Standard</v>
      </c>
      <c r="G89" s="177">
        <f>(VLOOKUP(A89,[4]!Sthree,11,FALSE))</f>
        <v>0.4</v>
      </c>
      <c r="H89" s="178" t="str">
        <f>(VLOOKUP(A89,[4]!Sthree,12,FALSE))</f>
        <v>Noncancer Risk</v>
      </c>
    </row>
    <row r="90" spans="1:8" x14ac:dyDescent="0.25">
      <c r="A90" s="148" t="s">
        <v>199</v>
      </c>
      <c r="B90" s="304" t="str">
        <f>VLOOKUP(A90,[1]!TOX, 2, FALSE)</f>
        <v>335-76-2</v>
      </c>
      <c r="C90" s="173">
        <f>(VLOOKUP(A90,[4]!Sone,9,FALSE))</f>
        <v>0.3</v>
      </c>
      <c r="D90" s="174" t="str">
        <f>(VLOOKUP(A90,[4]!Sone,10,FALSE))</f>
        <v>Noncancer Risk</v>
      </c>
      <c r="E90" s="175">
        <f>(VLOOKUP(A90,[4]!Stwo,8,FALSE))</f>
        <v>0.4</v>
      </c>
      <c r="F90" s="176" t="str">
        <f>(VLOOKUP(A90,[4]!Stwo,9,FALSE))</f>
        <v>S-3 Standard</v>
      </c>
      <c r="G90" s="177">
        <f>(VLOOKUP(A90,[4]!Sthree,11,FALSE))</f>
        <v>0.4</v>
      </c>
      <c r="H90" s="178" t="str">
        <f>(VLOOKUP(A90,[4]!Sthree,12,FALSE))</f>
        <v>Noncancer Risk</v>
      </c>
    </row>
    <row r="91" spans="1:8" x14ac:dyDescent="0.25">
      <c r="A91" s="148" t="s">
        <v>189</v>
      </c>
      <c r="B91" s="304" t="str">
        <f>VLOOKUP(A91,[1]!TOX, 2, FALSE)</f>
        <v>375-85-9</v>
      </c>
      <c r="C91" s="173">
        <f>(VLOOKUP(A91,[4]!Sone,9,FALSE))</f>
        <v>0.3</v>
      </c>
      <c r="D91" s="174" t="str">
        <f>(VLOOKUP(A91,[4]!Sone,10,FALSE))</f>
        <v>Noncancer Risk</v>
      </c>
      <c r="E91" s="175">
        <f>(VLOOKUP(A91,[4]!Stwo,8,FALSE))</f>
        <v>0.4</v>
      </c>
      <c r="F91" s="176" t="str">
        <f>(VLOOKUP(A91,[4]!Stwo,9,FALSE))</f>
        <v>S-3 Standard</v>
      </c>
      <c r="G91" s="177">
        <f>(VLOOKUP(A91,[4]!Sthree,11,FALSE))</f>
        <v>0.4</v>
      </c>
      <c r="H91" s="178" t="str">
        <f>(VLOOKUP(A91,[4]!Sthree,12,FALSE))</f>
        <v>Noncancer Risk</v>
      </c>
    </row>
    <row r="92" spans="1:8" x14ac:dyDescent="0.25">
      <c r="A92" s="148" t="s">
        <v>190</v>
      </c>
      <c r="B92" s="304" t="str">
        <f>VLOOKUP(A92,[1]!TOX, 2, FALSE)</f>
        <v>335-46-4</v>
      </c>
      <c r="C92" s="173">
        <f>(VLOOKUP(A92,[4]!Sone,9,FALSE))</f>
        <v>0.3</v>
      </c>
      <c r="D92" s="174" t="str">
        <f>(VLOOKUP(A92,[4]!Sone,10,FALSE))</f>
        <v>Noncancer Risk</v>
      </c>
      <c r="E92" s="175">
        <f>(VLOOKUP(A92,[4]!Stwo,8,FALSE))</f>
        <v>0.4</v>
      </c>
      <c r="F92" s="176" t="str">
        <f>(VLOOKUP(A92,[4]!Stwo,9,FALSE))</f>
        <v>S-3 Standard</v>
      </c>
      <c r="G92" s="177">
        <f>(VLOOKUP(A92,[4]!Sthree,11,FALSE))</f>
        <v>0.4</v>
      </c>
      <c r="H92" s="178" t="str">
        <f>(VLOOKUP(A92,[4]!Sthree,12,FALSE))</f>
        <v>Noncancer Risk</v>
      </c>
    </row>
    <row r="93" spans="1:8" x14ac:dyDescent="0.25">
      <c r="A93" s="148" t="s">
        <v>188</v>
      </c>
      <c r="B93" s="304" t="str">
        <f>VLOOKUP(A93,[1]!TOX, 2, FALSE)</f>
        <v>335-67-1</v>
      </c>
      <c r="C93" s="173">
        <f>(VLOOKUP(A93,[4]!Sone,9,FALSE))</f>
        <v>0.3</v>
      </c>
      <c r="D93" s="174" t="str">
        <f>(VLOOKUP(A93,[4]!Sone,10,FALSE))</f>
        <v>Noncancer Risk</v>
      </c>
      <c r="E93" s="175">
        <f>(VLOOKUP(A93,[4]!Stwo,8,FALSE))</f>
        <v>0.4</v>
      </c>
      <c r="F93" s="176" t="str">
        <f>(VLOOKUP(A93,[4]!Stwo,9,FALSE))</f>
        <v>S-3 Standard</v>
      </c>
      <c r="G93" s="177">
        <f>(VLOOKUP(A93,[4]!Sthree,11,FALSE))</f>
        <v>0.4</v>
      </c>
      <c r="H93" s="178" t="str">
        <f>(VLOOKUP(A93,[4]!Sthree,12,FALSE))</f>
        <v>Noncancer Risk</v>
      </c>
    </row>
    <row r="94" spans="1:8" x14ac:dyDescent="0.25">
      <c r="A94" s="148" t="s">
        <v>195</v>
      </c>
      <c r="B94" s="304" t="str">
        <f>VLOOKUP(A94,[1]!TOX, 2, FALSE)</f>
        <v>1763-23-1</v>
      </c>
      <c r="C94" s="173">
        <f>(VLOOKUP(A94,[4]!Sone,9,FALSE))</f>
        <v>0.3</v>
      </c>
      <c r="D94" s="174" t="str">
        <f>(VLOOKUP(A94,[4]!Sone,10,FALSE))</f>
        <v>Noncancer Risk</v>
      </c>
      <c r="E94" s="175">
        <f>(VLOOKUP(A94,[4]!Stwo,8,FALSE))</f>
        <v>0.4</v>
      </c>
      <c r="F94" s="176" t="str">
        <f>(VLOOKUP(A94,[4]!Stwo,9,FALSE))</f>
        <v>S-3 Standard</v>
      </c>
      <c r="G94" s="177">
        <f>(VLOOKUP(A94,[4]!Sthree,11,FALSE))</f>
        <v>0.4</v>
      </c>
      <c r="H94" s="178" t="str">
        <f>(VLOOKUP(A94,[4]!Sthree,12,FALSE))</f>
        <v>Noncancer Risk</v>
      </c>
    </row>
    <row r="95" spans="1:8" x14ac:dyDescent="0.25">
      <c r="A95" s="148" t="s">
        <v>191</v>
      </c>
      <c r="B95" s="304" t="str">
        <f>VLOOKUP(A95,[1]!TOX, 2, FALSE)</f>
        <v>375-95-1</v>
      </c>
      <c r="C95" s="173">
        <f>(VLOOKUP(A95,[4]!Sone,9,FALSE))</f>
        <v>0.3</v>
      </c>
      <c r="D95" s="174" t="str">
        <f>(VLOOKUP(A95,[4]!Sone,10,FALSE))</f>
        <v>Noncancer Risk</v>
      </c>
      <c r="E95" s="175">
        <f>(VLOOKUP(A95,[4]!Stwo,8,FALSE))</f>
        <v>0.4</v>
      </c>
      <c r="F95" s="176" t="str">
        <f>(VLOOKUP(A95,[4]!Stwo,9,FALSE))</f>
        <v>S-3 Standard</v>
      </c>
      <c r="G95" s="177">
        <f>(VLOOKUP(A95,[4]!Sthree,11,FALSE))</f>
        <v>0.4</v>
      </c>
      <c r="H95" s="178" t="str">
        <f>(VLOOKUP(A95,[4]!Sthree,12,FALSE))</f>
        <v>Noncancer Risk</v>
      </c>
    </row>
    <row r="96" spans="1:8" x14ac:dyDescent="0.25">
      <c r="A96" s="148" t="s">
        <v>170</v>
      </c>
      <c r="B96" s="304" t="str">
        <f>VLOOKUP(A96,[1]!TOX, 2, FALSE)</f>
        <v>NA</v>
      </c>
      <c r="C96" s="173">
        <f>(VLOOKUP(A96,[4]!Sone,9,FALSE))</f>
        <v>4</v>
      </c>
      <c r="D96" s="174" t="str">
        <f>(VLOOKUP(A96,[4]!Sone,10,FALSE))</f>
        <v>Noncancer Risk</v>
      </c>
      <c r="E96" s="175">
        <f>(VLOOKUP(A96,[4]!Stwo,8,FALSE))</f>
        <v>6</v>
      </c>
      <c r="F96" s="176" t="str">
        <f>(VLOOKUP(A96,[4]!Stwo,9,FALSE))</f>
        <v>S-3 Standard</v>
      </c>
      <c r="G96" s="177">
        <f>(VLOOKUP(A96,[4]!Sthree,11,FALSE))</f>
        <v>6</v>
      </c>
      <c r="H96" s="178" t="str">
        <f>(VLOOKUP(A96,[4]!Sthree,12,FALSE))</f>
        <v>Noncancer Risk</v>
      </c>
    </row>
    <row r="97" spans="1:8" x14ac:dyDescent="0.25">
      <c r="A97" s="148" t="s">
        <v>24</v>
      </c>
      <c r="B97" s="304" t="str">
        <f>VLOOKUP(A97,[1]!TOX, 2, FALSE)</f>
        <v>NA</v>
      </c>
      <c r="C97" s="173">
        <f>(VLOOKUP(A97,[4]!Sone,9,FALSE))</f>
        <v>1000</v>
      </c>
      <c r="D97" s="174" t="str">
        <f>(VLOOKUP(A97,[4]!Sone,10,FALSE))</f>
        <v>Lowest EPH Fraction</v>
      </c>
      <c r="E97" s="175">
        <f>(VLOOKUP(A97,[4]!Stwo,8,FALSE))</f>
        <v>3000</v>
      </c>
      <c r="F97" s="176" t="str">
        <f>(VLOOKUP(A97,[4]!Stwo,9,FALSE))</f>
        <v>Not Calculated</v>
      </c>
      <c r="G97" s="177">
        <f>(VLOOKUP(A97,[4]!Sthree,11,FALSE))</f>
        <v>5000</v>
      </c>
      <c r="H97" s="178" t="str">
        <f>(VLOOKUP(A97,[4]!Sthree,12,FALSE))</f>
        <v>Not Calculated</v>
      </c>
    </row>
    <row r="98" spans="1:8" x14ac:dyDescent="0.25">
      <c r="A98" s="148" t="s">
        <v>217</v>
      </c>
      <c r="B98" s="304" t="str">
        <f>VLOOKUP(A98,[1]!TOX, 2, FALSE)</f>
        <v>NA</v>
      </c>
      <c r="C98" s="173">
        <f>(VLOOKUP(A98,[4]!Sone,9,FALSE))</f>
        <v>100</v>
      </c>
      <c r="D98" s="174" t="str">
        <f>(VLOOKUP(A98,[4]!Sone,10,FALSE))</f>
        <v>Ceiling (Low)</v>
      </c>
      <c r="E98" s="175">
        <f>(VLOOKUP(A98,[4]!Stwo,8,FALSE))</f>
        <v>500</v>
      </c>
      <c r="F98" s="176" t="str">
        <f>(VLOOKUP(A98,[4]!Stwo,9,FALSE))</f>
        <v>Ceiling (Low)</v>
      </c>
      <c r="G98" s="177">
        <f>(VLOOKUP(A98,[4]!Sthree,11,FALSE))</f>
        <v>500</v>
      </c>
      <c r="H98" s="178" t="str">
        <f>(VLOOKUP(A98,[4]!Sthree,12,FALSE))</f>
        <v>High Volatility</v>
      </c>
    </row>
    <row r="99" spans="1:8" x14ac:dyDescent="0.25">
      <c r="A99" s="148" t="s">
        <v>218</v>
      </c>
      <c r="B99" s="304" t="str">
        <f>VLOOKUP(A99,[1]!TOX, 2, FALSE)</f>
        <v>NA</v>
      </c>
      <c r="C99" s="173">
        <f>(VLOOKUP(A99,[4]!Sone,9,FALSE))</f>
        <v>1000</v>
      </c>
      <c r="D99" s="174" t="str">
        <f>(VLOOKUP(A99,[4]!Sone,10,FALSE))</f>
        <v>Ceiling (High)</v>
      </c>
      <c r="E99" s="175">
        <f>(VLOOKUP(A99,[4]!Stwo,8,FALSE))</f>
        <v>3000</v>
      </c>
      <c r="F99" s="176" t="str">
        <f>(VLOOKUP(A99,[4]!Stwo,9,FALSE))</f>
        <v>Ceiling (High)</v>
      </c>
      <c r="G99" s="177">
        <f>(VLOOKUP(A99,[4]!Sthree,11,FALSE))</f>
        <v>5000</v>
      </c>
      <c r="H99" s="178" t="str">
        <f>(VLOOKUP(A99,[4]!Sthree,12,FALSE))</f>
        <v>Ceiling (High)</v>
      </c>
    </row>
    <row r="100" spans="1:8" x14ac:dyDescent="0.25">
      <c r="A100" s="152" t="s">
        <v>219</v>
      </c>
      <c r="B100" s="304" t="str">
        <f>VLOOKUP(A100,[1]!TOX, 2, FALSE)</f>
        <v>NA</v>
      </c>
      <c r="C100" s="173">
        <f>(VLOOKUP(A100,[4]!Sone,9,FALSE))</f>
        <v>1000</v>
      </c>
      <c r="D100" s="174" t="str">
        <f>(VLOOKUP(A100,[4]!Sone,10,FALSE))</f>
        <v>Ceiling (High)</v>
      </c>
      <c r="E100" s="175">
        <f>(VLOOKUP(A100,[4]!Stwo,8,FALSE))</f>
        <v>3000</v>
      </c>
      <c r="F100" s="176" t="str">
        <f>(VLOOKUP(A100,[4]!Stwo,9,FALSE))</f>
        <v>Ceiling (High)</v>
      </c>
      <c r="G100" s="177">
        <f>(VLOOKUP(A100,[4]!Sthree,11,FALSE))</f>
        <v>5000</v>
      </c>
      <c r="H100" s="178" t="str">
        <f>(VLOOKUP(A100,[4]!Sthree,12,FALSE))</f>
        <v>Ceiling (High)</v>
      </c>
    </row>
    <row r="101" spans="1:8" x14ac:dyDescent="0.25">
      <c r="A101" s="148" t="s">
        <v>220</v>
      </c>
      <c r="B101" s="304" t="str">
        <f>VLOOKUP(A101,[1]!TOX, 2, FALSE)</f>
        <v>NA</v>
      </c>
      <c r="C101" s="173">
        <f>(VLOOKUP(A101,[4]!Sone,9,FALSE))</f>
        <v>3000</v>
      </c>
      <c r="D101" s="174" t="str">
        <f>(VLOOKUP(A101,[4]!Sone,10,FALSE))</f>
        <v>Ceiling (High)</v>
      </c>
      <c r="E101" s="175">
        <f>(VLOOKUP(A101,[4]!Stwo,8,FALSE))</f>
        <v>5000</v>
      </c>
      <c r="F101" s="176" t="str">
        <f>(VLOOKUP(A101,[4]!Stwo,9,FALSE))</f>
        <v>Ceiling (High)</v>
      </c>
      <c r="G101" s="177">
        <f>(VLOOKUP(A101,[4]!Sthree,11,FALSE))</f>
        <v>5000</v>
      </c>
      <c r="H101" s="178" t="str">
        <f>(VLOOKUP(A101,[4]!Sthree,12,FALSE))</f>
        <v>Ceiling (High)</v>
      </c>
    </row>
    <row r="102" spans="1:8" x14ac:dyDescent="0.25">
      <c r="A102" s="148" t="s">
        <v>221</v>
      </c>
      <c r="B102" s="304" t="str">
        <f>VLOOKUP(A102,[1]!TOX, 2, FALSE)</f>
        <v>NA</v>
      </c>
      <c r="C102" s="173">
        <f>(VLOOKUP(A102,[4]!Sone,9,FALSE))</f>
        <v>100</v>
      </c>
      <c r="D102" s="174" t="str">
        <f>(VLOOKUP(A102,[4]!Sone,10,FALSE))</f>
        <v>Ceiling (Low)</v>
      </c>
      <c r="E102" s="175">
        <f>(VLOOKUP(A102,[4]!Stwo,8,FALSE))</f>
        <v>500</v>
      </c>
      <c r="F102" s="176" t="str">
        <f>(VLOOKUP(A102,[4]!Stwo,9,FALSE))</f>
        <v>Ceiling (Low)</v>
      </c>
      <c r="G102" s="177">
        <f>(VLOOKUP(A102,[4]!Sthree,11,FALSE))</f>
        <v>500</v>
      </c>
      <c r="H102" s="178" t="str">
        <f>(VLOOKUP(A102,[4]!Sthree,12,FALSE))</f>
        <v>High Volatility</v>
      </c>
    </row>
    <row r="103" spans="1:8" x14ac:dyDescent="0.25">
      <c r="A103" s="148" t="s">
        <v>222</v>
      </c>
      <c r="B103" s="304" t="str">
        <f>VLOOKUP(A103,[1]!TOX, 2, FALSE)</f>
        <v>NA</v>
      </c>
      <c r="C103" s="173">
        <f>(VLOOKUP(A103,[4]!Sone,9,FALSE))</f>
        <v>1000</v>
      </c>
      <c r="D103" s="174" t="str">
        <f>(VLOOKUP(A103,[4]!Sone,10,FALSE))</f>
        <v>Ceiling (High)</v>
      </c>
      <c r="E103" s="175">
        <f>(VLOOKUP(A103,[4]!Stwo,8,FALSE))</f>
        <v>3000</v>
      </c>
      <c r="F103" s="176" t="str">
        <f>(VLOOKUP(A103,[4]!Stwo,9,FALSE))</f>
        <v>Ceiling (High)</v>
      </c>
      <c r="G103" s="177">
        <f>(VLOOKUP(A103,[4]!Sthree,11,FALSE))</f>
        <v>5000</v>
      </c>
      <c r="H103" s="178" t="str">
        <f>(VLOOKUP(A103,[4]!Sthree,12,FALSE))</f>
        <v>Ceiling (High)</v>
      </c>
    </row>
    <row r="104" spans="1:8" x14ac:dyDescent="0.25">
      <c r="A104" s="148" t="s">
        <v>23</v>
      </c>
      <c r="B104" s="304" t="str">
        <f>VLOOKUP(A104,[1]!TOX, 2, FALSE)</f>
        <v>85-01-8</v>
      </c>
      <c r="C104" s="173">
        <f>(VLOOKUP(A104,[4]!Sone,9,FALSE))</f>
        <v>500</v>
      </c>
      <c r="D104" s="174" t="str">
        <f>(VLOOKUP(A104,[4]!Sone,10,FALSE))</f>
        <v>Ceiling (Medium)</v>
      </c>
      <c r="E104" s="175">
        <f>(VLOOKUP(A104,[4]!Stwo,8,FALSE))</f>
        <v>1000</v>
      </c>
      <c r="F104" s="176" t="str">
        <f>(VLOOKUP(A104,[4]!Stwo,9,FALSE))</f>
        <v>Ceiling (Medium)</v>
      </c>
      <c r="G104" s="177">
        <f>(VLOOKUP(A104,[4]!Sthree,11,FALSE))</f>
        <v>3000</v>
      </c>
      <c r="H104" s="178" t="str">
        <f>(VLOOKUP(A104,[4]!Sthree,12,FALSE))</f>
        <v>Ceiling (Medium)</v>
      </c>
    </row>
    <row r="105" spans="1:8" x14ac:dyDescent="0.25">
      <c r="A105" s="148" t="s">
        <v>22</v>
      </c>
      <c r="B105" s="304" t="str">
        <f>VLOOKUP(A105,[1]!TOX, 2, FALSE)</f>
        <v>108-95-2</v>
      </c>
      <c r="C105" s="173">
        <f>(VLOOKUP(A105,[4]!Sone,9,FALSE))</f>
        <v>500</v>
      </c>
      <c r="D105" s="174" t="str">
        <f>(VLOOKUP(A105,[4]!Sone,10,FALSE))</f>
        <v>Ceiling (Medium)</v>
      </c>
      <c r="E105" s="175">
        <f>(VLOOKUP(A105,[4]!Stwo,8,FALSE))</f>
        <v>1000</v>
      </c>
      <c r="F105" s="176" t="str">
        <f>(VLOOKUP(A105,[4]!Stwo,9,FALSE))</f>
        <v>Ceiling (Medium)</v>
      </c>
      <c r="G105" s="177">
        <f>(VLOOKUP(A105,[4]!Sthree,11,FALSE))</f>
        <v>3000</v>
      </c>
      <c r="H105" s="178" t="str">
        <f>(VLOOKUP(A105,[4]!Sthree,12,FALSE))</f>
        <v>Ceiling (Medium)</v>
      </c>
    </row>
    <row r="106" spans="1:8" x14ac:dyDescent="0.25">
      <c r="A106" s="148" t="s">
        <v>21</v>
      </c>
      <c r="B106" s="304" t="str">
        <f>VLOOKUP(A106,[1]!TOX, 2, FALSE)</f>
        <v>1336-36-3</v>
      </c>
      <c r="C106" s="173">
        <f>(VLOOKUP(A106,[4]!Sone,9,FALSE))</f>
        <v>1</v>
      </c>
      <c r="D106" s="174" t="str">
        <f>(VLOOKUP(A106,[4]!Sone,10,FALSE))</f>
        <v>Not Calculated</v>
      </c>
      <c r="E106" s="175">
        <f>(VLOOKUP(A106,[4]!Stwo,8,FALSE))</f>
        <v>4</v>
      </c>
      <c r="F106" s="176" t="str">
        <f>(VLOOKUP(A106,[4]!Stwo,9,FALSE))</f>
        <v>S-3 Standard</v>
      </c>
      <c r="G106" s="177">
        <f>(VLOOKUP(A106,[4]!Sthree,11,FALSE))</f>
        <v>4</v>
      </c>
      <c r="H106" s="178" t="str">
        <f>(VLOOKUP(A106,[4]!Sthree,12,FALSE))</f>
        <v>Noncancer Risk</v>
      </c>
    </row>
    <row r="107" spans="1:8" x14ac:dyDescent="0.25">
      <c r="A107" s="148" t="s">
        <v>20</v>
      </c>
      <c r="B107" s="304" t="str">
        <f>VLOOKUP(A107,[1]!TOX, 2, FALSE)</f>
        <v>129-00-0</v>
      </c>
      <c r="C107" s="173">
        <f>(VLOOKUP(A107,[4]!Sone,9,FALSE))</f>
        <v>1000</v>
      </c>
      <c r="D107" s="174" t="str">
        <f>(VLOOKUP(A107,[4]!Sone,10,FALSE))</f>
        <v>Ceiling (High)</v>
      </c>
      <c r="E107" s="175">
        <f>(VLOOKUP(A107,[4]!Stwo,8,FALSE))</f>
        <v>3000</v>
      </c>
      <c r="F107" s="176" t="str">
        <f>(VLOOKUP(A107,[4]!Stwo,9,FALSE))</f>
        <v>Ceiling (High)</v>
      </c>
      <c r="G107" s="177">
        <f>(VLOOKUP(A107,[4]!Sthree,11,FALSE))</f>
        <v>5000</v>
      </c>
      <c r="H107" s="178" t="str">
        <f>(VLOOKUP(A107,[4]!Sthree,12,FALSE))</f>
        <v>Ceiling (High)</v>
      </c>
    </row>
    <row r="108" spans="1:8" x14ac:dyDescent="0.25">
      <c r="A108" s="148" t="s">
        <v>19</v>
      </c>
      <c r="B108" s="304" t="str">
        <f>VLOOKUP(A108,[1]!TOX, 2, FALSE)</f>
        <v>121-82-4</v>
      </c>
      <c r="C108" s="173">
        <f>(VLOOKUP(A108,[4]!Sone,9,FALSE))</f>
        <v>20</v>
      </c>
      <c r="D108" s="174" t="str">
        <f>(VLOOKUP(A108,[4]!Sone,10,FALSE))</f>
        <v>Cancer Risk</v>
      </c>
      <c r="E108" s="175">
        <f>(VLOOKUP(A108,[4]!Stwo,8,FALSE))</f>
        <v>90</v>
      </c>
      <c r="F108" s="176" t="str">
        <f>(VLOOKUP(A108,[4]!Stwo,9,FALSE))</f>
        <v>Cancer Risk</v>
      </c>
      <c r="G108" s="177">
        <f>(VLOOKUP(A108,[4]!Sthree,11,FALSE))</f>
        <v>400</v>
      </c>
      <c r="H108" s="178" t="str">
        <f>(VLOOKUP(A108,[4]!Sthree,12,FALSE))</f>
        <v>Noncancer Risk</v>
      </c>
    </row>
    <row r="109" spans="1:8" x14ac:dyDescent="0.25">
      <c r="A109" s="148" t="s">
        <v>18</v>
      </c>
      <c r="B109" s="304" t="str">
        <f>VLOOKUP(A109,[1]!TOX, 2, FALSE)</f>
        <v>7782-49-2</v>
      </c>
      <c r="C109" s="173">
        <f>(VLOOKUP(A109,[4]!Sone,9,FALSE))</f>
        <v>400</v>
      </c>
      <c r="D109" s="174" t="str">
        <f>(VLOOKUP(A109,[4]!Sone,10,FALSE))</f>
        <v>Noncancer Risk</v>
      </c>
      <c r="E109" s="175">
        <f>(VLOOKUP(A109,[4]!Stwo,8,FALSE))</f>
        <v>800</v>
      </c>
      <c r="F109" s="176" t="str">
        <f>(VLOOKUP(A109,[4]!Stwo,9,FALSE))</f>
        <v>S-3 Standard</v>
      </c>
      <c r="G109" s="177">
        <f>(VLOOKUP(A109,[4]!Sthree,11,FALSE))</f>
        <v>800</v>
      </c>
      <c r="H109" s="178" t="str">
        <f>(VLOOKUP(A109,[4]!Sthree,12,FALSE))</f>
        <v>Noncancer Risk</v>
      </c>
    </row>
    <row r="110" spans="1:8" x14ac:dyDescent="0.25">
      <c r="A110" s="148" t="s">
        <v>17</v>
      </c>
      <c r="B110" s="304" t="str">
        <f>VLOOKUP(A110,[1]!TOX, 2, FALSE)</f>
        <v>7440-22-4</v>
      </c>
      <c r="C110" s="173">
        <f>(VLOOKUP(A110,[4]!Sone,9,FALSE))</f>
        <v>100</v>
      </c>
      <c r="D110" s="174" t="str">
        <f>(VLOOKUP(A110,[4]!Sone,10,FALSE))</f>
        <v>Noncancer Risk</v>
      </c>
      <c r="E110" s="175">
        <f>(VLOOKUP(A110,[4]!Stwo,8,FALSE))</f>
        <v>200</v>
      </c>
      <c r="F110" s="176" t="str">
        <f>(VLOOKUP(A110,[4]!Stwo,9,FALSE))</f>
        <v>S-3 Standard</v>
      </c>
      <c r="G110" s="177">
        <f>(VLOOKUP(A110,[4]!Sthree,11,FALSE))</f>
        <v>200</v>
      </c>
      <c r="H110" s="178" t="str">
        <f>(VLOOKUP(A110,[4]!Sthree,12,FALSE))</f>
        <v>Noncancer Risk</v>
      </c>
    </row>
    <row r="111" spans="1:8" x14ac:dyDescent="0.25">
      <c r="A111" s="148" t="s">
        <v>16</v>
      </c>
      <c r="B111" s="304" t="str">
        <f>VLOOKUP(A111,[1]!TOX, 2, FALSE)</f>
        <v>100-42-5</v>
      </c>
      <c r="C111" s="173">
        <f>(VLOOKUP(A111,[4]!Sone,9,FALSE))</f>
        <v>80</v>
      </c>
      <c r="D111" s="174" t="str">
        <f>(VLOOKUP(A111,[4]!Sone,10,FALSE))</f>
        <v>Cancer Risk</v>
      </c>
      <c r="E111" s="175">
        <f>(VLOOKUP(A111,[4]!Stwo,8,FALSE))</f>
        <v>300</v>
      </c>
      <c r="F111" s="176" t="str">
        <f>(VLOOKUP(A111,[4]!Stwo,9,FALSE))</f>
        <v>Cancer Risk</v>
      </c>
      <c r="G111" s="177">
        <f>(VLOOKUP(A111,[4]!Sthree,11,FALSE))</f>
        <v>3000</v>
      </c>
      <c r="H111" s="178" t="str">
        <f>(VLOOKUP(A111,[4]!Sthree,12,FALSE))</f>
        <v>Ceiling (Medium)</v>
      </c>
    </row>
    <row r="112" spans="1:8" x14ac:dyDescent="0.25">
      <c r="A112" s="148" t="s">
        <v>15</v>
      </c>
      <c r="B112" s="304" t="str">
        <f>VLOOKUP(A112,[1]!TOX, 2, FALSE)</f>
        <v>1746-01-6</v>
      </c>
      <c r="C112" s="173">
        <f>(VLOOKUP(A112,[4]!Sone,9,FALSE))</f>
        <v>2.0000000000000002E-5</v>
      </c>
      <c r="D112" s="174" t="str">
        <f>(VLOOKUP(A112,[4]!Sone,10,FALSE))</f>
        <v>Background</v>
      </c>
      <c r="E112" s="175">
        <f>(VLOOKUP(A112,[4]!Stwo,8,FALSE))</f>
        <v>6.0000000000000002E-5</v>
      </c>
      <c r="F112" s="176" t="str">
        <f>(VLOOKUP(A112,[4]!Stwo,9,FALSE))</f>
        <v>Cancer Risk</v>
      </c>
      <c r="G112" s="177">
        <f>(VLOOKUP(A112,[4]!Sthree,11,FALSE))</f>
        <v>6.0000000000000002E-5</v>
      </c>
      <c r="H112" s="178" t="str">
        <f>(VLOOKUP(A112,[4]!Sthree,12,FALSE))</f>
        <v>Noncancer Risk</v>
      </c>
    </row>
    <row r="113" spans="1:8" x14ac:dyDescent="0.25">
      <c r="A113" s="148" t="s">
        <v>14</v>
      </c>
      <c r="B113" s="304" t="str">
        <f>VLOOKUP(A113,[1]!TOX, 2, FALSE)</f>
        <v>630-20-6</v>
      </c>
      <c r="C113" s="173">
        <f>(VLOOKUP(A113,[4]!Sone,9,FALSE))</f>
        <v>90</v>
      </c>
      <c r="D113" s="174" t="str">
        <f>(VLOOKUP(A113,[4]!Sone,10,FALSE))</f>
        <v>Cancer Risk</v>
      </c>
      <c r="E113" s="175">
        <f>(VLOOKUP(A113,[4]!Stwo,8,FALSE))</f>
        <v>400</v>
      </c>
      <c r="F113" s="176" t="str">
        <f>(VLOOKUP(A113,[4]!Stwo,9,FALSE))</f>
        <v>Cancer Risk</v>
      </c>
      <c r="G113" s="177">
        <f>(VLOOKUP(A113,[4]!Sthree,11,FALSE))</f>
        <v>500</v>
      </c>
      <c r="H113" s="178" t="str">
        <f>(VLOOKUP(A113,[4]!Sthree,12,FALSE))</f>
        <v>High Volatility</v>
      </c>
    </row>
    <row r="114" spans="1:8" x14ac:dyDescent="0.25">
      <c r="A114" s="148" t="s">
        <v>13</v>
      </c>
      <c r="B114" s="304" t="str">
        <f>VLOOKUP(A114,[1]!TOX, 2, FALSE)</f>
        <v>79-34-5</v>
      </c>
      <c r="C114" s="173">
        <f>(VLOOKUP(A114,[4]!Sone,9,FALSE))</f>
        <v>10</v>
      </c>
      <c r="D114" s="174" t="str">
        <f>(VLOOKUP(A114,[4]!Sone,10,FALSE))</f>
        <v>Cancer Risk</v>
      </c>
      <c r="E114" s="175">
        <f>(VLOOKUP(A114,[4]!Stwo,8,FALSE))</f>
        <v>50</v>
      </c>
      <c r="F114" s="176" t="str">
        <f>(VLOOKUP(A114,[4]!Stwo,9,FALSE))</f>
        <v>Cancer Risk</v>
      </c>
      <c r="G114" s="177">
        <f>(VLOOKUP(A114,[4]!Sthree,11,FALSE))</f>
        <v>500</v>
      </c>
      <c r="H114" s="178" t="str">
        <f>(VLOOKUP(A114,[4]!Sthree,12,FALSE))</f>
        <v>Cancer Risk</v>
      </c>
    </row>
    <row r="115" spans="1:8" x14ac:dyDescent="0.25">
      <c r="A115" s="148" t="s">
        <v>12</v>
      </c>
      <c r="B115" s="304" t="str">
        <f>VLOOKUP(A115,[1]!TOX, 2, FALSE)</f>
        <v>127-18-4</v>
      </c>
      <c r="C115" s="173">
        <f>(VLOOKUP(A115,[4]!Sone,9,FALSE))</f>
        <v>100</v>
      </c>
      <c r="D115" s="174" t="str">
        <f>(VLOOKUP(A115,[4]!Sone,10,FALSE))</f>
        <v>Cancer Risk</v>
      </c>
      <c r="E115" s="175">
        <f>(VLOOKUP(A115,[4]!Stwo,8,FALSE))</f>
        <v>500</v>
      </c>
      <c r="F115" s="176" t="str">
        <f>(VLOOKUP(A115,[4]!Stwo,9,FALSE))</f>
        <v>Cancer Risk</v>
      </c>
      <c r="G115" s="177">
        <f>(VLOOKUP(A115,[4]!Sthree,11,FALSE))</f>
        <v>800</v>
      </c>
      <c r="H115" s="178" t="str">
        <f>(VLOOKUP(A115,[4]!Sthree,12,FALSE))</f>
        <v>Noncancer Risk</v>
      </c>
    </row>
    <row r="116" spans="1:8" x14ac:dyDescent="0.25">
      <c r="A116" s="148" t="s">
        <v>11</v>
      </c>
      <c r="B116" s="304" t="str">
        <f>VLOOKUP(A116,[1]!TOX, 2, FALSE)</f>
        <v>7440-28-0</v>
      </c>
      <c r="C116" s="173">
        <f>(VLOOKUP(A116,[4]!Sone,9,FALSE))</f>
        <v>8</v>
      </c>
      <c r="D116" s="174" t="str">
        <f>(VLOOKUP(A116,[4]!Sone,10,FALSE))</f>
        <v>PQL</v>
      </c>
      <c r="E116" s="175">
        <f>(VLOOKUP(A116,[4]!Stwo,8,FALSE))</f>
        <v>70</v>
      </c>
      <c r="F116" s="176" t="str">
        <f>(VLOOKUP(A116,[4]!Stwo,9,FALSE))</f>
        <v>Noncancer Risk</v>
      </c>
      <c r="G116" s="177">
        <f>(VLOOKUP(A116,[4]!Sthree,11,FALSE))</f>
        <v>90</v>
      </c>
      <c r="H116" s="178" t="str">
        <f>(VLOOKUP(A116,[4]!Sthree,12,FALSE))</f>
        <v>Noncancer Risk</v>
      </c>
    </row>
    <row r="117" spans="1:8" x14ac:dyDescent="0.25">
      <c r="A117" s="148" t="s">
        <v>10</v>
      </c>
      <c r="B117" s="304" t="str">
        <f>VLOOKUP(A117,[1]!TOX, 2, FALSE)</f>
        <v>108-88-3</v>
      </c>
      <c r="C117" s="173">
        <f>(VLOOKUP(A117,[4]!Sone,9,FALSE))</f>
        <v>500</v>
      </c>
      <c r="D117" s="174" t="str">
        <f>(VLOOKUP(A117,[4]!Sone,10,FALSE))</f>
        <v>Ceiling (Medium)</v>
      </c>
      <c r="E117" s="175">
        <f>(VLOOKUP(A117,[4]!Stwo,8,FALSE))</f>
        <v>1000</v>
      </c>
      <c r="F117" s="176" t="str">
        <f>(VLOOKUP(A117,[4]!Stwo,9,FALSE))</f>
        <v>Ceiling (Medium)</v>
      </c>
      <c r="G117" s="177">
        <f>(VLOOKUP(A117,[4]!Sthree,11,FALSE))</f>
        <v>3000</v>
      </c>
      <c r="H117" s="178" t="str">
        <f>(VLOOKUP(A117,[4]!Sthree,12,FALSE))</f>
        <v>Ceiling (Medium)</v>
      </c>
    </row>
    <row r="118" spans="1:8" x14ac:dyDescent="0.25">
      <c r="A118" s="148" t="s">
        <v>9</v>
      </c>
      <c r="B118" s="304" t="str">
        <f>VLOOKUP(A118,[1]!TOX, 2, FALSE)</f>
        <v>120-82-1</v>
      </c>
      <c r="C118" s="173">
        <f>(VLOOKUP(A118,[4]!Sone,9,FALSE))</f>
        <v>700</v>
      </c>
      <c r="D118" s="174" t="str">
        <f>(VLOOKUP(A118,[4]!Sone,10,FALSE))</f>
        <v>Noncancer Risk</v>
      </c>
      <c r="E118" s="175">
        <f>(VLOOKUP(A118,[4]!Stwo,8,FALSE))</f>
        <v>3000</v>
      </c>
      <c r="F118" s="176" t="str">
        <f>(VLOOKUP(A118,[4]!Stwo,9,FALSE))</f>
        <v>Ceiling (High)</v>
      </c>
      <c r="G118" s="177">
        <f>(VLOOKUP(A118,[4]!Sthree,11,FALSE))</f>
        <v>5000</v>
      </c>
      <c r="H118" s="178" t="str">
        <f>(VLOOKUP(A118,[4]!Sthree,12,FALSE))</f>
        <v>Ceiling (High)</v>
      </c>
    </row>
    <row r="119" spans="1:8" x14ac:dyDescent="0.25">
      <c r="A119" s="148" t="s">
        <v>8</v>
      </c>
      <c r="B119" s="304" t="str">
        <f>VLOOKUP(A119,[1]!TOX, 2, FALSE)</f>
        <v>71-55-6</v>
      </c>
      <c r="C119" s="173">
        <f>(VLOOKUP(A119,[4]!Sone,9,FALSE))</f>
        <v>500</v>
      </c>
      <c r="D119" s="174" t="str">
        <f>(VLOOKUP(A119,[4]!Sone,10,FALSE))</f>
        <v>Ceiling (Medium)</v>
      </c>
      <c r="E119" s="175">
        <f>(VLOOKUP(A119,[4]!Stwo,8,FALSE))</f>
        <v>1000</v>
      </c>
      <c r="F119" s="176" t="str">
        <f>(VLOOKUP(A119,[4]!Stwo,9,FALSE))</f>
        <v>Ceiling (Medium)</v>
      </c>
      <c r="G119" s="177">
        <f>(VLOOKUP(A119,[4]!Sthree,11,FALSE))</f>
        <v>3000</v>
      </c>
      <c r="H119" s="178" t="str">
        <f>(VLOOKUP(A119,[4]!Sthree,12,FALSE))</f>
        <v>Ceiling (Medium)</v>
      </c>
    </row>
    <row r="120" spans="1:8" x14ac:dyDescent="0.25">
      <c r="A120" s="148" t="s">
        <v>7</v>
      </c>
      <c r="B120" s="304" t="str">
        <f>VLOOKUP(A120,[1]!TOX, 2, FALSE)</f>
        <v xml:space="preserve">79-00-5 </v>
      </c>
      <c r="C120" s="173">
        <f>(VLOOKUP(A120,[4]!Sone,9,FALSE))</f>
        <v>40</v>
      </c>
      <c r="D120" s="174" t="str">
        <f>(VLOOKUP(A120,[4]!Sone,10,FALSE))</f>
        <v>Cancer Risk</v>
      </c>
      <c r="E120" s="175">
        <f>(VLOOKUP(A120,[4]!Stwo,8,FALSE))</f>
        <v>200</v>
      </c>
      <c r="F120" s="176" t="str">
        <f>(VLOOKUP(A120,[4]!Stwo,9,FALSE))</f>
        <v>Cancer Risk</v>
      </c>
      <c r="G120" s="177">
        <f>(VLOOKUP(A120,[4]!Sthree,11,FALSE))</f>
        <v>500</v>
      </c>
      <c r="H120" s="178" t="str">
        <f>(VLOOKUP(A120,[4]!Sthree,12,FALSE))</f>
        <v>High Volatility</v>
      </c>
    </row>
    <row r="121" spans="1:8" x14ac:dyDescent="0.25">
      <c r="A121" s="148" t="s">
        <v>6</v>
      </c>
      <c r="B121" s="304" t="str">
        <f>VLOOKUP(A121,[1]!TOX, 2, FALSE)</f>
        <v>79-01-6</v>
      </c>
      <c r="C121" s="173">
        <f>(VLOOKUP(A121,[4]!Sone,9,FALSE))</f>
        <v>30</v>
      </c>
      <c r="D121" s="174" t="str">
        <f>(VLOOKUP(A121,[4]!Sone,10,FALSE))</f>
        <v>Cancer Risk</v>
      </c>
      <c r="E121" s="175">
        <f>(VLOOKUP(A121,[4]!Stwo,8,FALSE))</f>
        <v>70</v>
      </c>
      <c r="F121" s="176" t="str">
        <f>(VLOOKUP(A121,[4]!Stwo,9,FALSE))</f>
        <v>S-3 Standard</v>
      </c>
      <c r="G121" s="177">
        <f>(VLOOKUP(A121,[4]!Sthree,11,FALSE))</f>
        <v>70</v>
      </c>
      <c r="H121" s="178" t="str">
        <f>(VLOOKUP(A121,[4]!Sthree,12,FALSE))</f>
        <v>Noncancer Risk</v>
      </c>
    </row>
    <row r="122" spans="1:8" x14ac:dyDescent="0.25">
      <c r="A122" s="148" t="s">
        <v>5</v>
      </c>
      <c r="B122" s="304" t="str">
        <f>VLOOKUP(A122,[1]!TOX, 2, FALSE)</f>
        <v>95-95-4</v>
      </c>
      <c r="C122" s="173">
        <f>(VLOOKUP(A122,[4]!Sone,9,FALSE))</f>
        <v>1000</v>
      </c>
      <c r="D122" s="174" t="str">
        <f>(VLOOKUP(A122,[4]!Sone,10,FALSE))</f>
        <v>Ceiling (High)</v>
      </c>
      <c r="E122" s="175">
        <f>(VLOOKUP(A122,[4]!Stwo,8,FALSE))</f>
        <v>3000</v>
      </c>
      <c r="F122" s="176" t="str">
        <f>(VLOOKUP(A122,[4]!Stwo,9,FALSE))</f>
        <v>Ceiling (High)</v>
      </c>
      <c r="G122" s="177">
        <f>(VLOOKUP(A122,[4]!Sthree,11,FALSE))</f>
        <v>5000</v>
      </c>
      <c r="H122" s="178" t="str">
        <f>(VLOOKUP(A122,[4]!Sthree,12,FALSE))</f>
        <v>Ceiling (High)</v>
      </c>
    </row>
    <row r="123" spans="1:8" x14ac:dyDescent="0.25">
      <c r="A123" s="148" t="s">
        <v>4</v>
      </c>
      <c r="B123" s="304" t="str">
        <f>VLOOKUP(A123,[1]!TOX, 2, FALSE)</f>
        <v>88-06-2</v>
      </c>
      <c r="C123" s="173">
        <f>(VLOOKUP(A123,[4]!Sone,9,FALSE))</f>
        <v>30</v>
      </c>
      <c r="D123" s="174" t="str">
        <f>(VLOOKUP(A123,[4]!Sone,10,FALSE))</f>
        <v>Noncancer Risk</v>
      </c>
      <c r="E123" s="175">
        <f>(VLOOKUP(A123,[4]!Stwo,8,FALSE))</f>
        <v>400</v>
      </c>
      <c r="F123" s="176" t="str">
        <f>(VLOOKUP(A123,[4]!Stwo,9,FALSE))</f>
        <v>S-3 Standard</v>
      </c>
      <c r="G123" s="177">
        <f>(VLOOKUP(A123,[4]!Sthree,11,FALSE))</f>
        <v>400</v>
      </c>
      <c r="H123" s="178" t="str">
        <f>(VLOOKUP(A123,[4]!Sthree,12,FALSE))</f>
        <v>Noncancer Risk</v>
      </c>
    </row>
    <row r="124" spans="1:8" x14ac:dyDescent="0.25">
      <c r="A124" s="148" t="s">
        <v>3</v>
      </c>
      <c r="B124" s="304" t="str">
        <f>VLOOKUP(A124,[1]!TOX, 2, FALSE)</f>
        <v>7440-62-2</v>
      </c>
      <c r="C124" s="173">
        <f>(VLOOKUP(A124,[4]!Sone,9,FALSE))</f>
        <v>500</v>
      </c>
      <c r="D124" s="174" t="str">
        <f>(VLOOKUP(A124,[4]!Sone,10,FALSE))</f>
        <v>Noncancer Risk</v>
      </c>
      <c r="E124" s="175">
        <f>(VLOOKUP(A124,[4]!Stwo,8,FALSE))</f>
        <v>800</v>
      </c>
      <c r="F124" s="176" t="str">
        <f>(VLOOKUP(A124,[4]!Stwo,9,FALSE))</f>
        <v>S-3 Standard</v>
      </c>
      <c r="G124" s="177">
        <f>(VLOOKUP(A124,[4]!Sthree,11,FALSE))</f>
        <v>800</v>
      </c>
      <c r="H124" s="178" t="str">
        <f>(VLOOKUP(A124,[4]!Sthree,12,FALSE))</f>
        <v>Noncancer Risk</v>
      </c>
    </row>
    <row r="125" spans="1:8" x14ac:dyDescent="0.25">
      <c r="A125" s="148" t="s">
        <v>2</v>
      </c>
      <c r="B125" s="304" t="str">
        <f>VLOOKUP(A125,[1]!TOX, 2, FALSE)</f>
        <v>75-01-4</v>
      </c>
      <c r="C125" s="173">
        <f>(VLOOKUP(A125,[4]!Sone,9,FALSE))</f>
        <v>0.3</v>
      </c>
      <c r="D125" s="174" t="str">
        <f>(VLOOKUP(A125,[4]!Sone,10,FALSE))</f>
        <v>Cancer Risk</v>
      </c>
      <c r="E125" s="175">
        <f>(VLOOKUP(A125,[4]!Stwo,8,FALSE))</f>
        <v>10</v>
      </c>
      <c r="F125" s="176" t="str">
        <f>(VLOOKUP(A125,[4]!Stwo,9,FALSE))</f>
        <v>Cancer Risk</v>
      </c>
      <c r="G125" s="177">
        <f>(VLOOKUP(A125,[4]!Sthree,11,FALSE))</f>
        <v>100</v>
      </c>
      <c r="H125" s="178" t="str">
        <f>(VLOOKUP(A125,[4]!Sthree,12,FALSE))</f>
        <v>Cancer Risk</v>
      </c>
    </row>
    <row r="126" spans="1:8" x14ac:dyDescent="0.25">
      <c r="A126" s="148" t="s">
        <v>120</v>
      </c>
      <c r="B126" s="304" t="str">
        <f>VLOOKUP(A126,[1]!TOX, 2, FALSE)</f>
        <v>1330-20-7</v>
      </c>
      <c r="C126" s="173">
        <f>(VLOOKUP(A126,[4]!Sone,9,FALSE))</f>
        <v>500</v>
      </c>
      <c r="D126" s="174" t="str">
        <f>(VLOOKUP(A126,[4]!Sone,10,FALSE))</f>
        <v>Ceiling (Medium)</v>
      </c>
      <c r="E126" s="175">
        <f>(VLOOKUP(A126,[4]!Stwo,8,FALSE))</f>
        <v>1000</v>
      </c>
      <c r="F126" s="176" t="str">
        <f>(VLOOKUP(A126,[4]!Stwo,9,FALSE))</f>
        <v>Ceiling (Medium)</v>
      </c>
      <c r="G126" s="177">
        <f>(VLOOKUP(A126,[4]!Sthree,11,FALSE))</f>
        <v>3000</v>
      </c>
      <c r="H126" s="178" t="str">
        <f>(VLOOKUP(A126,[4]!Sthree,12,FALSE))</f>
        <v>Ceiling (Medium)</v>
      </c>
    </row>
    <row r="127" spans="1:8" ht="12" thickBot="1" x14ac:dyDescent="0.3">
      <c r="A127" s="153" t="s">
        <v>1</v>
      </c>
      <c r="B127" s="306" t="str">
        <f>VLOOKUP(A127,[1]!TOX, 2, FALSE)</f>
        <v>7440-66-6</v>
      </c>
      <c r="C127" s="179">
        <f>(VLOOKUP(A127,[4]!Sone,9,FALSE))</f>
        <v>1000</v>
      </c>
      <c r="D127" s="180" t="str">
        <f>(VLOOKUP(A127,[4]!Sone,10,FALSE))</f>
        <v>Ceiling (High)</v>
      </c>
      <c r="E127" s="181">
        <f>(VLOOKUP(A127,[4]!Stwo,8,FALSE))</f>
        <v>3000</v>
      </c>
      <c r="F127" s="182" t="str">
        <f>(VLOOKUP(A127,[4]!Stwo,9,FALSE))</f>
        <v>Ceiling (High)</v>
      </c>
      <c r="G127" s="183">
        <f>(VLOOKUP(A127,[4]!Sthree,11,FALSE))</f>
        <v>5000</v>
      </c>
      <c r="H127" s="184" t="str">
        <f>(VLOOKUP(A127,[4]!Sthree,12,FALSE))</f>
        <v>Ceiling (High)</v>
      </c>
    </row>
    <row r="128" spans="1:8" ht="12" thickTop="1" x14ac:dyDescent="0.25"/>
  </sheetData>
  <sheetProtection sheet="1" objects="1" scenarios="1"/>
  <mergeCells count="3">
    <mergeCell ref="C1:D1"/>
    <mergeCell ref="E1:F1"/>
    <mergeCell ref="G1:H1"/>
  </mergeCells>
  <phoneticPr fontId="0" type="noConversion"/>
  <printOptions horizontalCentered="1"/>
  <pageMargins left="0.5" right="0.5" top="1" bottom="1" header="0.5" footer="0.4"/>
  <pageSetup scale="86" fitToWidth="2" fitToHeight="3" pageOrder="overThenDown" orientation="landscape" r:id="rId1"/>
  <headerFooter>
    <oddHeader xml:space="preserve">&amp;C&amp;"Arial,Bold"MCP Numerical Standards Derivation </oddHeader>
    <oddFooter>&amp;L&amp;8MassDEP&amp;C&amp;8 2024&amp;R&amp;8Workbook: &amp;F
Sheet:  &amp;A
page:  &amp;P of &amp;N</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4"/>
  <sheetViews>
    <sheetView showGridLines="0" showZeros="0" zoomScaleNormal="100" zoomScaleSheetLayoutView="100" workbookViewId="0">
      <pane xSplit="1" ySplit="5" topLeftCell="B6" activePane="bottomRight" state="frozen"/>
      <selection activeCell="B3" sqref="B3"/>
      <selection pane="topRight" activeCell="B3" sqref="B3"/>
      <selection pane="bottomLeft" activeCell="B3" sqref="B3"/>
      <selection pane="bottomRight" activeCell="A6" sqref="A6"/>
    </sheetView>
  </sheetViews>
  <sheetFormatPr defaultColWidth="9.1796875" defaultRowHeight="12.5" x14ac:dyDescent="0.25"/>
  <cols>
    <col min="1" max="1" width="43.81640625" style="141" bestFit="1" customWidth="1"/>
    <col min="2" max="2" width="16.54296875" style="141" bestFit="1" customWidth="1"/>
    <col min="3" max="4" width="12.453125" style="141" customWidth="1"/>
    <col min="5" max="16384" width="9.1796875" style="141"/>
  </cols>
  <sheetData>
    <row r="1" spans="1:4" ht="19.75" customHeight="1" thickTop="1" x14ac:dyDescent="0.25">
      <c r="A1" s="96" t="s">
        <v>124</v>
      </c>
      <c r="B1" s="301"/>
      <c r="C1" s="185"/>
      <c r="D1" s="186"/>
    </row>
    <row r="2" spans="1:4" ht="15.5" x14ac:dyDescent="0.25">
      <c r="A2" s="97" t="s">
        <v>234</v>
      </c>
      <c r="B2" s="296"/>
      <c r="C2" s="187"/>
      <c r="D2" s="188"/>
    </row>
    <row r="3" spans="1:4" ht="15.5" x14ac:dyDescent="0.25">
      <c r="A3" s="97" t="s">
        <v>152</v>
      </c>
      <c r="B3" s="296"/>
      <c r="C3" s="189" t="s">
        <v>232</v>
      </c>
      <c r="D3" s="190" t="s">
        <v>233</v>
      </c>
    </row>
    <row r="4" spans="1:4" ht="13" x14ac:dyDescent="0.25">
      <c r="A4" s="191"/>
      <c r="B4" s="297"/>
      <c r="C4" s="189">
        <f>'S-1'!C3</f>
        <v>0</v>
      </c>
      <c r="D4" s="190">
        <f>C4</f>
        <v>0</v>
      </c>
    </row>
    <row r="5" spans="1:4" ht="13" x14ac:dyDescent="0.25">
      <c r="A5" s="144" t="s">
        <v>215</v>
      </c>
      <c r="B5" s="302" t="s">
        <v>200</v>
      </c>
      <c r="C5" s="192" t="s">
        <v>106</v>
      </c>
      <c r="D5" s="193" t="s">
        <v>122</v>
      </c>
    </row>
    <row r="6" spans="1:4" x14ac:dyDescent="0.25">
      <c r="A6" s="146" t="s">
        <v>105</v>
      </c>
      <c r="B6" s="303" t="str">
        <f>VLOOKUP(A6,[1]!TOX, 2, FALSE)</f>
        <v>83-32-9</v>
      </c>
      <c r="C6" s="194">
        <f>IF(10*MAX(GW!C3:E3)&gt;100000,100000,10*MAX(GW!C3:E3))</f>
        <v>100000</v>
      </c>
      <c r="D6" s="195">
        <f>IF(10*(VLOOKUP(A6,[4]!Sthree,11,FALSE))&gt;10000,10000,10*(VLOOKUP(A6,[4]!Sthree,11,FALSE)))</f>
        <v>10000</v>
      </c>
    </row>
    <row r="7" spans="1:4" x14ac:dyDescent="0.25">
      <c r="A7" s="148" t="s">
        <v>104</v>
      </c>
      <c r="B7" s="304" t="str">
        <f>VLOOKUP(A7,[1]!TOX, 2, FALSE)</f>
        <v>208-96-8</v>
      </c>
      <c r="C7" s="196">
        <f>IF(10*MAX(GW!C4:E4)&gt;100000,100000,10*MAX(GW!C4:E4))</f>
        <v>100000</v>
      </c>
      <c r="D7" s="197">
        <f>IF(10*(VLOOKUP(A7,[4]!Sthree,11,FALSE))&gt;10000,10000,10*(VLOOKUP(A7,[4]!Sthree,11,FALSE)))</f>
        <v>10000</v>
      </c>
    </row>
    <row r="8" spans="1:4" x14ac:dyDescent="0.25">
      <c r="A8" s="148" t="s">
        <v>103</v>
      </c>
      <c r="B8" s="304" t="str">
        <f>VLOOKUP(A8,[1]!TOX, 2, FALSE)</f>
        <v>67-64-1</v>
      </c>
      <c r="C8" s="196">
        <f>IF(10*MAX(GW!C5:E5)&gt;100000,100000,10*MAX(GW!C5:E5))</f>
        <v>100000</v>
      </c>
      <c r="D8" s="197">
        <f>IF(10*(VLOOKUP(A8,[4]!Sthree,11,FALSE))&gt;10000,10000,10*(VLOOKUP(A8,[4]!Sthree,11,FALSE)))</f>
        <v>10000</v>
      </c>
    </row>
    <row r="9" spans="1:4" x14ac:dyDescent="0.25">
      <c r="A9" s="148" t="s">
        <v>102</v>
      </c>
      <c r="B9" s="304" t="str">
        <f>VLOOKUP(A9,[1]!TOX, 2, FALSE)</f>
        <v>309-00-2</v>
      </c>
      <c r="C9" s="196">
        <f>IF(10*MAX(GW!C6:E6)&gt;100000,100000,10*MAX(GW!C6:E6))</f>
        <v>300</v>
      </c>
      <c r="D9" s="197">
        <f>IF(10*(VLOOKUP(A9,[4]!Sthree,11,FALSE))&gt;10000,10000,10*(VLOOKUP(A9,[4]!Sthree,11,FALSE)))</f>
        <v>40</v>
      </c>
    </row>
    <row r="10" spans="1:4" x14ac:dyDescent="0.25">
      <c r="A10" s="148" t="s">
        <v>101</v>
      </c>
      <c r="B10" s="304" t="str">
        <f>VLOOKUP(A10,[1]!TOX, 2, FALSE)</f>
        <v>120-12-7</v>
      </c>
      <c r="C10" s="196">
        <f>IF(10*MAX(GW!C7:E7)&gt;100000,100000,10*MAX(GW!C7:E7))</f>
        <v>1000</v>
      </c>
      <c r="D10" s="197">
        <f>IF(10*(VLOOKUP(A10,[4]!Sthree,11,FALSE))&gt;10000,10000,10*(VLOOKUP(A10,[4]!Sthree,11,FALSE)))</f>
        <v>10000</v>
      </c>
    </row>
    <row r="11" spans="1:4" x14ac:dyDescent="0.25">
      <c r="A11" s="148" t="s">
        <v>100</v>
      </c>
      <c r="B11" s="304" t="str">
        <f>VLOOKUP(A11,[1]!TOX, 2, FALSE)</f>
        <v>7440-36-0</v>
      </c>
      <c r="C11" s="196">
        <f>IF(10*MAX(GW!C8:E8)&gt;100000,100000,10*MAX(GW!C8:E8))</f>
        <v>80000</v>
      </c>
      <c r="D11" s="197">
        <f>IF(10*(VLOOKUP(A11,[4]!Sthree,11,FALSE))&gt;10000,10000,10*(VLOOKUP(A11,[4]!Sthree,11,FALSE)))</f>
        <v>400</v>
      </c>
    </row>
    <row r="12" spans="1:4" x14ac:dyDescent="0.25">
      <c r="A12" s="148" t="s">
        <v>99</v>
      </c>
      <c r="B12" s="304" t="str">
        <f>VLOOKUP(A12,[1]!TOX, 2, FALSE)</f>
        <v>7440-38-2</v>
      </c>
      <c r="C12" s="196">
        <f>IF(10*MAX(GW!C9:E9)&gt;100000,100000,10*MAX(GW!C9:E9))</f>
        <v>9000</v>
      </c>
      <c r="D12" s="197">
        <f>IF(10*(VLOOKUP(A12,[4]!Sthree,11,FALSE))&gt;10000,10000,10*(VLOOKUP(A12,[4]!Sthree,11,FALSE)))</f>
        <v>600</v>
      </c>
    </row>
    <row r="13" spans="1:4" x14ac:dyDescent="0.25">
      <c r="A13" s="148" t="s">
        <v>98</v>
      </c>
      <c r="B13" s="304" t="str">
        <f>VLOOKUP(A13,[1]!TOX, 2, FALSE)</f>
        <v>7440-39-3</v>
      </c>
      <c r="C13" s="196">
        <f>IF(10*MAX(GW!C10:E10)&gt;100000,100000,10*MAX(GW!C10:E10))</f>
        <v>100000</v>
      </c>
      <c r="D13" s="197">
        <f>IF(10*(VLOOKUP(A13,[4]!Sthree,11,FALSE))&gt;10000,10000,10*(VLOOKUP(A13,[4]!Sthree,11,FALSE)))</f>
        <v>10000</v>
      </c>
    </row>
    <row r="14" spans="1:4" x14ac:dyDescent="0.25">
      <c r="A14" s="148" t="s">
        <v>97</v>
      </c>
      <c r="B14" s="304" t="str">
        <f>VLOOKUP(A14,[1]!TOX, 2, FALSE)</f>
        <v>71-43-2</v>
      </c>
      <c r="C14" s="196">
        <f>IF(10*MAX(GW!C11:E11)&gt;100000,100000,10*MAX(GW!C11:E11))</f>
        <v>100000</v>
      </c>
      <c r="D14" s="197">
        <f>IF(10*(VLOOKUP(A14,[4]!Sthree,11,FALSE))&gt;10000,10000,10*(VLOOKUP(A14,[4]!Sthree,11,FALSE)))</f>
        <v>10000</v>
      </c>
    </row>
    <row r="15" spans="1:4" x14ac:dyDescent="0.25">
      <c r="A15" s="148" t="s">
        <v>96</v>
      </c>
      <c r="B15" s="304" t="str">
        <f>VLOOKUP(A15,[1]!TOX, 2, FALSE)</f>
        <v>56-55-3</v>
      </c>
      <c r="C15" s="196">
        <f>IF(10*MAX(GW!C12:E12)&gt;100000,100000,10*MAX(GW!C12:E12))</f>
        <v>10000</v>
      </c>
      <c r="D15" s="197">
        <f>IF(10*(VLOOKUP(A15,[4]!Sthree,11,FALSE))&gt;10000,10000,10*(VLOOKUP(A15,[4]!Sthree,11,FALSE)))</f>
        <v>10000</v>
      </c>
    </row>
    <row r="16" spans="1:4" x14ac:dyDescent="0.25">
      <c r="A16" s="148" t="s">
        <v>95</v>
      </c>
      <c r="B16" s="304" t="str">
        <f>VLOOKUP(A16,[1]!TOX, 2, FALSE)</f>
        <v>50-32-8</v>
      </c>
      <c r="C16" s="196">
        <f>IF(10*MAX(GW!C13:E13)&gt;100000,100000,10*MAX(GW!C13:E13))</f>
        <v>5000</v>
      </c>
      <c r="D16" s="197">
        <f>IF(10*(VLOOKUP(A16,[4]!Sthree,11,FALSE))&gt;10000,10000,10*(VLOOKUP(A16,[4]!Sthree,11,FALSE)))</f>
        <v>300</v>
      </c>
    </row>
    <row r="17" spans="1:4" x14ac:dyDescent="0.25">
      <c r="A17" s="148" t="s">
        <v>94</v>
      </c>
      <c r="B17" s="304" t="str">
        <f>VLOOKUP(A17,[1]!TOX, 2, FALSE)</f>
        <v>205-99-2</v>
      </c>
      <c r="C17" s="196">
        <f>IF(10*MAX(GW!C14:E14)&gt;100000,100000,10*MAX(GW!C14:E14))</f>
        <v>4000</v>
      </c>
      <c r="D17" s="197">
        <f>IF(10*(VLOOKUP(A17,[4]!Sthree,11,FALSE))&gt;10000,10000,10*(VLOOKUP(A17,[4]!Sthree,11,FALSE)))</f>
        <v>10000</v>
      </c>
    </row>
    <row r="18" spans="1:4" x14ac:dyDescent="0.25">
      <c r="A18" s="148" t="s">
        <v>93</v>
      </c>
      <c r="B18" s="304" t="str">
        <f>VLOOKUP(A18,[1]!TOX, 2, FALSE)</f>
        <v>191-24-2</v>
      </c>
      <c r="C18" s="196">
        <f>IF(10*MAX(GW!C15:E15)&gt;100000,100000,10*MAX(GW!C15:E15))</f>
        <v>500</v>
      </c>
      <c r="D18" s="197">
        <f>IF(10*(VLOOKUP(A18,[4]!Sthree,11,FALSE))&gt;10000,10000,10*(VLOOKUP(A18,[4]!Sthree,11,FALSE)))</f>
        <v>10000</v>
      </c>
    </row>
    <row r="19" spans="1:4" x14ac:dyDescent="0.25">
      <c r="A19" s="148" t="s">
        <v>92</v>
      </c>
      <c r="B19" s="304" t="str">
        <f>VLOOKUP(A19,[1]!TOX, 2, FALSE)</f>
        <v>207-08-9</v>
      </c>
      <c r="C19" s="196">
        <f>IF(10*MAX(GW!C16:E16)&gt;100000,100000,10*MAX(GW!C16:E16))</f>
        <v>1000</v>
      </c>
      <c r="D19" s="197">
        <f>IF(10*(VLOOKUP(A19,[4]!Sthree,11,FALSE))&gt;10000,10000,10*(VLOOKUP(A19,[4]!Sthree,11,FALSE)))</f>
        <v>10000</v>
      </c>
    </row>
    <row r="20" spans="1:4" x14ac:dyDescent="0.25">
      <c r="A20" s="148" t="s">
        <v>91</v>
      </c>
      <c r="B20" s="304" t="str">
        <f>VLOOKUP(A20,[1]!TOX, 2, FALSE)</f>
        <v>7440-41-7</v>
      </c>
      <c r="C20" s="196">
        <f>IF(10*MAX(GW!C17:E17)&gt;100000,100000,10*MAX(GW!C17:E17))</f>
        <v>2000</v>
      </c>
      <c r="D20" s="197">
        <f>IF(10*(VLOOKUP(A20,[4]!Sthree,11,FALSE))&gt;10000,10000,10*(VLOOKUP(A20,[4]!Sthree,11,FALSE)))</f>
        <v>2000</v>
      </c>
    </row>
    <row r="21" spans="1:4" x14ac:dyDescent="0.25">
      <c r="A21" s="148" t="s">
        <v>90</v>
      </c>
      <c r="B21" s="304" t="str">
        <f>VLOOKUP(A21,[1]!TOX, 2, FALSE)</f>
        <v xml:space="preserve">92-52-4 </v>
      </c>
      <c r="C21" s="196">
        <f>IF(10*MAX(GW!C18:E18)&gt;100000,100000,10*MAX(GW!C18:E18))</f>
        <v>100000</v>
      </c>
      <c r="D21" s="197">
        <f>IF(10*(VLOOKUP(A21,[4]!Sthree,11,FALSE))&gt;10000,10000,10*(VLOOKUP(A21,[4]!Sthree,11,FALSE)))</f>
        <v>10000</v>
      </c>
    </row>
    <row r="22" spans="1:4" x14ac:dyDescent="0.25">
      <c r="A22" s="148" t="s">
        <v>89</v>
      </c>
      <c r="B22" s="304" t="str">
        <f>VLOOKUP(A22,[1]!TOX, 2, FALSE)</f>
        <v>111-44-4</v>
      </c>
      <c r="C22" s="196">
        <f>IF(10*MAX(GW!C19:E19)&gt;100000,100000,10*MAX(GW!C19:E19))</f>
        <v>100000</v>
      </c>
      <c r="D22" s="197">
        <f>IF(10*(VLOOKUP(A22,[4]!Sthree,11,FALSE))&gt;10000,10000,10*(VLOOKUP(A22,[4]!Sthree,11,FALSE)))</f>
        <v>900</v>
      </c>
    </row>
    <row r="23" spans="1:4" x14ac:dyDescent="0.25">
      <c r="A23" s="148" t="s">
        <v>88</v>
      </c>
      <c r="B23" s="304" t="str">
        <f>VLOOKUP(A23,[1]!TOX, 2, FALSE)</f>
        <v>108-60-1</v>
      </c>
      <c r="C23" s="196">
        <f>IF(10*MAX(GW!C20:E20)&gt;100000,100000,10*MAX(GW!C20:E20))</f>
        <v>100000</v>
      </c>
      <c r="D23" s="197">
        <f>IF(10*(VLOOKUP(A23,[4]!Sthree,11,FALSE))&gt;10000,10000,10*(VLOOKUP(A23,[4]!Sthree,11,FALSE)))</f>
        <v>10000</v>
      </c>
    </row>
    <row r="24" spans="1:4" x14ac:dyDescent="0.25">
      <c r="A24" s="148" t="s">
        <v>168</v>
      </c>
      <c r="B24" s="304" t="str">
        <f>VLOOKUP(A24,[1]!TOX, 2, FALSE)</f>
        <v>117-81-7</v>
      </c>
      <c r="C24" s="196">
        <f>IF(10*MAX(GW!C21:E21)&gt;100000,100000,10*MAX(GW!C21:E21))</f>
        <v>100000</v>
      </c>
      <c r="D24" s="197">
        <f>IF(10*(VLOOKUP(A24,[4]!Sthree,11,FALSE))&gt;10000,10000,10*(VLOOKUP(A24,[4]!Sthree,11,FALSE)))</f>
        <v>10000</v>
      </c>
    </row>
    <row r="25" spans="1:4" x14ac:dyDescent="0.25">
      <c r="A25" s="148" t="s">
        <v>87</v>
      </c>
      <c r="B25" s="304" t="str">
        <f>VLOOKUP(A25,[1]!TOX, 2, FALSE)</f>
        <v>75-27-4</v>
      </c>
      <c r="C25" s="196">
        <f>IF(10*MAX(GW!C22:E22)&gt;100000,100000,10*MAX(GW!C22:E22))</f>
        <v>100000</v>
      </c>
      <c r="D25" s="197">
        <f>IF(10*(VLOOKUP(A25,[4]!Sthree,11,FALSE))&gt;10000,10000,10*(VLOOKUP(A25,[4]!Sthree,11,FALSE)))</f>
        <v>5000</v>
      </c>
    </row>
    <row r="26" spans="1:4" x14ac:dyDescent="0.25">
      <c r="A26" s="148" t="s">
        <v>86</v>
      </c>
      <c r="B26" s="304" t="str">
        <f>VLOOKUP(A26,[1]!TOX, 2, FALSE)</f>
        <v>75-25-2</v>
      </c>
      <c r="C26" s="196">
        <f>IF(10*MAX(GW!C23:E23)&gt;100000,100000,10*MAX(GW!C23:E23))</f>
        <v>100000</v>
      </c>
      <c r="D26" s="197">
        <f>IF(10*(VLOOKUP(A26,[4]!Sthree,11,FALSE))&gt;10000,10000,10*(VLOOKUP(A26,[4]!Sthree,11,FALSE)))</f>
        <v>10000</v>
      </c>
    </row>
    <row r="27" spans="1:4" x14ac:dyDescent="0.25">
      <c r="A27" s="148" t="s">
        <v>85</v>
      </c>
      <c r="B27" s="304" t="str">
        <f>VLOOKUP(A27,[1]!TOX, 2, FALSE)</f>
        <v>74-83-9</v>
      </c>
      <c r="C27" s="196">
        <f>IF(10*MAX(GW!C24:E24)&gt;100000,100000,10*MAX(GW!C24:E24))</f>
        <v>8000</v>
      </c>
      <c r="D27" s="197">
        <f>IF(10*(VLOOKUP(A27,[4]!Sthree,11,FALSE))&gt;10000,10000,10*(VLOOKUP(A27,[4]!Sthree,11,FALSE)))</f>
        <v>7000</v>
      </c>
    </row>
    <row r="28" spans="1:4" x14ac:dyDescent="0.25">
      <c r="A28" s="148" t="s">
        <v>84</v>
      </c>
      <c r="B28" s="304" t="str">
        <f>VLOOKUP(A28,[1]!TOX, 2, FALSE)</f>
        <v>7440-43-9</v>
      </c>
      <c r="C28" s="196">
        <f>IF(10*MAX(GW!C25:E25)&gt;100000,100000,10*MAX(GW!C25:E25))</f>
        <v>80</v>
      </c>
      <c r="D28" s="197">
        <f>IF(10*(VLOOKUP(A28,[4]!Sthree,11,FALSE))&gt;10000,10000,10*(VLOOKUP(A28,[4]!Sthree,11,FALSE)))</f>
        <v>800</v>
      </c>
    </row>
    <row r="29" spans="1:4" x14ac:dyDescent="0.25">
      <c r="A29" s="148" t="s">
        <v>83</v>
      </c>
      <c r="B29" s="304" t="str">
        <f>VLOOKUP(A29,[1]!TOX, 2, FALSE)</f>
        <v>56-23-5</v>
      </c>
      <c r="C29" s="196">
        <f>IF(10*MAX(GW!C26:E26)&gt;100000,100000,10*MAX(GW!C26:E26))</f>
        <v>50000</v>
      </c>
      <c r="D29" s="197">
        <f>IF(10*(VLOOKUP(A29,[4]!Sthree,11,FALSE))&gt;10000,10000,10*(VLOOKUP(A29,[4]!Sthree,11,FALSE)))</f>
        <v>10000</v>
      </c>
    </row>
    <row r="30" spans="1:4" x14ac:dyDescent="0.25">
      <c r="A30" s="148" t="s">
        <v>82</v>
      </c>
      <c r="B30" s="304" t="str">
        <f>VLOOKUP(A30,[1]!TOX, 2, FALSE)</f>
        <v>12789-03-6</v>
      </c>
      <c r="C30" s="196">
        <f>IF(10*MAX(GW!C27:E27)&gt;100000,100000,10*MAX(GW!C27:E27))</f>
        <v>20</v>
      </c>
      <c r="D30" s="197">
        <f>IF(10*(VLOOKUP(A30,[4]!Sthree,11,FALSE))&gt;10000,10000,10*(VLOOKUP(A30,[4]!Sthree,11,FALSE)))</f>
        <v>600</v>
      </c>
    </row>
    <row r="31" spans="1:4" x14ac:dyDescent="0.25">
      <c r="A31" s="148" t="s">
        <v>81</v>
      </c>
      <c r="B31" s="304" t="str">
        <f>VLOOKUP(A31,[1]!TOX, 2, FALSE)</f>
        <v>106-47-8</v>
      </c>
      <c r="C31" s="196">
        <f>IF(10*MAX(GW!C28:E28)&gt;100000,100000,10*MAX(GW!C28:E28))</f>
        <v>100000</v>
      </c>
      <c r="D31" s="197">
        <f>IF(10*(VLOOKUP(A31,[4]!Sthree,11,FALSE))&gt;10000,10000,10*(VLOOKUP(A31,[4]!Sthree,11,FALSE)))</f>
        <v>400</v>
      </c>
    </row>
    <row r="32" spans="1:4" x14ac:dyDescent="0.25">
      <c r="A32" s="148" t="s">
        <v>80</v>
      </c>
      <c r="B32" s="304" t="str">
        <f>VLOOKUP(A32,[1]!TOX, 2, FALSE)</f>
        <v>108-90-7</v>
      </c>
      <c r="C32" s="196">
        <f>IF(10*MAX(GW!C29:E29)&gt;100000,100000,10*MAX(GW!C29:E29))</f>
        <v>10000</v>
      </c>
      <c r="D32" s="197">
        <f>IF(10*(VLOOKUP(A32,[4]!Sthree,11,FALSE))&gt;10000,10000,10*(VLOOKUP(A32,[4]!Sthree,11,FALSE)))</f>
        <v>10000</v>
      </c>
    </row>
    <row r="33" spans="1:4" x14ac:dyDescent="0.25">
      <c r="A33" s="148" t="s">
        <v>79</v>
      </c>
      <c r="B33" s="304" t="str">
        <f>VLOOKUP(A33,[1]!TOX, 2, FALSE)</f>
        <v>67-66-3</v>
      </c>
      <c r="C33" s="196">
        <f>IF(10*MAX(GW!C30:E30)&gt;100000,100000,10*MAX(GW!C30:E30))</f>
        <v>100000</v>
      </c>
      <c r="D33" s="197">
        <f>IF(10*(VLOOKUP(A33,[4]!Sthree,11,FALSE))&gt;10000,10000,10*(VLOOKUP(A33,[4]!Sthree,11,FALSE)))</f>
        <v>10000</v>
      </c>
    </row>
    <row r="34" spans="1:4" x14ac:dyDescent="0.25">
      <c r="A34" s="148" t="s">
        <v>78</v>
      </c>
      <c r="B34" s="304" t="str">
        <f>VLOOKUP(A34,[1]!TOX, 2, FALSE)</f>
        <v>95-57-8</v>
      </c>
      <c r="C34" s="196">
        <f>IF(10*MAX(GW!C31:E31)&gt;100000,100000,10*MAX(GW!C31:E31))</f>
        <v>100000</v>
      </c>
      <c r="D34" s="197">
        <f>IF(10*(VLOOKUP(A34,[4]!Sthree,11,FALSE))&gt;10000,10000,10*(VLOOKUP(A34,[4]!Sthree,11,FALSE)))</f>
        <v>4000</v>
      </c>
    </row>
    <row r="35" spans="1:4" x14ac:dyDescent="0.25">
      <c r="A35" s="148" t="s">
        <v>77</v>
      </c>
      <c r="B35" s="304" t="str">
        <f>VLOOKUP(A35,[1]!TOX, 2, FALSE)</f>
        <v>7440-47-3</v>
      </c>
      <c r="C35" s="196">
        <f>IF(10*MAX(GW!C32:E32)&gt;100000,100000,10*MAX(GW!C32:E32))</f>
        <v>3000</v>
      </c>
      <c r="D35" s="197">
        <f>IF(10*(VLOOKUP(A35,[4]!Sthree,11,FALSE))&gt;10000,10000,10*(VLOOKUP(A35,[4]!Sthree,11,FALSE)))</f>
        <v>2000</v>
      </c>
    </row>
    <row r="36" spans="1:4" x14ac:dyDescent="0.25">
      <c r="A36" s="148" t="s">
        <v>76</v>
      </c>
      <c r="B36" s="304" t="str">
        <f>VLOOKUP(A36,[1]!TOX, 2, FALSE)</f>
        <v>16065-83-1</v>
      </c>
      <c r="C36" s="196">
        <f>IF(10*MAX(GW!C33:E33)&gt;100000,100000,10*MAX(GW!C33:E33))</f>
        <v>6000</v>
      </c>
      <c r="D36" s="197">
        <f>IF(10*(VLOOKUP(A36,[4]!Sthree,11,FALSE))&gt;10000,10000,10*(VLOOKUP(A36,[4]!Sthree,11,FALSE)))</f>
        <v>10000</v>
      </c>
    </row>
    <row r="37" spans="1:4" x14ac:dyDescent="0.25">
      <c r="A37" s="148" t="s">
        <v>75</v>
      </c>
      <c r="B37" s="304" t="str">
        <f>VLOOKUP(A37,[1]!TOX, 2, FALSE)</f>
        <v>18540-29-9</v>
      </c>
      <c r="C37" s="196">
        <f>IF(10*MAX(GW!C34:E34)&gt;100000,100000,10*MAX(GW!C34:E34))</f>
        <v>3000</v>
      </c>
      <c r="D37" s="197">
        <f>IF(10*(VLOOKUP(A37,[4]!Sthree,11,FALSE))&gt;10000,10000,10*(VLOOKUP(A37,[4]!Sthree,11,FALSE)))</f>
        <v>2000</v>
      </c>
    </row>
    <row r="38" spans="1:4" x14ac:dyDescent="0.25">
      <c r="A38" s="148" t="s">
        <v>74</v>
      </c>
      <c r="B38" s="304" t="str">
        <f>VLOOKUP(A38,[1]!TOX, 2, FALSE)</f>
        <v>218-01-9</v>
      </c>
      <c r="C38" s="196">
        <f>IF(10*MAX(GW!C35:E35)&gt;100000,100000,10*MAX(GW!C35:E35))</f>
        <v>700</v>
      </c>
      <c r="D38" s="197">
        <f>IF(10*(VLOOKUP(A38,[4]!Sthree,11,FALSE))&gt;10000,10000,10*(VLOOKUP(A38,[4]!Sthree,11,FALSE)))</f>
        <v>10000</v>
      </c>
    </row>
    <row r="39" spans="1:4" x14ac:dyDescent="0.25">
      <c r="A39" s="148" t="s">
        <v>73</v>
      </c>
      <c r="B39" s="304" t="str">
        <f>VLOOKUP(A39,[1]!TOX, 2, FALSE)</f>
        <v>57-12-5</v>
      </c>
      <c r="C39" s="196">
        <f>IF(10*MAX(GW!C36:E36)&gt;100000,100000,10*MAX(GW!C36:E36))</f>
        <v>2000</v>
      </c>
      <c r="D39" s="197">
        <f>IF(10*(VLOOKUP(A39,[4]!Sthree,11,FALSE))&gt;10000,10000,10*(VLOOKUP(A39,[4]!Sthree,11,FALSE)))</f>
        <v>5000</v>
      </c>
    </row>
    <row r="40" spans="1:4" x14ac:dyDescent="0.25">
      <c r="A40" s="148" t="s">
        <v>72</v>
      </c>
      <c r="B40" s="304" t="str">
        <f>VLOOKUP(A40,[1]!TOX, 2, FALSE)</f>
        <v xml:space="preserve">53-70-3 </v>
      </c>
      <c r="C40" s="196">
        <f>IF(10*MAX(GW!C37:E37)&gt;100000,100000,10*MAX(GW!C37:E37))</f>
        <v>400</v>
      </c>
      <c r="D40" s="197">
        <f>IF(10*(VLOOKUP(A40,[4]!Sthree,11,FALSE))&gt;10000,10000,10*(VLOOKUP(A40,[4]!Sthree,11,FALSE)))</f>
        <v>2000</v>
      </c>
    </row>
    <row r="41" spans="1:4" x14ac:dyDescent="0.25">
      <c r="A41" s="148" t="s">
        <v>71</v>
      </c>
      <c r="B41" s="304" t="str">
        <f>VLOOKUP(A41,[1]!TOX, 2, FALSE)</f>
        <v>124-48-1</v>
      </c>
      <c r="C41" s="196">
        <f>IF(10*MAX(GW!C38:E38)&gt;100000,100000,10*MAX(GW!C38:E38))</f>
        <v>100000</v>
      </c>
      <c r="D41" s="197">
        <f>IF(10*(VLOOKUP(A41,[4]!Sthree,11,FALSE))&gt;10000,10000,10*(VLOOKUP(A41,[4]!Sthree,11,FALSE)))</f>
        <v>5000</v>
      </c>
    </row>
    <row r="42" spans="1:4" x14ac:dyDescent="0.25">
      <c r="A42" s="148" t="s">
        <v>70</v>
      </c>
      <c r="B42" s="304" t="str">
        <f>VLOOKUP(A42,[1]!TOX, 2, FALSE)</f>
        <v>95-50-1</v>
      </c>
      <c r="C42" s="196">
        <f>IF(10*MAX(GW!C39:E39)&gt;100000,100000,10*MAX(GW!C39:E39))</f>
        <v>80000</v>
      </c>
      <c r="D42" s="197">
        <f>IF(10*(VLOOKUP(A42,[4]!Sthree,11,FALSE))&gt;10000,10000,10*(VLOOKUP(A42,[4]!Sthree,11,FALSE)))</f>
        <v>10000</v>
      </c>
    </row>
    <row r="43" spans="1:4" x14ac:dyDescent="0.25">
      <c r="A43" s="148" t="s">
        <v>69</v>
      </c>
      <c r="B43" s="304" t="str">
        <f>VLOOKUP(A43,[1]!TOX, 2, FALSE)</f>
        <v>541-73-1</v>
      </c>
      <c r="C43" s="196">
        <f>IF(10*MAX(GW!C40:E40)&gt;100000,100000,10*MAX(GW!C40:E40))</f>
        <v>100000</v>
      </c>
      <c r="D43" s="197">
        <f>IF(10*(VLOOKUP(A43,[4]!Sthree,11,FALSE))&gt;10000,10000,10*(VLOOKUP(A43,[4]!Sthree,11,FALSE)))</f>
        <v>5000</v>
      </c>
    </row>
    <row r="44" spans="1:4" x14ac:dyDescent="0.25">
      <c r="A44" s="148" t="s">
        <v>68</v>
      </c>
      <c r="B44" s="304" t="str">
        <f>VLOOKUP(A44,[1]!TOX, 2, FALSE)</f>
        <v>106-46-7</v>
      </c>
      <c r="C44" s="196">
        <f>IF(10*MAX(GW!C41:E41)&gt;100000,100000,10*MAX(GW!C41:E41))</f>
        <v>80000</v>
      </c>
      <c r="D44" s="197">
        <f>IF(10*(VLOOKUP(A44,[4]!Sthree,11,FALSE))&gt;10000,10000,10*(VLOOKUP(A44,[4]!Sthree,11,FALSE)))</f>
        <v>10000</v>
      </c>
    </row>
    <row r="45" spans="1:4" x14ac:dyDescent="0.25">
      <c r="A45" s="148" t="s">
        <v>67</v>
      </c>
      <c r="B45" s="304" t="str">
        <f>VLOOKUP(A45,[1]!TOX, 2, FALSE)</f>
        <v>91-94-1</v>
      </c>
      <c r="C45" s="196">
        <f>IF(10*MAX(GW!C42:E42)&gt;100000,100000,10*MAX(GW!C42:E42))</f>
        <v>20000</v>
      </c>
      <c r="D45" s="197">
        <f>IF(10*(VLOOKUP(A45,[4]!Sthree,11,FALSE))&gt;10000,10000,10*(VLOOKUP(A45,[4]!Sthree,11,FALSE)))</f>
        <v>1000</v>
      </c>
    </row>
    <row r="46" spans="1:4" x14ac:dyDescent="0.25">
      <c r="A46" s="150" t="s">
        <v>66</v>
      </c>
      <c r="B46" s="305" t="str">
        <f>VLOOKUP(A46,[1]!TOX, 2, FALSE)</f>
        <v>72-54-8</v>
      </c>
      <c r="C46" s="196">
        <f>IF(10*MAX(GW!C43:E43)&gt;100000,100000,10*MAX(GW!C43:E43))</f>
        <v>500</v>
      </c>
      <c r="D46" s="197">
        <f>IF(10*(VLOOKUP(A46,[4]!Sthree,11,FALSE))&gt;10000,10000,10*(VLOOKUP(A46,[4]!Sthree,11,FALSE)))</f>
        <v>700</v>
      </c>
    </row>
    <row r="47" spans="1:4" x14ac:dyDescent="0.25">
      <c r="A47" s="150" t="s">
        <v>65</v>
      </c>
      <c r="B47" s="305" t="str">
        <f>VLOOKUP(A47,[1]!TOX, 2, FALSE)</f>
        <v>72-55-9</v>
      </c>
      <c r="C47" s="196">
        <f>IF(10*MAX(GW!C44:E44)&gt;100000,100000,10*MAX(GW!C44:E44))</f>
        <v>4000</v>
      </c>
      <c r="D47" s="197">
        <f>IF(10*(VLOOKUP(A47,[4]!Sthree,11,FALSE))&gt;10000,10000,10*(VLOOKUP(A47,[4]!Sthree,11,FALSE)))</f>
        <v>700</v>
      </c>
    </row>
    <row r="48" spans="1:4" x14ac:dyDescent="0.25">
      <c r="A48" s="148" t="s">
        <v>64</v>
      </c>
      <c r="B48" s="304" t="str">
        <f>VLOOKUP(A48,[1]!TOX, 2, FALSE)</f>
        <v>50-29-3</v>
      </c>
      <c r="C48" s="196">
        <f>IF(10*MAX(GW!C45:E45)&gt;100000,100000,10*MAX(GW!C45:E45))</f>
        <v>10</v>
      </c>
      <c r="D48" s="197">
        <f>IF(10*(VLOOKUP(A48,[4]!Sthree,11,FALSE))&gt;10000,10000,10*(VLOOKUP(A48,[4]!Sthree,11,FALSE)))</f>
        <v>700</v>
      </c>
    </row>
    <row r="49" spans="1:4" x14ac:dyDescent="0.25">
      <c r="A49" s="148" t="s">
        <v>63</v>
      </c>
      <c r="B49" s="304" t="str">
        <f>VLOOKUP(A49,[1]!TOX, 2, FALSE)</f>
        <v xml:space="preserve">75-34-3 </v>
      </c>
      <c r="C49" s="196">
        <f>IF(10*MAX(GW!C46:E46)&gt;100000,100000,10*MAX(GW!C46:E46))</f>
        <v>100000</v>
      </c>
      <c r="D49" s="197">
        <f>IF(10*(VLOOKUP(A49,[4]!Sthree,11,FALSE))&gt;10000,10000,10*(VLOOKUP(A49,[4]!Sthree,11,FALSE)))</f>
        <v>10000</v>
      </c>
    </row>
    <row r="50" spans="1:4" x14ac:dyDescent="0.25">
      <c r="A50" s="148" t="s">
        <v>62</v>
      </c>
      <c r="B50" s="304" t="str">
        <f>VLOOKUP(A50,[1]!TOX, 2, FALSE)</f>
        <v>107-06-2</v>
      </c>
      <c r="C50" s="196">
        <f>IF(10*MAX(GW!C47:E47)&gt;100000,100000,10*MAX(GW!C47:E47))</f>
        <v>100000</v>
      </c>
      <c r="D50" s="197">
        <f>IF(10*(VLOOKUP(A50,[4]!Sthree,11,FALSE))&gt;10000,10000,10*(VLOOKUP(A50,[4]!Sthree,11,FALSE)))</f>
        <v>10000</v>
      </c>
    </row>
    <row r="51" spans="1:4" x14ac:dyDescent="0.25">
      <c r="A51" s="148" t="s">
        <v>61</v>
      </c>
      <c r="B51" s="304" t="str">
        <f>VLOOKUP(A51,[1]!TOX, 2, FALSE)</f>
        <v>75-35-4</v>
      </c>
      <c r="C51" s="196">
        <f>IF(10*MAX(GW!C48:E48)&gt;100000,100000,10*MAX(GW!C48:E48))</f>
        <v>100000</v>
      </c>
      <c r="D51" s="197">
        <f>IF(10*(VLOOKUP(A51,[4]!Sthree,11,FALSE))&gt;10000,10000,10*(VLOOKUP(A51,[4]!Sthree,11,FALSE)))</f>
        <v>10000</v>
      </c>
    </row>
    <row r="52" spans="1:4" x14ac:dyDescent="0.25">
      <c r="A52" s="148" t="s">
        <v>60</v>
      </c>
      <c r="B52" s="304" t="str">
        <f>VLOOKUP(A52,[1]!TOX, 2, FALSE)</f>
        <v>156-59-2</v>
      </c>
      <c r="C52" s="196">
        <f>IF(10*MAX(GW!C49:E49)&gt;100000,100000,10*MAX(GW!C49:E49))</f>
        <v>100000</v>
      </c>
      <c r="D52" s="197">
        <f>IF(10*(VLOOKUP(A52,[4]!Sthree,11,FALSE))&gt;10000,10000,10*(VLOOKUP(A52,[4]!Sthree,11,FALSE)))</f>
        <v>5000</v>
      </c>
    </row>
    <row r="53" spans="1:4" x14ac:dyDescent="0.25">
      <c r="A53" s="148" t="s">
        <v>59</v>
      </c>
      <c r="B53" s="304" t="str">
        <f>VLOOKUP(A53,[1]!TOX, 2, FALSE)</f>
        <v>156-60-5</v>
      </c>
      <c r="C53" s="196">
        <f>IF(10*MAX(GW!C50:E50)&gt;100000,100000,10*MAX(GW!C50:E50))</f>
        <v>100000</v>
      </c>
      <c r="D53" s="197">
        <f>IF(10*(VLOOKUP(A53,[4]!Sthree,11,FALSE))&gt;10000,10000,10*(VLOOKUP(A53,[4]!Sthree,11,FALSE)))</f>
        <v>10000</v>
      </c>
    </row>
    <row r="54" spans="1:4" x14ac:dyDescent="0.25">
      <c r="A54" s="148" t="s">
        <v>58</v>
      </c>
      <c r="B54" s="304" t="str">
        <f>VLOOKUP(A54,[1]!TOX, 2, FALSE)</f>
        <v>75-09-2</v>
      </c>
      <c r="C54" s="196">
        <f>IF(10*MAX(GW!C51:E51)&gt;100000,100000,10*MAX(GW!C51:E51))</f>
        <v>100000</v>
      </c>
      <c r="D54" s="197">
        <f>IF(10*(VLOOKUP(A54,[4]!Sthree,11,FALSE))&gt;10000,10000,10*(VLOOKUP(A54,[4]!Sthree,11,FALSE)))</f>
        <v>8000</v>
      </c>
    </row>
    <row r="55" spans="1:4" x14ac:dyDescent="0.25">
      <c r="A55" s="148" t="s">
        <v>57</v>
      </c>
      <c r="B55" s="304" t="str">
        <f>VLOOKUP(A55,[1]!TOX, 2, FALSE)</f>
        <v>120-83-2</v>
      </c>
      <c r="C55" s="196">
        <f>IF(10*MAX(GW!C52:E52)&gt;100000,100000,10*MAX(GW!C52:E52))</f>
        <v>100000</v>
      </c>
      <c r="D55" s="197">
        <f>IF(10*(VLOOKUP(A55,[4]!Sthree,11,FALSE))&gt;10000,10000,10*(VLOOKUP(A55,[4]!Sthree,11,FALSE)))</f>
        <v>9000</v>
      </c>
    </row>
    <row r="56" spans="1:4" x14ac:dyDescent="0.25">
      <c r="A56" s="148" t="s">
        <v>56</v>
      </c>
      <c r="B56" s="304" t="str">
        <f>VLOOKUP(A56,[1]!TOX, 2, FALSE)</f>
        <v>78-87-5</v>
      </c>
      <c r="C56" s="196">
        <f>IF(10*MAX(GW!C53:E53)&gt;100000,100000,10*MAX(GW!C53:E53))</f>
        <v>100000</v>
      </c>
      <c r="D56" s="197">
        <f>IF(10*(VLOOKUP(A56,[4]!Sthree,11,FALSE))&gt;10000,10000,10*(VLOOKUP(A56,[4]!Sthree,11,FALSE)))</f>
        <v>10000</v>
      </c>
    </row>
    <row r="57" spans="1:4" x14ac:dyDescent="0.25">
      <c r="A57" s="148" t="s">
        <v>55</v>
      </c>
      <c r="B57" s="304" t="str">
        <f>VLOOKUP(A57,[1]!TOX, 2, FALSE)</f>
        <v>542-75-6</v>
      </c>
      <c r="C57" s="196">
        <f>IF(10*MAX(GW!C54:E54)&gt;100000,100000,10*MAX(GW!C54:E54))</f>
        <v>2000</v>
      </c>
      <c r="D57" s="197">
        <f>IF(10*(VLOOKUP(A57,[4]!Sthree,11,FALSE))&gt;10000,10000,10*(VLOOKUP(A57,[4]!Sthree,11,FALSE)))</f>
        <v>10000</v>
      </c>
    </row>
    <row r="58" spans="1:4" x14ac:dyDescent="0.25">
      <c r="A58" s="148" t="s">
        <v>54</v>
      </c>
      <c r="B58" s="304" t="str">
        <f>VLOOKUP(A58,[1]!TOX, 2, FALSE)</f>
        <v>60-57-1</v>
      </c>
      <c r="C58" s="196">
        <f>IF(10*MAX(GW!C55:E55)&gt;100000,100000,10*MAX(GW!C55:E55))</f>
        <v>80</v>
      </c>
      <c r="D58" s="197">
        <f>IF(10*(VLOOKUP(A58,[4]!Sthree,11,FALSE))&gt;10000,10000,10*(VLOOKUP(A58,[4]!Sthree,11,FALSE)))</f>
        <v>40</v>
      </c>
    </row>
    <row r="59" spans="1:4" x14ac:dyDescent="0.25">
      <c r="A59" s="148" t="s">
        <v>53</v>
      </c>
      <c r="B59" s="304" t="str">
        <f>VLOOKUP(A59,[1]!TOX, 2, FALSE)</f>
        <v>84-66-2</v>
      </c>
      <c r="C59" s="196">
        <f>IF(10*MAX(GW!C56:E56)&gt;100000,100000,10*MAX(GW!C56:E56))</f>
        <v>100000</v>
      </c>
      <c r="D59" s="197">
        <f>IF(10*(VLOOKUP(A59,[4]!Sthree,11,FALSE))&gt;10000,10000,10*(VLOOKUP(A59,[4]!Sthree,11,FALSE)))</f>
        <v>10000</v>
      </c>
    </row>
    <row r="60" spans="1:4" x14ac:dyDescent="0.25">
      <c r="A60" s="148" t="s">
        <v>52</v>
      </c>
      <c r="B60" s="304" t="str">
        <f>VLOOKUP(A60,[1]!TOX, 2, FALSE)</f>
        <v>131-11-3</v>
      </c>
      <c r="C60" s="196">
        <f>IF(10*MAX(GW!C57:E57)&gt;100000,100000,10*MAX(GW!C57:E57))</f>
        <v>100000</v>
      </c>
      <c r="D60" s="197">
        <f>IF(10*(VLOOKUP(A60,[4]!Sthree,11,FALSE))&gt;10000,10000,10*(VLOOKUP(A60,[4]!Sthree,11,FALSE)))</f>
        <v>10000</v>
      </c>
    </row>
    <row r="61" spans="1:4" x14ac:dyDescent="0.25">
      <c r="A61" s="148" t="s">
        <v>51</v>
      </c>
      <c r="B61" s="304" t="str">
        <f>VLOOKUP(A61,[1]!TOX, 2, FALSE)</f>
        <v>105-67-9</v>
      </c>
      <c r="C61" s="196">
        <f>IF(10*MAX(GW!C58:E58)&gt;100000,100000,10*MAX(GW!C58:E58))</f>
        <v>100000</v>
      </c>
      <c r="D61" s="197">
        <f>IF(10*(VLOOKUP(A61,[4]!Sthree,11,FALSE))&gt;10000,10000,10*(VLOOKUP(A61,[4]!Sthree,11,FALSE)))</f>
        <v>10000</v>
      </c>
    </row>
    <row r="62" spans="1:4" x14ac:dyDescent="0.25">
      <c r="A62" s="148" t="s">
        <v>50</v>
      </c>
      <c r="B62" s="304" t="str">
        <f>VLOOKUP(A62,[1]!TOX, 2, FALSE)</f>
        <v>51-28-5</v>
      </c>
      <c r="C62" s="196">
        <f>IF(10*MAX(GW!C59:E59)&gt;100000,100000,10*MAX(GW!C59:E59))</f>
        <v>100000</v>
      </c>
      <c r="D62" s="197">
        <f>IF(10*(VLOOKUP(A62,[4]!Sthree,11,FALSE))&gt;10000,10000,10*(VLOOKUP(A62,[4]!Sthree,11,FALSE)))</f>
        <v>9000</v>
      </c>
    </row>
    <row r="63" spans="1:4" x14ac:dyDescent="0.25">
      <c r="A63" s="148" t="s">
        <v>49</v>
      </c>
      <c r="B63" s="304" t="str">
        <f>VLOOKUP(A63,[1]!TOX, 2, FALSE)</f>
        <v>121-14-2</v>
      </c>
      <c r="C63" s="196">
        <f>IF(10*MAX(GW!C60:E60)&gt;100000,100000,10*MAX(GW!C60:E60))</f>
        <v>100000</v>
      </c>
      <c r="D63" s="197">
        <f>IF(10*(VLOOKUP(A63,[4]!Sthree,11,FALSE))&gt;10000,10000,10*(VLOOKUP(A63,[4]!Sthree,11,FALSE)))</f>
        <v>900</v>
      </c>
    </row>
    <row r="64" spans="1:4" x14ac:dyDescent="0.25">
      <c r="A64" s="148" t="s">
        <v>48</v>
      </c>
      <c r="B64" s="304" t="str">
        <f>VLOOKUP(A64,[1]!TOX, 2, FALSE)</f>
        <v>123-91-1</v>
      </c>
      <c r="C64" s="196">
        <f>IF(10*MAX(GW!C61:E61)&gt;100000,100000,10*MAX(GW!C61:E61))</f>
        <v>100000</v>
      </c>
      <c r="D64" s="197">
        <f>IF(10*(VLOOKUP(A64,[4]!Sthree,11,FALSE))&gt;10000,10000,10*(VLOOKUP(A64,[4]!Sthree,11,FALSE)))</f>
        <v>5000</v>
      </c>
    </row>
    <row r="65" spans="1:4" x14ac:dyDescent="0.25">
      <c r="A65" s="148" t="s">
        <v>47</v>
      </c>
      <c r="B65" s="304" t="str">
        <f>VLOOKUP(A65,[1]!TOX, 2, FALSE)</f>
        <v>115-29-7</v>
      </c>
      <c r="C65" s="196">
        <f>IF(10*MAX(GW!C62:E62)&gt;100000,100000,10*MAX(GW!C62:E62))</f>
        <v>100</v>
      </c>
      <c r="D65" s="197">
        <f>IF(10*(VLOOKUP(A65,[4]!Sthree,11,FALSE))&gt;10000,10000,10*(VLOOKUP(A65,[4]!Sthree,11,FALSE)))</f>
        <v>5000</v>
      </c>
    </row>
    <row r="66" spans="1:4" x14ac:dyDescent="0.25">
      <c r="A66" s="148" t="s">
        <v>46</v>
      </c>
      <c r="B66" s="304" t="str">
        <f>VLOOKUP(A66,[1]!TOX, 2, FALSE)</f>
        <v>72-20-8</v>
      </c>
      <c r="C66" s="196">
        <f>IF(10*MAX(GW!C63:E63)&gt;100000,100000,10*MAX(GW!C63:E63))</f>
        <v>50</v>
      </c>
      <c r="D66" s="197">
        <f>IF(10*(VLOOKUP(A66,[4]!Sthree,11,FALSE))&gt;10000,10000,10*(VLOOKUP(A66,[4]!Sthree,11,FALSE)))</f>
        <v>300</v>
      </c>
    </row>
    <row r="67" spans="1:4" x14ac:dyDescent="0.25">
      <c r="A67" s="148" t="s">
        <v>169</v>
      </c>
      <c r="B67" s="304" t="str">
        <f>VLOOKUP(A67,[1]!TOX, 2, FALSE)</f>
        <v>100-41-4</v>
      </c>
      <c r="C67" s="196">
        <f>IF(10*MAX(GW!C64:E64)&gt;100000,100000,10*MAX(GW!C64:E64))</f>
        <v>100000</v>
      </c>
      <c r="D67" s="197">
        <f>IF(10*(VLOOKUP(A67,[4]!Sthree,11,FALSE))&gt;10000,10000,10*(VLOOKUP(A67,[4]!Sthree,11,FALSE)))</f>
        <v>10000</v>
      </c>
    </row>
    <row r="68" spans="1:4" x14ac:dyDescent="0.25">
      <c r="A68" s="148" t="s">
        <v>110</v>
      </c>
      <c r="B68" s="304" t="str">
        <f>VLOOKUP(A68,[1]!TOX, 2, FALSE)</f>
        <v>106-93-4</v>
      </c>
      <c r="C68" s="196">
        <f>IF(10*MAX(GW!C65:E65)&gt;100000,100000,10*MAX(GW!C65:E65))</f>
        <v>100000</v>
      </c>
      <c r="D68" s="197">
        <f>IF(10*(VLOOKUP(A68,[4]!Sthree,11,FALSE))&gt;10000,10000,10*(VLOOKUP(A68,[4]!Sthree,11,FALSE)))</f>
        <v>500</v>
      </c>
    </row>
    <row r="69" spans="1:4" x14ac:dyDescent="0.25">
      <c r="A69" s="148" t="s">
        <v>45</v>
      </c>
      <c r="B69" s="304" t="str">
        <f>VLOOKUP(A69,[1]!TOX, 2, FALSE)</f>
        <v>206-44-0</v>
      </c>
      <c r="C69" s="196">
        <f>IF(10*MAX(GW!C66:E66)&gt;100000,100000,10*MAX(GW!C66:E66))</f>
        <v>2000</v>
      </c>
      <c r="D69" s="197">
        <f>IF(10*(VLOOKUP(A69,[4]!Sthree,11,FALSE))&gt;10000,10000,10*(VLOOKUP(A69,[4]!Sthree,11,FALSE)))</f>
        <v>10000</v>
      </c>
    </row>
    <row r="70" spans="1:4" x14ac:dyDescent="0.25">
      <c r="A70" s="148" t="s">
        <v>44</v>
      </c>
      <c r="B70" s="304" t="str">
        <f>VLOOKUP(A70,[1]!TOX, 2, FALSE)</f>
        <v>86-73-7</v>
      </c>
      <c r="C70" s="196">
        <f>IF(10*MAX(GW!C67:E67)&gt;100000,100000,10*MAX(GW!C67:E67))</f>
        <v>400</v>
      </c>
      <c r="D70" s="197">
        <f>IF(10*(VLOOKUP(A70,[4]!Sthree,11,FALSE))&gt;10000,10000,10*(VLOOKUP(A70,[4]!Sthree,11,FALSE)))</f>
        <v>10000</v>
      </c>
    </row>
    <row r="71" spans="1:4" x14ac:dyDescent="0.25">
      <c r="A71" s="148" t="s">
        <v>43</v>
      </c>
      <c r="B71" s="304" t="str">
        <f>VLOOKUP(A71,[1]!TOX, 2, FALSE)</f>
        <v>76-44-8</v>
      </c>
      <c r="C71" s="196">
        <f>IF(10*MAX(GW!C68:E68)&gt;100000,100000,10*MAX(GW!C68:E68))</f>
        <v>20</v>
      </c>
      <c r="D71" s="197">
        <f>IF(10*(VLOOKUP(A71,[4]!Sthree,11,FALSE))&gt;10000,10000,10*(VLOOKUP(A71,[4]!Sthree,11,FALSE)))</f>
        <v>100</v>
      </c>
    </row>
    <row r="72" spans="1:4" x14ac:dyDescent="0.25">
      <c r="A72" s="148" t="s">
        <v>42</v>
      </c>
      <c r="B72" s="304" t="str">
        <f>VLOOKUP(A72,[1]!TOX, 2, FALSE)</f>
        <v>1024-57-3</v>
      </c>
      <c r="C72" s="196">
        <f>IF(10*MAX(GW!C69:E69)&gt;100000,100000,10*MAX(GW!C69:E69))</f>
        <v>70</v>
      </c>
      <c r="D72" s="197">
        <f>IF(10*(VLOOKUP(A72,[4]!Sthree,11,FALSE))&gt;10000,10000,10*(VLOOKUP(A72,[4]!Sthree,11,FALSE)))</f>
        <v>10</v>
      </c>
    </row>
    <row r="73" spans="1:4" x14ac:dyDescent="0.25">
      <c r="A73" s="148" t="s">
        <v>41</v>
      </c>
      <c r="B73" s="304" t="str">
        <f>VLOOKUP(A73,[1]!TOX, 2, FALSE)</f>
        <v>118-74-1</v>
      </c>
      <c r="C73" s="196">
        <f>IF(10*MAX(GW!C70:E70)&gt;100000,100000,10*MAX(GW!C70:E70))</f>
        <v>60000</v>
      </c>
      <c r="D73" s="197">
        <f>IF(10*(VLOOKUP(A73,[4]!Sthree,11,FALSE))&gt;10000,10000,10*(VLOOKUP(A73,[4]!Sthree,11,FALSE)))</f>
        <v>9</v>
      </c>
    </row>
    <row r="74" spans="1:4" x14ac:dyDescent="0.25">
      <c r="A74" s="148" t="s">
        <v>40</v>
      </c>
      <c r="B74" s="304" t="str">
        <f>VLOOKUP(A74,[1]!TOX, 2, FALSE)</f>
        <v>87-68-3</v>
      </c>
      <c r="C74" s="196">
        <f>IF(10*MAX(GW!C71:E71)&gt;100000,100000,10*MAX(GW!C71:E71))</f>
        <v>30000</v>
      </c>
      <c r="D74" s="197">
        <f>IF(10*(VLOOKUP(A74,[4]!Sthree,11,FALSE))&gt;10000,10000,10*(VLOOKUP(A74,[4]!Sthree,11,FALSE)))</f>
        <v>1000</v>
      </c>
    </row>
    <row r="75" spans="1:4" x14ac:dyDescent="0.25">
      <c r="A75" s="150" t="s">
        <v>39</v>
      </c>
      <c r="B75" s="304" t="str">
        <f>VLOOKUP(A75,[1]!TOX, 2, FALSE)</f>
        <v>58-89-9</v>
      </c>
      <c r="C75" s="196">
        <f>IF(10*MAX(GW!C72:E72)&gt;100000,100000,10*MAX(GW!C72:E72))</f>
        <v>2000</v>
      </c>
      <c r="D75" s="197">
        <f>IF(10*(VLOOKUP(A75,[4]!Sthree,11,FALSE))&gt;10000,10000,10*(VLOOKUP(A75,[4]!Sthree,11,FALSE)))</f>
        <v>700</v>
      </c>
    </row>
    <row r="76" spans="1:4" x14ac:dyDescent="0.25">
      <c r="A76" s="148" t="s">
        <v>38</v>
      </c>
      <c r="B76" s="304" t="str">
        <f>VLOOKUP(A76,[1]!TOX, 2, FALSE)</f>
        <v>67-72-1</v>
      </c>
      <c r="C76" s="196">
        <f>IF(10*MAX(GW!C73:E73)&gt;100000,100000,10*MAX(GW!C73:E73))</f>
        <v>100000</v>
      </c>
      <c r="D76" s="197">
        <f>IF(10*(VLOOKUP(A76,[4]!Sthree,11,FALSE))&gt;10000,10000,10*(VLOOKUP(A76,[4]!Sthree,11,FALSE)))</f>
        <v>3000</v>
      </c>
    </row>
    <row r="77" spans="1:4" x14ac:dyDescent="0.25">
      <c r="A77" s="148" t="s">
        <v>37</v>
      </c>
      <c r="B77" s="304" t="str">
        <f>VLOOKUP(A77,[1]!TOX, 2, FALSE)</f>
        <v>2691-41-0</v>
      </c>
      <c r="C77" s="196">
        <f>IF(10*MAX(GW!C74:E74)&gt;100000,100000,10*MAX(GW!C74:E74))</f>
        <v>100000</v>
      </c>
      <c r="D77" s="197">
        <f>IF(10*(VLOOKUP(A77,[4]!Sthree,11,FALSE))&gt;10000,10000,10*(VLOOKUP(A77,[4]!Sthree,11,FALSE)))</f>
        <v>10000</v>
      </c>
    </row>
    <row r="78" spans="1:4" x14ac:dyDescent="0.25">
      <c r="A78" s="148" t="s">
        <v>36</v>
      </c>
      <c r="B78" s="304" t="str">
        <f>VLOOKUP(A78,[1]!TOX, 2, FALSE)</f>
        <v>193-39-5</v>
      </c>
      <c r="C78" s="196">
        <f>IF(10*MAX(GW!C75:E75)&gt;100000,100000,10*MAX(GW!C75:E75))</f>
        <v>1000</v>
      </c>
      <c r="D78" s="197">
        <f>IF(10*(VLOOKUP(A78,[4]!Sthree,11,FALSE))&gt;10000,10000,10*(VLOOKUP(A78,[4]!Sthree,11,FALSE)))</f>
        <v>10000</v>
      </c>
    </row>
    <row r="79" spans="1:4" x14ac:dyDescent="0.25">
      <c r="A79" s="148" t="s">
        <v>35</v>
      </c>
      <c r="B79" s="304" t="str">
        <f>VLOOKUP(A79,[1]!TOX, 2, FALSE)</f>
        <v>7439-92-1</v>
      </c>
      <c r="C79" s="196">
        <f>IF(10*MAX(GW!C76:E76)&gt;100000,100000,10*MAX(GW!C76:E76))</f>
        <v>150</v>
      </c>
      <c r="D79" s="197">
        <f>IF(10*(VLOOKUP(A79,[4]!Sthree,11,FALSE))&gt;10000,10000,10*(VLOOKUP(A79,[4]!Sthree,11,FALSE)))</f>
        <v>6000</v>
      </c>
    </row>
    <row r="80" spans="1:4" x14ac:dyDescent="0.25">
      <c r="A80" s="148" t="s">
        <v>34</v>
      </c>
      <c r="B80" s="304" t="str">
        <f>VLOOKUP(A80,[1]!TOX, 2, FALSE)</f>
        <v>7439-97-6</v>
      </c>
      <c r="C80" s="196">
        <f>IF(10*MAX(GW!C77:E77)&gt;100000,100000,10*MAX(GW!C77:E77))</f>
        <v>200</v>
      </c>
      <c r="D80" s="197">
        <f>IF(10*(VLOOKUP(A80,[4]!Sthree,11,FALSE))&gt;10000,10000,10*(VLOOKUP(A80,[4]!Sthree,11,FALSE)))</f>
        <v>400</v>
      </c>
    </row>
    <row r="81" spans="1:4" x14ac:dyDescent="0.25">
      <c r="A81" s="148" t="s">
        <v>33</v>
      </c>
      <c r="B81" s="304" t="str">
        <f>VLOOKUP(A81,[1]!TOX, 2, FALSE)</f>
        <v>72-43-5</v>
      </c>
      <c r="C81" s="196">
        <f>IF(10*MAX(GW!C78:E78)&gt;100000,100000,10*MAX(GW!C78:E78))</f>
        <v>400</v>
      </c>
      <c r="D81" s="197">
        <f>IF(10*(VLOOKUP(A81,[4]!Sthree,11,FALSE))&gt;10000,10000,10*(VLOOKUP(A81,[4]!Sthree,11,FALSE)))</f>
        <v>4000</v>
      </c>
    </row>
    <row r="82" spans="1:4" x14ac:dyDescent="0.25">
      <c r="A82" s="148" t="s">
        <v>32</v>
      </c>
      <c r="B82" s="304" t="str">
        <f>VLOOKUP(A82,[1]!TOX, 2, FALSE)</f>
        <v>78-93-3</v>
      </c>
      <c r="C82" s="196">
        <f>IF(10*MAX(GW!C79:E79)&gt;100000,100000,10*MAX(GW!C79:E79))</f>
        <v>100000</v>
      </c>
      <c r="D82" s="197">
        <f>IF(10*(VLOOKUP(A82,[4]!Sthree,11,FALSE))&gt;10000,10000,10*(VLOOKUP(A82,[4]!Sthree,11,FALSE)))</f>
        <v>10000</v>
      </c>
    </row>
    <row r="83" spans="1:4" x14ac:dyDescent="0.25">
      <c r="A83" s="148" t="s">
        <v>31</v>
      </c>
      <c r="B83" s="304" t="str">
        <f>VLOOKUP(A83,[1]!TOX, 2, FALSE)</f>
        <v>108-10-1</v>
      </c>
      <c r="C83" s="196">
        <f>IF(10*MAX(GW!C80:E80)&gt;100000,100000,10*MAX(GW!C80:E80))</f>
        <v>100000</v>
      </c>
      <c r="D83" s="197">
        <f>IF(10*(VLOOKUP(A83,[4]!Sthree,11,FALSE))&gt;10000,10000,10*(VLOOKUP(A83,[4]!Sthree,11,FALSE)))</f>
        <v>10000</v>
      </c>
    </row>
    <row r="84" spans="1:4" x14ac:dyDescent="0.25">
      <c r="A84" s="148" t="s">
        <v>30</v>
      </c>
      <c r="B84" s="304" t="str">
        <f>VLOOKUP(A84,[1]!TOX, 2, FALSE)</f>
        <v>22967-92-6</v>
      </c>
      <c r="C84" s="196">
        <f>IF(10*MAX(GW!C81:E81)&gt;100000,100000,10*MAX(GW!C81:E81))</f>
        <v>200</v>
      </c>
      <c r="D84" s="197">
        <f>IF(10*(VLOOKUP(A84,[4]!Sthree,11,FALSE))&gt;10000,10000,10*(VLOOKUP(A84,[4]!Sthree,11,FALSE)))</f>
        <v>90</v>
      </c>
    </row>
    <row r="85" spans="1:4" x14ac:dyDescent="0.25">
      <c r="A85" s="148" t="s">
        <v>29</v>
      </c>
      <c r="B85" s="304" t="str">
        <f>VLOOKUP(A85,[1]!TOX, 2, FALSE)</f>
        <v>1634-04-4</v>
      </c>
      <c r="C85" s="196">
        <f>IF(10*MAX(GW!C82:E82)&gt;100000,100000,10*MAX(GW!C82:E82))</f>
        <v>100000</v>
      </c>
      <c r="D85" s="197">
        <f>IF(10*(VLOOKUP(A85,[4]!Sthree,11,FALSE))&gt;10000,10000,10*(VLOOKUP(A85,[4]!Sthree,11,FALSE)))</f>
        <v>5000</v>
      </c>
    </row>
    <row r="86" spans="1:4" x14ac:dyDescent="0.25">
      <c r="A86" s="148" t="s">
        <v>28</v>
      </c>
      <c r="B86" s="304" t="str">
        <f>VLOOKUP(A86,[1]!TOX, 2, FALSE)</f>
        <v>91-57-6</v>
      </c>
      <c r="C86" s="196">
        <f>IF(10*MAX(GW!C83:E83)&gt;100000,100000,10*MAX(GW!C83:E83))</f>
        <v>100000</v>
      </c>
      <c r="D86" s="197">
        <f>IF(10*(VLOOKUP(A86,[4]!Sthree,11,FALSE))&gt;10000,10000,10*(VLOOKUP(A86,[4]!Sthree,11,FALSE)))</f>
        <v>5000</v>
      </c>
    </row>
    <row r="87" spans="1:4" x14ac:dyDescent="0.25">
      <c r="A87" s="148" t="s">
        <v>27</v>
      </c>
      <c r="B87" s="304" t="str">
        <f>VLOOKUP(A87,[1]!TOX, 2, FALSE)</f>
        <v>91-20-3</v>
      </c>
      <c r="C87" s="196">
        <f>IF(10*MAX(GW!C84:E84)&gt;100000,100000,10*MAX(GW!C84:E84))</f>
        <v>100000</v>
      </c>
      <c r="D87" s="197">
        <f>IF(10*(VLOOKUP(A87,[4]!Sthree,11,FALSE))&gt;10000,10000,10*(VLOOKUP(A87,[4]!Sthree,11,FALSE)))</f>
        <v>10000</v>
      </c>
    </row>
    <row r="88" spans="1:4" x14ac:dyDescent="0.25">
      <c r="A88" s="148" t="s">
        <v>26</v>
      </c>
      <c r="B88" s="304" t="str">
        <f>VLOOKUP(A88,[1]!TOX, 2, FALSE)</f>
        <v>7440-02-0</v>
      </c>
      <c r="C88" s="196">
        <f>IF(10*MAX(GW!C85:E85)&gt;100000,100000,10*MAX(GW!C85:E85))</f>
        <v>2000</v>
      </c>
      <c r="D88" s="197">
        <f>IF(10*(VLOOKUP(A88,[4]!Sthree,11,FALSE))&gt;10000,10000,10*(VLOOKUP(A88,[4]!Sthree,11,FALSE)))</f>
        <v>10000</v>
      </c>
    </row>
    <row r="89" spans="1:4" x14ac:dyDescent="0.25">
      <c r="A89" s="148" t="s">
        <v>25</v>
      </c>
      <c r="B89" s="304" t="str">
        <f>VLOOKUP(A89,[1]!TOX, 2, FALSE)</f>
        <v>87-86-5</v>
      </c>
      <c r="C89" s="196">
        <f>IF(10*MAX(GW!C86:E86)&gt;100000,100000,10*MAX(GW!C86:E86))</f>
        <v>2000</v>
      </c>
      <c r="D89" s="197">
        <f>IF(10*(VLOOKUP(A89,[4]!Sthree,11,FALSE))&gt;10000,10000,10*(VLOOKUP(A89,[4]!Sthree,11,FALSE)))</f>
        <v>800</v>
      </c>
    </row>
    <row r="90" spans="1:4" x14ac:dyDescent="0.25">
      <c r="A90" s="151" t="s">
        <v>196</v>
      </c>
      <c r="B90" s="304" t="str">
        <f>VLOOKUP(A90,[1]!TOX, 2, FALSE)</f>
        <v>NA</v>
      </c>
      <c r="C90" s="196"/>
      <c r="D90" s="197"/>
    </row>
    <row r="91" spans="1:4" x14ac:dyDescent="0.25">
      <c r="A91" s="148" t="s">
        <v>199</v>
      </c>
      <c r="B91" s="304" t="str">
        <f>VLOOKUP(A91,[1]!TOX, 2, FALSE)</f>
        <v>335-76-2</v>
      </c>
      <c r="C91" s="196">
        <f>IF(10*MAX(GW!C88:E88)&gt;100000,100000,10*MAX(GW!C88:E88))</f>
        <v>100000</v>
      </c>
      <c r="D91" s="197">
        <f>IF(10*(VLOOKUP(A91,[4]!Sthree,11,FALSE))&gt;10000,10000,10*(VLOOKUP(A91,[4]!Sthree,11,FALSE)))</f>
        <v>4</v>
      </c>
    </row>
    <row r="92" spans="1:4" x14ac:dyDescent="0.25">
      <c r="A92" s="148" t="s">
        <v>189</v>
      </c>
      <c r="B92" s="304" t="str">
        <f>VLOOKUP(A92,[1]!TOX, 2, FALSE)</f>
        <v>375-85-9</v>
      </c>
      <c r="C92" s="196">
        <f>IF(10*MAX(GW!C89:E89)&gt;100000,100000,10*MAX(GW!C89:E89))</f>
        <v>100000</v>
      </c>
      <c r="D92" s="197">
        <f>IF(10*(VLOOKUP(A92,[4]!Sthree,11,FALSE))&gt;10000,10000,10*(VLOOKUP(A92,[4]!Sthree,11,FALSE)))</f>
        <v>4</v>
      </c>
    </row>
    <row r="93" spans="1:4" x14ac:dyDescent="0.25">
      <c r="A93" s="148" t="s">
        <v>190</v>
      </c>
      <c r="B93" s="304" t="str">
        <f>VLOOKUP(A93,[1]!TOX, 2, FALSE)</f>
        <v>335-46-4</v>
      </c>
      <c r="C93" s="196">
        <f>IF(10*MAX(GW!C90:E90)&gt;100000,100000,10*MAX(GW!C90:E90))</f>
        <v>5000</v>
      </c>
      <c r="D93" s="197">
        <f>IF(10*(VLOOKUP(A93,[4]!Sthree,11,FALSE))&gt;10000,10000,10*(VLOOKUP(A93,[4]!Sthree,11,FALSE)))</f>
        <v>4</v>
      </c>
    </row>
    <row r="94" spans="1:4" x14ac:dyDescent="0.25">
      <c r="A94" s="148" t="s">
        <v>188</v>
      </c>
      <c r="B94" s="304" t="str">
        <f>VLOOKUP(A94,[1]!TOX, 2, FALSE)</f>
        <v>335-67-1</v>
      </c>
      <c r="C94" s="196">
        <f>IF(10*MAX(GW!C91:E91)&gt;100000,100000,10*MAX(GW!C91:E91))</f>
        <v>100000</v>
      </c>
      <c r="D94" s="197">
        <f>IF(10*(VLOOKUP(A94,[4]!Sthree,11,FALSE))&gt;10000,10000,10*(VLOOKUP(A94,[4]!Sthree,11,FALSE)))</f>
        <v>4</v>
      </c>
    </row>
    <row r="95" spans="1:4" x14ac:dyDescent="0.25">
      <c r="A95" s="148" t="s">
        <v>195</v>
      </c>
      <c r="B95" s="304" t="str">
        <f>VLOOKUP(A95,[1]!TOX, 2, FALSE)</f>
        <v>1763-23-1</v>
      </c>
      <c r="C95" s="196">
        <f>IF(10*MAX(GW!C92:E92)&gt;100000,100000,10*MAX(GW!C92:E92))</f>
        <v>5000</v>
      </c>
      <c r="D95" s="197">
        <f>IF(10*(VLOOKUP(A95,[4]!Sthree,11,FALSE))&gt;10000,10000,10*(VLOOKUP(A95,[4]!Sthree,11,FALSE)))</f>
        <v>4</v>
      </c>
    </row>
    <row r="96" spans="1:4" x14ac:dyDescent="0.25">
      <c r="A96" s="148" t="s">
        <v>191</v>
      </c>
      <c r="B96" s="304" t="str">
        <f>VLOOKUP(A96,[1]!TOX, 2, FALSE)</f>
        <v>375-95-1</v>
      </c>
      <c r="C96" s="196">
        <f>IF(10*MAX(GW!C93:E93)&gt;100000,100000,10*MAX(GW!C93:E93))</f>
        <v>100000</v>
      </c>
      <c r="D96" s="197">
        <f>IF(10*(VLOOKUP(A96,[4]!Sthree,11,FALSE))&gt;10000,10000,10*(VLOOKUP(A96,[4]!Sthree,11,FALSE)))</f>
        <v>4</v>
      </c>
    </row>
    <row r="97" spans="1:4" x14ac:dyDescent="0.25">
      <c r="A97" s="148" t="s">
        <v>170</v>
      </c>
      <c r="B97" s="304" t="str">
        <f>VLOOKUP(A97,[1]!TOX, 2, FALSE)</f>
        <v>NA</v>
      </c>
      <c r="C97" s="196">
        <f>IF(10*MAX(GW!C94:E94)&gt;100000,100000,10*MAX(GW!C94:E94))</f>
        <v>10000</v>
      </c>
      <c r="D97" s="197">
        <f>IF(10*(VLOOKUP(A97,[4]!Sthree,11,FALSE))&gt;10000,10000,10*(VLOOKUP(A97,[4]!Sthree,11,FALSE)))</f>
        <v>60</v>
      </c>
    </row>
    <row r="98" spans="1:4" x14ac:dyDescent="0.25">
      <c r="A98" s="148" t="s">
        <v>24</v>
      </c>
      <c r="B98" s="304" t="str">
        <f>VLOOKUP(A98,[1]!TOX, 2, FALSE)</f>
        <v>NA</v>
      </c>
      <c r="C98" s="196">
        <f>IF(10*MAX(GW!C95:E95)&gt;100000,100000,10*MAX(GW!C95:E95))</f>
        <v>50000</v>
      </c>
      <c r="D98" s="197">
        <f>IF(10*(VLOOKUP(A98,[4]!Sthree,11,FALSE))&gt;10000,10000,10*(VLOOKUP(A98,[4]!Sthree,11,FALSE)))</f>
        <v>10000</v>
      </c>
    </row>
    <row r="99" spans="1:4" x14ac:dyDescent="0.25">
      <c r="A99" s="148" t="s">
        <v>217</v>
      </c>
      <c r="B99" s="304" t="str">
        <f>VLOOKUP(A99,[1]!TOX, 2, FALSE)</f>
        <v>NA</v>
      </c>
      <c r="C99" s="196">
        <f>IF(10*MAX(GW!C96:E96)&gt;100000,100000,10*MAX(GW!C96:E96))</f>
        <v>100000</v>
      </c>
      <c r="D99" s="197">
        <f>IF(10*(VLOOKUP(A99,[4]!Sthree,11,FALSE))&gt;10000,10000,10*(VLOOKUP(A99,[4]!Sthree,11,FALSE)))</f>
        <v>5000</v>
      </c>
    </row>
    <row r="100" spans="1:4" x14ac:dyDescent="0.25">
      <c r="A100" s="148" t="s">
        <v>218</v>
      </c>
      <c r="B100" s="304" t="str">
        <f>VLOOKUP(A100,[1]!TOX, 2, FALSE)</f>
        <v>NA</v>
      </c>
      <c r="C100" s="196">
        <f>IF(10*MAX(GW!C97:E97)&gt;100000,100000,10*MAX(GW!C97:E97))</f>
        <v>100000</v>
      </c>
      <c r="D100" s="197">
        <v>20000</v>
      </c>
    </row>
    <row r="101" spans="1:4" x14ac:dyDescent="0.25">
      <c r="A101" s="152" t="s">
        <v>219</v>
      </c>
      <c r="B101" s="304" t="str">
        <f>VLOOKUP(A101,[1]!TOX, 2, FALSE)</f>
        <v>NA</v>
      </c>
      <c r="C101" s="196">
        <f>IF(10*MAX(GW!C98:E98)&gt;100000,100000,10*MAX(GW!C98:E98))</f>
        <v>100000</v>
      </c>
      <c r="D101" s="197">
        <v>20000</v>
      </c>
    </row>
    <row r="102" spans="1:4" x14ac:dyDescent="0.25">
      <c r="A102" s="148" t="s">
        <v>220</v>
      </c>
      <c r="B102" s="304" t="str">
        <f>VLOOKUP(A102,[1]!TOX, 2, FALSE)</f>
        <v>NA</v>
      </c>
      <c r="C102" s="196">
        <f>IF(10*MAX(GW!C99:E99)&gt;100000,100000,10*MAX(GW!C99:E99))</f>
        <v>100000</v>
      </c>
      <c r="D102" s="197">
        <v>20000</v>
      </c>
    </row>
    <row r="103" spans="1:4" x14ac:dyDescent="0.25">
      <c r="A103" s="148" t="s">
        <v>221</v>
      </c>
      <c r="B103" s="304" t="str">
        <f>VLOOKUP(A103,[1]!TOX, 2, FALSE)</f>
        <v>NA</v>
      </c>
      <c r="C103" s="196">
        <f>IF(10*MAX(GW!C100:E100)&gt;100000,100000,10*MAX(GW!C100:E100))</f>
        <v>100000</v>
      </c>
      <c r="D103" s="197">
        <f>IF(10*(VLOOKUP(A103,[4]!Sthree,11,FALSE))&gt;10000,10000,10*(VLOOKUP(A103,[4]!Sthree,11,FALSE)))</f>
        <v>5000</v>
      </c>
    </row>
    <row r="104" spans="1:4" x14ac:dyDescent="0.25">
      <c r="A104" s="148" t="s">
        <v>222</v>
      </c>
      <c r="B104" s="304" t="str">
        <f>VLOOKUP(A104,[1]!TOX, 2, FALSE)</f>
        <v>NA</v>
      </c>
      <c r="C104" s="196">
        <f>IF(10*MAX(GW!C101:E101)&gt;100000,100000,10*MAX(GW!C101:E101))</f>
        <v>100000</v>
      </c>
      <c r="D104" s="197">
        <f>IF(10*(VLOOKUP(A104,[4]!Sthree,11,FALSE))&gt;10000,10000,10*(VLOOKUP(A104,[4]!Sthree,11,FALSE)))</f>
        <v>10000</v>
      </c>
    </row>
    <row r="105" spans="1:4" x14ac:dyDescent="0.25">
      <c r="A105" s="148" t="s">
        <v>23</v>
      </c>
      <c r="B105" s="304" t="str">
        <f>VLOOKUP(A105,[1]!TOX, 2, FALSE)</f>
        <v>85-01-8</v>
      </c>
      <c r="C105" s="196">
        <f>IF(10*MAX(GW!C102:E102)&gt;100000,100000,10*MAX(GW!C102:E102))</f>
        <v>100000</v>
      </c>
      <c r="D105" s="197">
        <f>IF(10*(VLOOKUP(A105,[4]!Sthree,11,FALSE))&gt;10000,10000,10*(VLOOKUP(A105,[4]!Sthree,11,FALSE)))</f>
        <v>10000</v>
      </c>
    </row>
    <row r="106" spans="1:4" x14ac:dyDescent="0.25">
      <c r="A106" s="148" t="s">
        <v>22</v>
      </c>
      <c r="B106" s="304" t="str">
        <f>VLOOKUP(A106,[1]!TOX, 2, FALSE)</f>
        <v>108-95-2</v>
      </c>
      <c r="C106" s="196">
        <f>IF(10*MAX(GW!C103:E103)&gt;100000,100000,10*MAX(GW!C103:E103))</f>
        <v>100000</v>
      </c>
      <c r="D106" s="197">
        <f>IF(10*(VLOOKUP(A106,[4]!Sthree,11,FALSE))&gt;10000,10000,10*(VLOOKUP(A106,[4]!Sthree,11,FALSE)))</f>
        <v>10000</v>
      </c>
    </row>
    <row r="107" spans="1:4" x14ac:dyDescent="0.25">
      <c r="A107" s="148" t="s">
        <v>21</v>
      </c>
      <c r="B107" s="304" t="str">
        <f>VLOOKUP(A107,[1]!TOX, 2, FALSE)</f>
        <v>1336-36-3</v>
      </c>
      <c r="C107" s="196">
        <f>IF(10*MAX(GW!C104:E104)&gt;100000,100000,10*MAX(GW!C104:E104))</f>
        <v>100</v>
      </c>
      <c r="D107" s="197">
        <v>100</v>
      </c>
    </row>
    <row r="108" spans="1:4" x14ac:dyDescent="0.25">
      <c r="A108" s="148" t="s">
        <v>20</v>
      </c>
      <c r="B108" s="304" t="str">
        <f>VLOOKUP(A108,[1]!TOX, 2, FALSE)</f>
        <v>129-00-0</v>
      </c>
      <c r="C108" s="196">
        <f>IF(10*MAX(GW!C105:E105)&gt;100000,100000,10*MAX(GW!C105:E105))</f>
        <v>700</v>
      </c>
      <c r="D108" s="197">
        <f>IF(10*(VLOOKUP(A108,[4]!Sthree,11,FALSE))&gt;10000,10000,10*(VLOOKUP(A108,[4]!Sthree,11,FALSE)))</f>
        <v>10000</v>
      </c>
    </row>
    <row r="109" spans="1:4" x14ac:dyDescent="0.25">
      <c r="A109" s="148" t="s">
        <v>19</v>
      </c>
      <c r="B109" s="304" t="str">
        <f>VLOOKUP(A109,[1]!TOX, 2, FALSE)</f>
        <v>121-82-4</v>
      </c>
      <c r="C109" s="196">
        <f>IF(10*MAX(GW!C106:E106)&gt;100000,100000,10*MAX(GW!C106:E106))</f>
        <v>100000</v>
      </c>
      <c r="D109" s="197">
        <f>IF(10*(VLOOKUP(A109,[4]!Sthree,11,FALSE))&gt;10000,10000,10*(VLOOKUP(A109,[4]!Sthree,11,FALSE)))</f>
        <v>4000</v>
      </c>
    </row>
    <row r="110" spans="1:4" x14ac:dyDescent="0.25">
      <c r="A110" s="148" t="s">
        <v>18</v>
      </c>
      <c r="B110" s="304" t="str">
        <f>VLOOKUP(A110,[1]!TOX, 2, FALSE)</f>
        <v>7782-49-2</v>
      </c>
      <c r="C110" s="196">
        <f>IF(10*MAX(GW!C107:E107)&gt;100000,100000,10*MAX(GW!C107:E107))</f>
        <v>500</v>
      </c>
      <c r="D110" s="197">
        <f>IF(10*(VLOOKUP(A110,[4]!Sthree,11,FALSE))&gt;10000,10000,10*(VLOOKUP(A110,[4]!Sthree,11,FALSE)))</f>
        <v>8000</v>
      </c>
    </row>
    <row r="111" spans="1:4" x14ac:dyDescent="0.25">
      <c r="A111" s="148" t="s">
        <v>17</v>
      </c>
      <c r="B111" s="304" t="str">
        <f>VLOOKUP(A111,[1]!TOX, 2, FALSE)</f>
        <v>7440-22-4</v>
      </c>
      <c r="C111" s="196">
        <f>IF(10*MAX(GW!C108:E108)&gt;100000,100000,10*MAX(GW!C108:E108))</f>
        <v>1000</v>
      </c>
      <c r="D111" s="197">
        <f>IF(10*(VLOOKUP(A111,[4]!Sthree,11,FALSE))&gt;10000,10000,10*(VLOOKUP(A111,[4]!Sthree,11,FALSE)))</f>
        <v>2000</v>
      </c>
    </row>
    <row r="112" spans="1:4" x14ac:dyDescent="0.25">
      <c r="A112" s="148" t="s">
        <v>16</v>
      </c>
      <c r="B112" s="304" t="str">
        <f>VLOOKUP(A112,[1]!TOX, 2, FALSE)</f>
        <v>100-42-5</v>
      </c>
      <c r="C112" s="196">
        <f>IF(10*MAX(GW!C109:E109)&gt;100000,100000,10*MAX(GW!C109:E109))</f>
        <v>60000</v>
      </c>
      <c r="D112" s="197">
        <f>IF(10*(VLOOKUP(A112,[4]!Sthree,11,FALSE))&gt;10000,10000,10*(VLOOKUP(A112,[4]!Sthree,11,FALSE)))</f>
        <v>10000</v>
      </c>
    </row>
    <row r="113" spans="1:4" x14ac:dyDescent="0.25">
      <c r="A113" s="148" t="s">
        <v>15</v>
      </c>
      <c r="B113" s="304" t="str">
        <f>VLOOKUP(A113,[1]!TOX, 2, FALSE)</f>
        <v>1746-01-6</v>
      </c>
      <c r="C113" s="196">
        <f>IF(10*MAX(GW!C110:E110)&gt;100000,100000,10*MAX(GW!C110:E110))</f>
        <v>0.4</v>
      </c>
      <c r="D113" s="197">
        <f>IF(10*(VLOOKUP(A113,[4]!Sthree,11,FALSE))&gt;10000,10000,10*(VLOOKUP(A113,[4]!Sthree,11,FALSE)))</f>
        <v>6.0000000000000006E-4</v>
      </c>
    </row>
    <row r="114" spans="1:4" x14ac:dyDescent="0.25">
      <c r="A114" s="148" t="s">
        <v>14</v>
      </c>
      <c r="B114" s="304" t="str">
        <f>VLOOKUP(A114,[1]!TOX, 2, FALSE)</f>
        <v>630-20-6</v>
      </c>
      <c r="C114" s="196">
        <f>IF(10*MAX(GW!C111:E111)&gt;100000,100000,10*MAX(GW!C111:E111))</f>
        <v>100000</v>
      </c>
      <c r="D114" s="197">
        <f>IF(10*(VLOOKUP(A114,[4]!Sthree,11,FALSE))&gt;10000,10000,10*(VLOOKUP(A114,[4]!Sthree,11,FALSE)))</f>
        <v>5000</v>
      </c>
    </row>
    <row r="115" spans="1:4" x14ac:dyDescent="0.25">
      <c r="A115" s="148" t="s">
        <v>13</v>
      </c>
      <c r="B115" s="304" t="str">
        <f>VLOOKUP(A115,[1]!TOX, 2, FALSE)</f>
        <v>79-34-5</v>
      </c>
      <c r="C115" s="196">
        <f>IF(10*MAX(GW!C112:E112)&gt;100000,100000,10*MAX(GW!C112:E112))</f>
        <v>100000</v>
      </c>
      <c r="D115" s="197">
        <f>IF(10*(VLOOKUP(A115,[4]!Sthree,11,FALSE))&gt;10000,10000,10*(VLOOKUP(A115,[4]!Sthree,11,FALSE)))</f>
        <v>5000</v>
      </c>
    </row>
    <row r="116" spans="1:4" x14ac:dyDescent="0.25">
      <c r="A116" s="148" t="s">
        <v>12</v>
      </c>
      <c r="B116" s="304" t="str">
        <f>VLOOKUP(A116,[1]!TOX, 2, FALSE)</f>
        <v>127-18-4</v>
      </c>
      <c r="C116" s="196">
        <f>IF(10*MAX(GW!C113:E113)&gt;100000,100000,10*MAX(GW!C113:E113))</f>
        <v>100000</v>
      </c>
      <c r="D116" s="197">
        <f>IF(10*(VLOOKUP(A116,[4]!Sthree,11,FALSE))&gt;10000,10000,10*(VLOOKUP(A116,[4]!Sthree,11,FALSE)))</f>
        <v>8000</v>
      </c>
    </row>
    <row r="117" spans="1:4" x14ac:dyDescent="0.25">
      <c r="A117" s="148" t="s">
        <v>11</v>
      </c>
      <c r="B117" s="304" t="str">
        <f>VLOOKUP(A117,[1]!TOX, 2, FALSE)</f>
        <v>7440-28-0</v>
      </c>
      <c r="C117" s="196">
        <f>IF(10*MAX(GW!C114:E114)&gt;100000,100000,10*MAX(GW!C114:E114))</f>
        <v>30000</v>
      </c>
      <c r="D117" s="197">
        <f>IF(10*(VLOOKUP(A117,[4]!Sthree,11,FALSE))&gt;10000,10000,10*(VLOOKUP(A117,[4]!Sthree,11,FALSE)))</f>
        <v>900</v>
      </c>
    </row>
    <row r="118" spans="1:4" x14ac:dyDescent="0.25">
      <c r="A118" s="148" t="s">
        <v>10</v>
      </c>
      <c r="B118" s="304" t="str">
        <f>VLOOKUP(A118,[1]!TOX, 2, FALSE)</f>
        <v>108-88-3</v>
      </c>
      <c r="C118" s="196">
        <f>IF(10*MAX(GW!C115:E115)&gt;100000,100000,10*MAX(GW!C115:E115))</f>
        <v>100000</v>
      </c>
      <c r="D118" s="197">
        <f>IF(10*(VLOOKUP(A118,[4]!Sthree,11,FALSE))&gt;10000,10000,10*(VLOOKUP(A118,[4]!Sthree,11,FALSE)))</f>
        <v>10000</v>
      </c>
    </row>
    <row r="119" spans="1:4" x14ac:dyDescent="0.25">
      <c r="A119" s="148" t="s">
        <v>9</v>
      </c>
      <c r="B119" s="304" t="str">
        <f>VLOOKUP(A119,[1]!TOX, 2, FALSE)</f>
        <v>120-82-1</v>
      </c>
      <c r="C119" s="196">
        <f>IF(10*MAX(GW!C116:E116)&gt;100000,100000,10*MAX(GW!C116:E116))</f>
        <v>100000</v>
      </c>
      <c r="D119" s="197">
        <f>IF(10*(VLOOKUP(A119,[4]!Sthree,11,FALSE))&gt;10000,10000,10*(VLOOKUP(A119,[4]!Sthree,11,FALSE)))</f>
        <v>10000</v>
      </c>
    </row>
    <row r="120" spans="1:4" x14ac:dyDescent="0.25">
      <c r="A120" s="148" t="s">
        <v>8</v>
      </c>
      <c r="B120" s="304" t="str">
        <f>VLOOKUP(A120,[1]!TOX, 2, FALSE)</f>
        <v>71-55-6</v>
      </c>
      <c r="C120" s="196">
        <f>IF(10*MAX(GW!C117:E117)&gt;100000,100000,10*MAX(GW!C117:E117))</f>
        <v>100000</v>
      </c>
      <c r="D120" s="197">
        <f>IF(10*(VLOOKUP(A120,[4]!Sthree,11,FALSE))&gt;10000,10000,10*(VLOOKUP(A120,[4]!Sthree,11,FALSE)))</f>
        <v>10000</v>
      </c>
    </row>
    <row r="121" spans="1:4" x14ac:dyDescent="0.25">
      <c r="A121" s="148" t="s">
        <v>7</v>
      </c>
      <c r="B121" s="304" t="str">
        <f>VLOOKUP(A121,[1]!TOX, 2, FALSE)</f>
        <v xml:space="preserve">79-00-5 </v>
      </c>
      <c r="C121" s="196">
        <f>IF(10*MAX(GW!C118:E118)&gt;100000,100000,10*MAX(GW!C118:E118))</f>
        <v>100000</v>
      </c>
      <c r="D121" s="197">
        <f>IF(10*(VLOOKUP(A121,[4]!Sthree,11,FALSE))&gt;10000,10000,10*(VLOOKUP(A121,[4]!Sthree,11,FALSE)))</f>
        <v>5000</v>
      </c>
    </row>
    <row r="122" spans="1:4" x14ac:dyDescent="0.25">
      <c r="A122" s="148" t="s">
        <v>6</v>
      </c>
      <c r="B122" s="304" t="str">
        <f>VLOOKUP(A122,[1]!TOX, 2, FALSE)</f>
        <v>79-01-6</v>
      </c>
      <c r="C122" s="196">
        <f>IF(10*MAX(GW!C119:E119)&gt;100000,100000,10*MAX(GW!C119:E119))</f>
        <v>50000</v>
      </c>
      <c r="D122" s="197">
        <f>IF(10*(VLOOKUP(A122,[4]!Sthree,11,FALSE))&gt;10000,10000,10*(VLOOKUP(A122,[4]!Sthree,11,FALSE)))</f>
        <v>700</v>
      </c>
    </row>
    <row r="123" spans="1:4" x14ac:dyDescent="0.25">
      <c r="A123" s="148" t="s">
        <v>5</v>
      </c>
      <c r="B123" s="304" t="str">
        <f>VLOOKUP(A123,[1]!TOX, 2, FALSE)</f>
        <v>95-95-4</v>
      </c>
      <c r="C123" s="196">
        <f>IF(10*MAX(GW!C120:E120)&gt;100000,100000,10*MAX(GW!C120:E120))</f>
        <v>100000</v>
      </c>
      <c r="D123" s="197">
        <f>IF(10*(VLOOKUP(A123,[4]!Sthree,11,FALSE))&gt;10000,10000,10*(VLOOKUP(A123,[4]!Sthree,11,FALSE)))</f>
        <v>10000</v>
      </c>
    </row>
    <row r="124" spans="1:4" x14ac:dyDescent="0.25">
      <c r="A124" s="148" t="s">
        <v>4</v>
      </c>
      <c r="B124" s="304" t="str">
        <f>VLOOKUP(A124,[1]!TOX, 2, FALSE)</f>
        <v>88-06-2</v>
      </c>
      <c r="C124" s="196">
        <f>IF(10*MAX(GW!C121:E121)&gt;100000,100000,10*MAX(GW!C121:E121))</f>
        <v>50000</v>
      </c>
      <c r="D124" s="197">
        <f>IF(10*(VLOOKUP(A124,[4]!Sthree,11,FALSE))&gt;10000,10000,10*(VLOOKUP(A124,[4]!Sthree,11,FALSE)))</f>
        <v>4000</v>
      </c>
    </row>
    <row r="125" spans="1:4" x14ac:dyDescent="0.25">
      <c r="A125" s="148" t="s">
        <v>3</v>
      </c>
      <c r="B125" s="304" t="str">
        <f>VLOOKUP(A125,[1]!TOX, 2, FALSE)</f>
        <v>7440-62-2</v>
      </c>
      <c r="C125" s="196">
        <f>IF(10*MAX(GW!C122:E122)&gt;100000,100000,10*MAX(GW!C122:E122))</f>
        <v>40000</v>
      </c>
      <c r="D125" s="197">
        <f>IF(10*(VLOOKUP(A125,[4]!Sthree,11,FALSE))&gt;10000,10000,10*(VLOOKUP(A125,[4]!Sthree,11,FALSE)))</f>
        <v>8000</v>
      </c>
    </row>
    <row r="126" spans="1:4" x14ac:dyDescent="0.25">
      <c r="A126" s="148" t="s">
        <v>2</v>
      </c>
      <c r="B126" s="304" t="str">
        <f>VLOOKUP(A126,[1]!TOX, 2, FALSE)</f>
        <v>75-01-4</v>
      </c>
      <c r="C126" s="196">
        <f>IF(10*MAX(GW!C123:E123)&gt;100000,100000,10*MAX(GW!C123:E123))</f>
        <v>100000</v>
      </c>
      <c r="D126" s="197">
        <f>IF(10*(VLOOKUP(A126,[4]!Sthree,11,FALSE))&gt;10000,10000,10*(VLOOKUP(A126,[4]!Sthree,11,FALSE)))</f>
        <v>1000</v>
      </c>
    </row>
    <row r="127" spans="1:4" x14ac:dyDescent="0.25">
      <c r="A127" s="148" t="s">
        <v>120</v>
      </c>
      <c r="B127" s="304" t="str">
        <f>VLOOKUP(A127,[1]!TOX, 2, FALSE)</f>
        <v>1330-20-7</v>
      </c>
      <c r="C127" s="196">
        <f>IF(10*MAX(GW!C124:E124)&gt;100000,100000,10*MAX(GW!C124:E124))</f>
        <v>100000</v>
      </c>
      <c r="D127" s="197">
        <f>IF(10*(VLOOKUP(A127,[4]!Sthree,11,FALSE))&gt;10000,10000,10*(VLOOKUP(A127,[4]!Sthree,11,FALSE)))</f>
        <v>10000</v>
      </c>
    </row>
    <row r="128" spans="1:4" ht="13" thickBot="1" x14ac:dyDescent="0.3">
      <c r="A128" s="153" t="s">
        <v>1</v>
      </c>
      <c r="B128" s="306" t="str">
        <f>VLOOKUP(A128,[1]!TOX, 2, FALSE)</f>
        <v>7440-66-6</v>
      </c>
      <c r="C128" s="198">
        <f>IF(10*MAX(GW!C125:E125)&gt;100000,100000,10*MAX(GW!C125:E125))</f>
        <v>50000</v>
      </c>
      <c r="D128" s="199">
        <f>IF(10*(VLOOKUP(A128,[4]!Sthree,11,FALSE))&gt;10000,10000,10*(VLOOKUP(A128,[4]!Sthree,11,FALSE)))</f>
        <v>10000</v>
      </c>
    </row>
    <row r="129" spans="1:2" ht="13" thickTop="1" x14ac:dyDescent="0.25"/>
    <row r="130" spans="1:2" x14ac:dyDescent="0.25">
      <c r="A130" s="155"/>
      <c r="B130" s="155"/>
    </row>
    <row r="131" spans="1:2" x14ac:dyDescent="0.25">
      <c r="A131" s="155"/>
      <c r="B131" s="155"/>
    </row>
    <row r="132" spans="1:2" x14ac:dyDescent="0.25">
      <c r="A132" s="155"/>
      <c r="B132" s="155"/>
    </row>
    <row r="133" spans="1:2" x14ac:dyDescent="0.25">
      <c r="A133" s="155"/>
      <c r="B133" s="155"/>
    </row>
    <row r="134" spans="1:2" x14ac:dyDescent="0.25">
      <c r="A134" s="155"/>
      <c r="B134" s="155"/>
    </row>
  </sheetData>
  <sheetProtection sheet="1" objects="1" scenarios="1"/>
  <phoneticPr fontId="0" type="noConversion"/>
  <printOptions horizontalCentered="1"/>
  <pageMargins left="0.5" right="0.5" top="1" bottom="1" header="0.5" footer="0.4"/>
  <pageSetup pageOrder="overThenDown" orientation="portrait" r:id="rId1"/>
  <headerFooter>
    <oddHeader xml:space="preserve">&amp;C&amp;"Arial,Bold"MCP Numerical Standards Derivation </oddHeader>
    <oddFooter>&amp;L&amp;8MassDEP&amp;C&amp;8 2024&amp;R&amp;8Workbook: &amp;F
Sheet:  &amp;A
page:  &amp;P of &amp;N</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33"/>
  <sheetViews>
    <sheetView showGridLines="0" showZeros="0" zoomScaleNormal="100" zoomScaleSheetLayoutView="100" workbookViewId="0">
      <pane xSplit="1" ySplit="5" topLeftCell="B6" activePane="bottomRight" state="frozen"/>
      <selection activeCell="B3" sqref="B3"/>
      <selection pane="topRight" activeCell="A5" sqref="A5"/>
      <selection pane="bottomLeft" activeCell="B3" sqref="B3"/>
      <selection pane="bottomRight" activeCell="A6" sqref="A6"/>
    </sheetView>
  </sheetViews>
  <sheetFormatPr defaultColWidth="9.1796875" defaultRowHeight="12.5" x14ac:dyDescent="0.25"/>
  <cols>
    <col min="1" max="1" width="39.1796875" style="200" bestFit="1" customWidth="1"/>
    <col min="2" max="2" width="12.1796875" style="141" bestFit="1" customWidth="1"/>
    <col min="3" max="6" width="10.81640625" style="200" customWidth="1"/>
    <col min="7" max="16384" width="9.1796875" style="200"/>
  </cols>
  <sheetData>
    <row r="1" spans="1:6" ht="16" thickTop="1" x14ac:dyDescent="0.25">
      <c r="A1" s="223" t="s">
        <v>129</v>
      </c>
      <c r="B1" s="295"/>
      <c r="C1" s="224"/>
      <c r="D1" s="225"/>
      <c r="E1" s="226"/>
      <c r="F1" s="227"/>
    </row>
    <row r="2" spans="1:6" ht="15.5" x14ac:dyDescent="0.25">
      <c r="A2" s="228" t="s">
        <v>153</v>
      </c>
      <c r="B2" s="296"/>
      <c r="C2" s="201"/>
      <c r="D2" s="202"/>
      <c r="E2" s="203"/>
      <c r="F2" s="229"/>
    </row>
    <row r="3" spans="1:6" ht="15.5" x14ac:dyDescent="0.25">
      <c r="A3" s="230" t="s">
        <v>154</v>
      </c>
      <c r="B3" s="296"/>
      <c r="C3" s="201" t="s">
        <v>125</v>
      </c>
      <c r="D3" s="202" t="s">
        <v>126</v>
      </c>
      <c r="E3" s="203" t="s">
        <v>127</v>
      </c>
      <c r="F3" s="229" t="s">
        <v>128</v>
      </c>
    </row>
    <row r="4" spans="1:6" ht="13" x14ac:dyDescent="0.25">
      <c r="A4" s="231"/>
      <c r="B4" s="297"/>
      <c r="C4" s="201">
        <f>'S-1'!C3</f>
        <v>0</v>
      </c>
      <c r="D4" s="202">
        <f>C4</f>
        <v>0</v>
      </c>
      <c r="E4" s="203">
        <f>C4</f>
        <v>0</v>
      </c>
      <c r="F4" s="232">
        <f>C4</f>
        <v>0</v>
      </c>
    </row>
    <row r="5" spans="1:6" ht="57" customHeight="1" x14ac:dyDescent="0.25">
      <c r="A5" s="233" t="s">
        <v>215</v>
      </c>
      <c r="B5" s="297" t="s">
        <v>200</v>
      </c>
      <c r="C5" s="204" t="s">
        <v>202</v>
      </c>
      <c r="D5" s="205" t="s">
        <v>202</v>
      </c>
      <c r="E5" s="206" t="s">
        <v>178</v>
      </c>
      <c r="F5" s="234" t="s">
        <v>178</v>
      </c>
    </row>
    <row r="6" spans="1:6" x14ac:dyDescent="0.25">
      <c r="A6" s="235" t="s">
        <v>105</v>
      </c>
      <c r="B6" s="298" t="str">
        <f>VLOOKUP(A6,[1]!TOX, 2, FALSE)</f>
        <v>83-32-9</v>
      </c>
      <c r="C6" s="238">
        <f>(IF(GW!D3=0,MIN(GW!C3,GW!E3),MIN(GW!C3:E3)))/1000</f>
        <v>0.02</v>
      </c>
      <c r="D6" s="239">
        <f>(IF(GW!D3=0,GW!E3,MIN(GW!D3:E3)))/1000</f>
        <v>10</v>
      </c>
      <c r="E6" s="240">
        <f>MIN('S-1'!C5,'S-1'!E5,'S-1'!G5)</f>
        <v>4</v>
      </c>
      <c r="F6" s="241">
        <f>MIN('S-2'!E5,'S-2'!G5)</f>
        <v>3000</v>
      </c>
    </row>
    <row r="7" spans="1:6" x14ac:dyDescent="0.25">
      <c r="A7" s="236" t="s">
        <v>104</v>
      </c>
      <c r="B7" s="299" t="str">
        <f>VLOOKUP(A7,[1]!TOX, 2, FALSE)</f>
        <v>208-96-8</v>
      </c>
      <c r="C7" s="242">
        <f>(IF(GW!D4=0,MIN(GW!C4,GW!E4),MIN(GW!C4:E4)))/1000</f>
        <v>0.04</v>
      </c>
      <c r="D7" s="243">
        <f>(IF(GW!D4=0,GW!E4,MIN(GW!D4:E4)))/1000</f>
        <v>0.04</v>
      </c>
      <c r="E7" s="244">
        <f>MIN('S-1'!C6,'S-1'!E6,'S-1'!G6)</f>
        <v>2</v>
      </c>
      <c r="F7" s="245">
        <f>MIN('S-2'!E6,'S-2'!G6)</f>
        <v>10</v>
      </c>
    </row>
    <row r="8" spans="1:6" x14ac:dyDescent="0.25">
      <c r="A8" s="236" t="s">
        <v>103</v>
      </c>
      <c r="B8" s="299" t="str">
        <f>VLOOKUP(A8,[1]!TOX, 2, FALSE)</f>
        <v>67-64-1</v>
      </c>
      <c r="C8" s="242">
        <f>(IF(GW!D5=0,MIN(GW!C5,GW!E5),MIN(GW!C5:E5)))/1000</f>
        <v>6.3</v>
      </c>
      <c r="D8" s="243">
        <f>(IF(GW!D5=0,GW!E5,MIN(GW!D5:E5)))/1000</f>
        <v>50</v>
      </c>
      <c r="E8" s="244">
        <f>MIN('S-1'!C7,'S-1'!E7,'S-1'!G7)</f>
        <v>6</v>
      </c>
      <c r="F8" s="245">
        <f>MIN('S-2'!E7,'S-2'!G7)</f>
        <v>50</v>
      </c>
    </row>
    <row r="9" spans="1:6" x14ac:dyDescent="0.25">
      <c r="A9" s="236" t="s">
        <v>102</v>
      </c>
      <c r="B9" s="299" t="str">
        <f>VLOOKUP(A9,[1]!TOX, 2, FALSE)</f>
        <v>309-00-2</v>
      </c>
      <c r="C9" s="242">
        <f>(IF(GW!D6=0,MIN(GW!C6,GW!E6),MIN(GW!C6:E6)))/1000</f>
        <v>5.0000000000000001E-4</v>
      </c>
      <c r="D9" s="243">
        <f>(IF(GW!D6=0,GW!E6,MIN(GW!D6:E6)))/1000</f>
        <v>2E-3</v>
      </c>
      <c r="E9" s="244">
        <f>MIN('S-1'!C8,'S-1'!E8,'S-1'!G8)</f>
        <v>0.09</v>
      </c>
      <c r="F9" s="245">
        <f>MIN('S-2'!E8,'S-2'!G8)</f>
        <v>0.5</v>
      </c>
    </row>
    <row r="10" spans="1:6" x14ac:dyDescent="0.25">
      <c r="A10" s="236" t="s">
        <v>101</v>
      </c>
      <c r="B10" s="299" t="str">
        <f>VLOOKUP(A10,[1]!TOX, 2, FALSE)</f>
        <v>120-12-7</v>
      </c>
      <c r="C10" s="242">
        <f>(IF(GW!D7=0,MIN(GW!C7,GW!E7),MIN(GW!C7:E7)))/1000</f>
        <v>0.03</v>
      </c>
      <c r="D10" s="243">
        <f>(IF(GW!D7=0,GW!E7,MIN(GW!D7:E7)))/1000</f>
        <v>0.03</v>
      </c>
      <c r="E10" s="244">
        <f>MIN('S-1'!C9,'S-1'!E9,'S-1'!G9)</f>
        <v>1000</v>
      </c>
      <c r="F10" s="245">
        <f>MIN('S-2'!E9,'S-2'!G9)</f>
        <v>3000</v>
      </c>
    </row>
    <row r="11" spans="1:6" x14ac:dyDescent="0.25">
      <c r="A11" s="236" t="s">
        <v>100</v>
      </c>
      <c r="B11" s="299" t="str">
        <f>VLOOKUP(A11,[1]!TOX, 2, FALSE)</f>
        <v>7440-36-0</v>
      </c>
      <c r="C11" s="242">
        <f>(IF(GW!D8=0,MIN(GW!C8,GW!E8),MIN(GW!C8:E8)))/1000</f>
        <v>6.0000000000000001E-3</v>
      </c>
      <c r="D11" s="243">
        <f>(IF(GW!D8=0,GW!E8,MIN(GW!D8:E8)))/1000</f>
        <v>8</v>
      </c>
      <c r="E11" s="244">
        <f>MIN('S-1'!C10,'S-1'!E10,'S-1'!G10)</f>
        <v>20</v>
      </c>
      <c r="F11" s="245">
        <f>MIN('S-2'!E10,'S-2'!G10)</f>
        <v>40</v>
      </c>
    </row>
    <row r="12" spans="1:6" x14ac:dyDescent="0.25">
      <c r="A12" s="236" t="s">
        <v>99</v>
      </c>
      <c r="B12" s="299" t="str">
        <f>VLOOKUP(A12,[1]!TOX, 2, FALSE)</f>
        <v>7440-38-2</v>
      </c>
      <c r="C12" s="242">
        <f>(IF(GW!D9=0,MIN(GW!C9,GW!E9),MIN(GW!C9:E9)))/1000</f>
        <v>0.01</v>
      </c>
      <c r="D12" s="243">
        <f>(IF(GW!D9=0,GW!E9,MIN(GW!D9:E9)))/1000</f>
        <v>0.9</v>
      </c>
      <c r="E12" s="244">
        <f>MIN('S-1'!C11,'S-1'!E11,'S-1'!G11)</f>
        <v>20</v>
      </c>
      <c r="F12" s="245">
        <f>MIN('S-2'!E11,'S-2'!G11)</f>
        <v>20</v>
      </c>
    </row>
    <row r="13" spans="1:6" x14ac:dyDescent="0.25">
      <c r="A13" s="236" t="s">
        <v>98</v>
      </c>
      <c r="B13" s="299" t="str">
        <f>VLOOKUP(A13,[1]!TOX, 2, FALSE)</f>
        <v>7440-39-3</v>
      </c>
      <c r="C13" s="242">
        <f>(IF(GW!D10=0,MIN(GW!C10,GW!E10),MIN(GW!C10:E10)))/1000</f>
        <v>2</v>
      </c>
      <c r="D13" s="243">
        <f>(IF(GW!D10=0,GW!E10,MIN(GW!D10:E10)))/1000</f>
        <v>50</v>
      </c>
      <c r="E13" s="244">
        <f>MIN('S-1'!C12,'S-1'!E12,'S-1'!G12)</f>
        <v>1000</v>
      </c>
      <c r="F13" s="245">
        <f>MIN('S-2'!E12,'S-2'!G12)</f>
        <v>3000</v>
      </c>
    </row>
    <row r="14" spans="1:6" x14ac:dyDescent="0.25">
      <c r="A14" s="236" t="s">
        <v>97</v>
      </c>
      <c r="B14" s="299" t="str">
        <f>VLOOKUP(A14,[1]!TOX, 2, FALSE)</f>
        <v>71-43-2</v>
      </c>
      <c r="C14" s="242">
        <f>(IF(GW!D11=0,MIN(GW!C11,GW!E11),MIN(GW!C11:E11)))/1000</f>
        <v>5.0000000000000001E-3</v>
      </c>
      <c r="D14" s="243">
        <f>(IF(GW!D11=0,GW!E11,MIN(GW!D11:E11)))/1000</f>
        <v>1</v>
      </c>
      <c r="E14" s="244">
        <f>MIN('S-1'!C13,'S-1'!E13,'S-1'!G13)</f>
        <v>2</v>
      </c>
      <c r="F14" s="245">
        <f>MIN('S-2'!E13,'S-2'!G13)</f>
        <v>200</v>
      </c>
    </row>
    <row r="15" spans="1:6" x14ac:dyDescent="0.25">
      <c r="A15" s="236" t="s">
        <v>96</v>
      </c>
      <c r="B15" s="299" t="str">
        <f>VLOOKUP(A15,[1]!TOX, 2, FALSE)</f>
        <v>56-55-3</v>
      </c>
      <c r="C15" s="242">
        <f>(IF(GW!D12=0,MIN(GW!C12,GW!E12),MIN(GW!C12:E12)))/1000</f>
        <v>1E-3</v>
      </c>
      <c r="D15" s="243">
        <f>(IF(GW!D12=0,GW!E12,MIN(GW!D12:E12)))/1000</f>
        <v>1</v>
      </c>
      <c r="E15" s="244">
        <f>MIN('S-1'!C14,'S-1'!E14,'S-1'!G14)</f>
        <v>20</v>
      </c>
      <c r="F15" s="245">
        <f>MIN('S-2'!E14,'S-2'!G14)</f>
        <v>300</v>
      </c>
    </row>
    <row r="16" spans="1:6" x14ac:dyDescent="0.25">
      <c r="A16" s="236" t="s">
        <v>95</v>
      </c>
      <c r="B16" s="299" t="str">
        <f>VLOOKUP(A16,[1]!TOX, 2, FALSE)</f>
        <v>50-32-8</v>
      </c>
      <c r="C16" s="242">
        <f>(IF(GW!D13=0,MIN(GW!C13,GW!E13),MIN(GW!C13:E13)))/1000</f>
        <v>2.0000000000000001E-4</v>
      </c>
      <c r="D16" s="243">
        <f>(IF(GW!D13=0,GW!E13,MIN(GW!D13:E13)))/1000</f>
        <v>0.5</v>
      </c>
      <c r="E16" s="244">
        <f>MIN('S-1'!C15,'S-1'!E15,'S-1'!G15)</f>
        <v>2</v>
      </c>
      <c r="F16" s="245">
        <f>MIN('S-2'!E15,'S-2'!G15)</f>
        <v>30</v>
      </c>
    </row>
    <row r="17" spans="1:6" x14ac:dyDescent="0.25">
      <c r="A17" s="236" t="s">
        <v>94</v>
      </c>
      <c r="B17" s="299" t="str">
        <f>VLOOKUP(A17,[1]!TOX, 2, FALSE)</f>
        <v>205-99-2</v>
      </c>
      <c r="C17" s="242">
        <f>(IF(GW!D14=0,MIN(GW!C14,GW!E14),MIN(GW!C14:E14)))/1000</f>
        <v>1E-3</v>
      </c>
      <c r="D17" s="243">
        <f>(IF(GW!D14=0,GW!E14,MIN(GW!D14:E14)))/1000</f>
        <v>0.4</v>
      </c>
      <c r="E17" s="244">
        <f>MIN('S-1'!C16,'S-1'!E16,'S-1'!G16)</f>
        <v>20</v>
      </c>
      <c r="F17" s="245">
        <f>MIN('S-2'!E16,'S-2'!G16)</f>
        <v>300</v>
      </c>
    </row>
    <row r="18" spans="1:6" x14ac:dyDescent="0.25">
      <c r="A18" s="236" t="s">
        <v>93</v>
      </c>
      <c r="B18" s="299" t="str">
        <f>VLOOKUP(A18,[1]!TOX, 2, FALSE)</f>
        <v>191-24-2</v>
      </c>
      <c r="C18" s="242">
        <f>(IF(GW!D15=0,MIN(GW!C15,GW!E15),MIN(GW!C15:E15)))/1000</f>
        <v>0.02</v>
      </c>
      <c r="D18" s="243">
        <f>(IF(GW!D15=0,GW!E15,MIN(GW!D15:E15)))/1000</f>
        <v>0.02</v>
      </c>
      <c r="E18" s="244">
        <f>MIN('S-1'!C17,'S-1'!E17,'S-1'!G17)</f>
        <v>1000</v>
      </c>
      <c r="F18" s="245">
        <f>MIN('S-2'!E17,'S-2'!G17)</f>
        <v>3000</v>
      </c>
    </row>
    <row r="19" spans="1:6" x14ac:dyDescent="0.25">
      <c r="A19" s="236" t="s">
        <v>92</v>
      </c>
      <c r="B19" s="299" t="str">
        <f>VLOOKUP(A19,[1]!TOX, 2, FALSE)</f>
        <v>207-08-9</v>
      </c>
      <c r="C19" s="242">
        <f>(IF(GW!D16=0,MIN(GW!C16,GW!E16),MIN(GW!C16:E16)))/1000</f>
        <v>1E-3</v>
      </c>
      <c r="D19" s="243">
        <f>(IF(GW!D16=0,GW!E16,MIN(GW!D16:E16)))/1000</f>
        <v>0.1</v>
      </c>
      <c r="E19" s="244">
        <f>MIN('S-1'!C18,'S-1'!E18,'S-1'!G18)</f>
        <v>200</v>
      </c>
      <c r="F19" s="245">
        <f>MIN('S-2'!E18,'S-2'!G18)</f>
        <v>3000</v>
      </c>
    </row>
    <row r="20" spans="1:6" x14ac:dyDescent="0.25">
      <c r="A20" s="236" t="s">
        <v>91</v>
      </c>
      <c r="B20" s="299" t="str">
        <f>VLOOKUP(A20,[1]!TOX, 2, FALSE)</f>
        <v>7440-41-7</v>
      </c>
      <c r="C20" s="242">
        <f>(IF(GW!D17=0,MIN(GW!C17,GW!E17),MIN(GW!C17:E17)))/1000</f>
        <v>4.0000000000000001E-3</v>
      </c>
      <c r="D20" s="243">
        <f>(IF(GW!D17=0,GW!E17,MIN(GW!D17:E17)))/1000</f>
        <v>0.2</v>
      </c>
      <c r="E20" s="244">
        <f>MIN('S-1'!C19,'S-1'!E19,'S-1'!G19)</f>
        <v>100</v>
      </c>
      <c r="F20" s="245">
        <f>MIN('S-2'!E19,'S-2'!G19)</f>
        <v>200</v>
      </c>
    </row>
    <row r="21" spans="1:6" x14ac:dyDescent="0.25">
      <c r="A21" s="236" t="s">
        <v>90</v>
      </c>
      <c r="B21" s="299" t="str">
        <f>VLOOKUP(A21,[1]!TOX, 2, FALSE)</f>
        <v xml:space="preserve">92-52-4 </v>
      </c>
      <c r="C21" s="242">
        <f>(IF(GW!D18=0,MIN(GW!C18,GW!E18),MIN(GW!C18:E18)))/1000</f>
        <v>2E-3</v>
      </c>
      <c r="D21" s="243">
        <f>(IF(GW!D18=0,GW!E18,MIN(GW!D18:E18)))/1000</f>
        <v>0.2</v>
      </c>
      <c r="E21" s="244">
        <f>MIN('S-1'!C20,'S-1'!E20,'S-1'!G20)</f>
        <v>0.05</v>
      </c>
      <c r="F21" s="245">
        <f>MIN('S-2'!E20,'S-2'!G20)</f>
        <v>6</v>
      </c>
    </row>
    <row r="22" spans="1:6" x14ac:dyDescent="0.25">
      <c r="A22" s="236" t="s">
        <v>89</v>
      </c>
      <c r="B22" s="299" t="str">
        <f>VLOOKUP(A22,[1]!TOX, 2, FALSE)</f>
        <v>111-44-4</v>
      </c>
      <c r="C22" s="242">
        <f>(IF(GW!D19=0,MIN(GW!C19,GW!E19),MIN(GW!C19:E19)))/1000</f>
        <v>0.03</v>
      </c>
      <c r="D22" s="243">
        <f>(IF(GW!D19=0,GW!E19,MIN(GW!D19:E19)))/1000</f>
        <v>0.03</v>
      </c>
      <c r="E22" s="244">
        <f>MIN('S-1'!C21,'S-1'!E21,'S-1'!G21)</f>
        <v>0.7</v>
      </c>
      <c r="F22" s="245">
        <f>MIN('S-2'!E21,'S-2'!G21)</f>
        <v>0.7</v>
      </c>
    </row>
    <row r="23" spans="1:6" x14ac:dyDescent="0.25">
      <c r="A23" s="236" t="s">
        <v>88</v>
      </c>
      <c r="B23" s="299" t="str">
        <f>VLOOKUP(A23,[1]!TOX, 2, FALSE)</f>
        <v>108-60-1</v>
      </c>
      <c r="C23" s="242">
        <f>(IF(GW!D20=0,MIN(GW!C20,GW!E20),MIN(GW!C20:E20)))/1000</f>
        <v>0.03</v>
      </c>
      <c r="D23" s="243">
        <f>(IF(GW!D20=0,GW!E20,MIN(GW!D20:E20)))/1000</f>
        <v>0.1</v>
      </c>
      <c r="E23" s="244">
        <f>MIN('S-1'!C22,'S-1'!E22,'S-1'!G22)</f>
        <v>0.7</v>
      </c>
      <c r="F23" s="245">
        <f>MIN('S-2'!E22,'S-2'!G22)</f>
        <v>0.7</v>
      </c>
    </row>
    <row r="24" spans="1:6" x14ac:dyDescent="0.25">
      <c r="A24" s="236" t="s">
        <v>168</v>
      </c>
      <c r="B24" s="299" t="str">
        <f>VLOOKUP(A24,[1]!TOX, 2, FALSE)</f>
        <v>117-81-7</v>
      </c>
      <c r="C24" s="242">
        <f>(IF(GW!D21=0,MIN(GW!C21,GW!E21),MIN(GW!C21:E21)))/1000</f>
        <v>6.0000000000000001E-3</v>
      </c>
      <c r="D24" s="243">
        <f>(IF(GW!D21=0,GW!E21,MIN(GW!D21:E21)))/1000</f>
        <v>50</v>
      </c>
      <c r="E24" s="244">
        <f>MIN('S-1'!C23,'S-1'!E23,'S-1'!G23)</f>
        <v>100</v>
      </c>
      <c r="F24" s="245">
        <f>MIN('S-2'!E23,'S-2'!G23)</f>
        <v>700</v>
      </c>
    </row>
    <row r="25" spans="1:6" x14ac:dyDescent="0.25">
      <c r="A25" s="236" t="s">
        <v>87</v>
      </c>
      <c r="B25" s="299" t="str">
        <f>VLOOKUP(A25,[1]!TOX, 2, FALSE)</f>
        <v>75-27-4</v>
      </c>
      <c r="C25" s="242">
        <f>(IF(GW!D22=0,MIN(GW!C22,GW!E22),MIN(GW!C22:E22)))/1000</f>
        <v>3.0000000000000001E-3</v>
      </c>
      <c r="D25" s="243">
        <f>(IF(GW!D22=0,GW!E22,MIN(GW!D22:E22)))/1000</f>
        <v>6.0000000000000001E-3</v>
      </c>
      <c r="E25" s="244">
        <f>MIN('S-1'!C24,'S-1'!E24,'S-1'!G24)</f>
        <v>0.1</v>
      </c>
      <c r="F25" s="245">
        <f>MIN('S-2'!E24,'S-2'!G24)</f>
        <v>0.1</v>
      </c>
    </row>
    <row r="26" spans="1:6" x14ac:dyDescent="0.25">
      <c r="A26" s="236" t="s">
        <v>86</v>
      </c>
      <c r="B26" s="299" t="str">
        <f>VLOOKUP(A26,[1]!TOX, 2, FALSE)</f>
        <v>75-25-2</v>
      </c>
      <c r="C26" s="242">
        <f>(IF(GW!D23=0,MIN(GW!C23,GW!E23),MIN(GW!C23:E23)))/1000</f>
        <v>4.0000000000000001E-3</v>
      </c>
      <c r="D26" s="243">
        <f>(IF(GW!D23=0,GW!E23,MIN(GW!D23:E23)))/1000</f>
        <v>0.7</v>
      </c>
      <c r="E26" s="244">
        <f>MIN('S-1'!C25,'S-1'!E25,'S-1'!G25)</f>
        <v>0.1</v>
      </c>
      <c r="F26" s="245">
        <f>MIN('S-2'!E25,'S-2'!G25)</f>
        <v>1</v>
      </c>
    </row>
    <row r="27" spans="1:6" x14ac:dyDescent="0.25">
      <c r="A27" s="236" t="s">
        <v>85</v>
      </c>
      <c r="B27" s="299" t="str">
        <f>VLOOKUP(A27,[1]!TOX, 2, FALSE)</f>
        <v>74-83-9</v>
      </c>
      <c r="C27" s="242">
        <f>(IF(GW!D24=0,MIN(GW!C24,GW!E24),MIN(GW!C24:E24)))/1000</f>
        <v>7.0000000000000001E-3</v>
      </c>
      <c r="D27" s="243">
        <f>(IF(GW!D24=0,GW!E24,MIN(GW!D24:E24)))/1000</f>
        <v>7.0000000000000001E-3</v>
      </c>
      <c r="E27" s="244">
        <f>MIN('S-1'!C26,'S-1'!E26,'S-1'!G26)</f>
        <v>0.5</v>
      </c>
      <c r="F27" s="245">
        <f>MIN('S-2'!E26,'S-2'!G26)</f>
        <v>0.5</v>
      </c>
    </row>
    <row r="28" spans="1:6" x14ac:dyDescent="0.25">
      <c r="A28" s="236" t="s">
        <v>84</v>
      </c>
      <c r="B28" s="299" t="str">
        <f>VLOOKUP(A28,[1]!TOX, 2, FALSE)</f>
        <v>7440-43-9</v>
      </c>
      <c r="C28" s="242">
        <f>(IF(GW!D25=0,MIN(GW!C25,GW!E25),MIN(GW!C25:E25)))/1000</f>
        <v>5.0000000000000001E-3</v>
      </c>
      <c r="D28" s="243">
        <f>(IF(GW!D25=0,GW!E25,MIN(GW!D25:E25)))/1000</f>
        <v>8.0000000000000002E-3</v>
      </c>
      <c r="E28" s="244">
        <f>MIN('S-1'!C27,'S-1'!E27,'S-1'!G27)</f>
        <v>80</v>
      </c>
      <c r="F28" s="245">
        <f>MIN('S-2'!E27,'S-2'!G27)</f>
        <v>80</v>
      </c>
    </row>
    <row r="29" spans="1:6" x14ac:dyDescent="0.25">
      <c r="A29" s="236" t="s">
        <v>83</v>
      </c>
      <c r="B29" s="299" t="str">
        <f>VLOOKUP(A29,[1]!TOX, 2, FALSE)</f>
        <v>56-23-5</v>
      </c>
      <c r="C29" s="242">
        <f>(IF(GW!D26=0,MIN(GW!C26,GW!E26),MIN(GW!C26:E26)))/1000</f>
        <v>2E-3</v>
      </c>
      <c r="D29" s="243">
        <f>(IF(GW!D26=0,GW!E26,MIN(GW!D26:E26)))/1000</f>
        <v>2E-3</v>
      </c>
      <c r="E29" s="244">
        <f>MIN('S-1'!C28,'S-1'!E28,'S-1'!G28)</f>
        <v>5</v>
      </c>
      <c r="F29" s="245">
        <f>MIN('S-2'!E28,'S-2'!G28)</f>
        <v>5</v>
      </c>
    </row>
    <row r="30" spans="1:6" x14ac:dyDescent="0.25">
      <c r="A30" s="236" t="s">
        <v>82</v>
      </c>
      <c r="B30" s="299" t="str">
        <f>VLOOKUP(A30,[1]!TOX, 2, FALSE)</f>
        <v>12789-03-6</v>
      </c>
      <c r="C30" s="242">
        <f>(IF(GW!D27=0,MIN(GW!C27,GW!E27),MIN(GW!C27:E27)))/1000</f>
        <v>2E-3</v>
      </c>
      <c r="D30" s="243">
        <f>(IF(GW!D27=0,GW!E27,MIN(GW!D27:E27)))/1000</f>
        <v>2E-3</v>
      </c>
      <c r="E30" s="244">
        <f>MIN('S-1'!C29,'S-1'!E29,'S-1'!G29)</f>
        <v>6</v>
      </c>
      <c r="F30" s="245">
        <f>MIN('S-2'!E29,'S-2'!G29)</f>
        <v>30</v>
      </c>
    </row>
    <row r="31" spans="1:6" x14ac:dyDescent="0.25">
      <c r="A31" s="236" t="s">
        <v>81</v>
      </c>
      <c r="B31" s="299" t="str">
        <f>VLOOKUP(A31,[1]!TOX, 2, FALSE)</f>
        <v>106-47-8</v>
      </c>
      <c r="C31" s="242">
        <f>(IF(GW!D28=0,MIN(GW!C28,GW!E28),MIN(GW!C28:E28)))/1000</f>
        <v>0.02</v>
      </c>
      <c r="D31" s="243">
        <f>(IF(GW!D28=0,GW!E28,MIN(GW!D28:E28)))/1000</f>
        <v>0.3</v>
      </c>
      <c r="E31" s="244">
        <f>MIN('S-1'!C30,'S-1'!E30,'S-1'!G30)</f>
        <v>1</v>
      </c>
      <c r="F31" s="245">
        <f>MIN('S-2'!E30,'S-2'!G30)</f>
        <v>3</v>
      </c>
    </row>
    <row r="32" spans="1:6" x14ac:dyDescent="0.25">
      <c r="A32" s="236" t="s">
        <v>80</v>
      </c>
      <c r="B32" s="299" t="str">
        <f>VLOOKUP(A32,[1]!TOX, 2, FALSE)</f>
        <v>108-90-7</v>
      </c>
      <c r="C32" s="242">
        <f>(IF(GW!D29=0,MIN(GW!C29,GW!E29),MIN(GW!C29:E29)))/1000</f>
        <v>0.1</v>
      </c>
      <c r="D32" s="243">
        <f>(IF(GW!D29=0,GW!E29,MIN(GW!D29:E29)))/1000</f>
        <v>0.2</v>
      </c>
      <c r="E32" s="244">
        <f>MIN('S-1'!C31,'S-1'!E31,'S-1'!G31)</f>
        <v>1</v>
      </c>
      <c r="F32" s="245">
        <f>MIN('S-2'!E31,'S-2'!G31)</f>
        <v>3</v>
      </c>
    </row>
    <row r="33" spans="1:6" x14ac:dyDescent="0.25">
      <c r="A33" s="236" t="s">
        <v>79</v>
      </c>
      <c r="B33" s="299" t="str">
        <f>VLOOKUP(A33,[1]!TOX, 2, FALSE)</f>
        <v>67-66-3</v>
      </c>
      <c r="C33" s="242">
        <f>(IF(GW!D30=0,MIN(GW!C30,GW!E30),MIN(GW!C30:E30)))/1000</f>
        <v>0.05</v>
      </c>
      <c r="D33" s="243">
        <f>(IF(GW!D30=0,GW!E30,MIN(GW!D30:E30)))/1000</f>
        <v>0.05</v>
      </c>
      <c r="E33" s="244">
        <f>MIN('S-1'!C32,'S-1'!E32,'S-1'!G32)</f>
        <v>0.2</v>
      </c>
      <c r="F33" s="245">
        <f>MIN('S-2'!E32,'S-2'!G32)</f>
        <v>0.2</v>
      </c>
    </row>
    <row r="34" spans="1:6" x14ac:dyDescent="0.25">
      <c r="A34" s="236" t="s">
        <v>78</v>
      </c>
      <c r="B34" s="299" t="str">
        <f>VLOOKUP(A34,[1]!TOX, 2, FALSE)</f>
        <v>95-57-8</v>
      </c>
      <c r="C34" s="242">
        <f>(IF(GW!D31=0,MIN(GW!C31,GW!E31),MIN(GW!C31:E31)))/1000</f>
        <v>0.01</v>
      </c>
      <c r="D34" s="243">
        <f>(IF(GW!D31=0,GW!E31,MIN(GW!D31:E31)))/1000</f>
        <v>7</v>
      </c>
      <c r="E34" s="244">
        <f>MIN('S-1'!C33,'S-1'!E33,'S-1'!G33)</f>
        <v>0.7</v>
      </c>
      <c r="F34" s="245">
        <f>MIN('S-2'!E33,'S-2'!G33)</f>
        <v>100</v>
      </c>
    </row>
    <row r="35" spans="1:6" x14ac:dyDescent="0.25">
      <c r="A35" s="236" t="s">
        <v>77</v>
      </c>
      <c r="B35" s="299" t="str">
        <f>VLOOKUP(A35,[1]!TOX, 2, FALSE)</f>
        <v>7440-47-3</v>
      </c>
      <c r="C35" s="242">
        <f>(IF(GW!D32=0,MIN(GW!C32,GW!E32),MIN(GW!C32:E32)))/1000</f>
        <v>0.1</v>
      </c>
      <c r="D35" s="243">
        <f>(IF(GW!D32=0,GW!E32,MIN(GW!D32:E32)))/1000</f>
        <v>0.3</v>
      </c>
      <c r="E35" s="244">
        <f>MIN('S-1'!C34,'S-1'!E34,'S-1'!G34)</f>
        <v>100</v>
      </c>
      <c r="F35" s="245">
        <f>MIN('S-2'!E34,'S-2'!G34)</f>
        <v>200</v>
      </c>
    </row>
    <row r="36" spans="1:6" x14ac:dyDescent="0.25">
      <c r="A36" s="236" t="s">
        <v>76</v>
      </c>
      <c r="B36" s="299" t="str">
        <f>VLOOKUP(A36,[1]!TOX, 2, FALSE)</f>
        <v>16065-83-1</v>
      </c>
      <c r="C36" s="242">
        <f>(IF(GW!D33=0,MIN(GW!C33,GW!E33),MIN(GW!C33:E33)))/1000</f>
        <v>0.1</v>
      </c>
      <c r="D36" s="243">
        <f>(IF(GW!D33=0,GW!E33,MIN(GW!D33:E33)))/1000</f>
        <v>0.6</v>
      </c>
      <c r="E36" s="244">
        <f>MIN('S-1'!C35,'S-1'!E35,'S-1'!G35)</f>
        <v>1000</v>
      </c>
      <c r="F36" s="245">
        <f>MIN('S-2'!E35,'S-2'!G35)</f>
        <v>3000</v>
      </c>
    </row>
    <row r="37" spans="1:6" x14ac:dyDescent="0.25">
      <c r="A37" s="236" t="s">
        <v>75</v>
      </c>
      <c r="B37" s="299" t="str">
        <f>VLOOKUP(A37,[1]!TOX, 2, FALSE)</f>
        <v>18540-29-9</v>
      </c>
      <c r="C37" s="242">
        <f>(IF(GW!D34=0,MIN(GW!C34,GW!E34),MIN(GW!C34:E34)))/1000</f>
        <v>0.1</v>
      </c>
      <c r="D37" s="243">
        <f>(IF(GW!D34=0,GW!E34,MIN(GW!D34:E34)))/1000</f>
        <v>0.3</v>
      </c>
      <c r="E37" s="244">
        <f>MIN('S-1'!C36,'S-1'!E36,'S-1'!G36)</f>
        <v>100</v>
      </c>
      <c r="F37" s="245">
        <f>MIN('S-2'!E36,'S-2'!G36)</f>
        <v>200</v>
      </c>
    </row>
    <row r="38" spans="1:6" x14ac:dyDescent="0.25">
      <c r="A38" s="236" t="s">
        <v>74</v>
      </c>
      <c r="B38" s="299" t="str">
        <f>VLOOKUP(A38,[1]!TOX, 2, FALSE)</f>
        <v>218-01-9</v>
      </c>
      <c r="C38" s="242">
        <f>(IF(GW!D35=0,MIN(GW!C35,GW!E35),MIN(GW!C35:E35)))/1000</f>
        <v>2E-3</v>
      </c>
      <c r="D38" s="243">
        <f>(IF(GW!D35=0,GW!E35,MIN(GW!D35:E35)))/1000</f>
        <v>7.0000000000000007E-2</v>
      </c>
      <c r="E38" s="244">
        <f>MIN('S-1'!C37,'S-1'!E37,'S-1'!G37)</f>
        <v>200</v>
      </c>
      <c r="F38" s="245">
        <f>MIN('S-2'!E37,'S-2'!G37)</f>
        <v>3000</v>
      </c>
    </row>
    <row r="39" spans="1:6" x14ac:dyDescent="0.25">
      <c r="A39" s="236" t="s">
        <v>73</v>
      </c>
      <c r="B39" s="299" t="str">
        <f>VLOOKUP(A39,[1]!TOX, 2, FALSE)</f>
        <v>57-12-5</v>
      </c>
      <c r="C39" s="242">
        <f>(IF(GW!D36=0,MIN(GW!C36,GW!E36),MIN(GW!C36:E36)))/1000</f>
        <v>0.03</v>
      </c>
      <c r="D39" s="243">
        <f>(IF(GW!D36=0,GW!E36,MIN(GW!D36:E36)))/1000</f>
        <v>0.03</v>
      </c>
      <c r="E39" s="244">
        <f>MIN('S-1'!C38,'S-1'!E38,'S-1'!G38)</f>
        <v>30</v>
      </c>
      <c r="F39" s="245">
        <f>MIN('S-2'!E38,'S-2'!G38)</f>
        <v>100</v>
      </c>
    </row>
    <row r="40" spans="1:6" x14ac:dyDescent="0.25">
      <c r="A40" s="236" t="s">
        <v>72</v>
      </c>
      <c r="B40" s="299" t="str">
        <f>VLOOKUP(A40,[1]!TOX, 2, FALSE)</f>
        <v xml:space="preserve">53-70-3 </v>
      </c>
      <c r="C40" s="242">
        <f>(IF(GW!D37=0,MIN(GW!C37,GW!E37),MIN(GW!C37:E37)))/1000</f>
        <v>5.0000000000000001E-4</v>
      </c>
      <c r="D40" s="243">
        <f>(IF(GW!D37=0,GW!E37,MIN(GW!D37:E37)))/1000</f>
        <v>0.04</v>
      </c>
      <c r="E40" s="244">
        <f>MIN('S-1'!C39,'S-1'!E39,'S-1'!G39)</f>
        <v>2</v>
      </c>
      <c r="F40" s="245">
        <f>MIN('S-2'!E39,'S-2'!G39)</f>
        <v>30</v>
      </c>
    </row>
    <row r="41" spans="1:6" x14ac:dyDescent="0.25">
      <c r="A41" s="236" t="s">
        <v>71</v>
      </c>
      <c r="B41" s="299" t="str">
        <f>VLOOKUP(A41,[1]!TOX, 2, FALSE)</f>
        <v>124-48-1</v>
      </c>
      <c r="C41" s="242">
        <f>(IF(GW!D38=0,MIN(GW!C38,GW!E38),MIN(GW!C38:E38)))/1000</f>
        <v>2E-3</v>
      </c>
      <c r="D41" s="243">
        <f>(IF(GW!D38=0,GW!E38,MIN(GW!D38:E38)))/1000</f>
        <v>0.02</v>
      </c>
      <c r="E41" s="244">
        <f>MIN('S-1'!C40,'S-1'!E40,'S-1'!G40)</f>
        <v>5.0000000000000001E-3</v>
      </c>
      <c r="F41" s="245">
        <f>MIN('S-2'!E40,'S-2'!G40)</f>
        <v>0.03</v>
      </c>
    </row>
    <row r="42" spans="1:6" x14ac:dyDescent="0.25">
      <c r="A42" s="236" t="s">
        <v>70</v>
      </c>
      <c r="B42" s="299" t="str">
        <f>VLOOKUP(A42,[1]!TOX, 2, FALSE)</f>
        <v>95-50-1</v>
      </c>
      <c r="C42" s="242">
        <f>(IF(GW!D39=0,MIN(GW!C39,GW!E39),MIN(GW!C39:E39)))/1000</f>
        <v>0.6</v>
      </c>
      <c r="D42" s="243">
        <f>(IF(GW!D39=0,GW!E39,MIN(GW!D39:E39)))/1000</f>
        <v>2</v>
      </c>
      <c r="E42" s="244">
        <f>MIN('S-1'!C41,'S-1'!E41,'S-1'!G41)</f>
        <v>9</v>
      </c>
      <c r="F42" s="245">
        <f>MIN('S-2'!E41,'S-2'!G41)</f>
        <v>100</v>
      </c>
    </row>
    <row r="43" spans="1:6" x14ac:dyDescent="0.25">
      <c r="A43" s="236" t="s">
        <v>69</v>
      </c>
      <c r="B43" s="299" t="str">
        <f>VLOOKUP(A43,[1]!TOX, 2, FALSE)</f>
        <v>541-73-1</v>
      </c>
      <c r="C43" s="242">
        <f>(IF(GW!D40=0,MIN(GW!C40,GW!E40),MIN(GW!C40:E40)))/1000</f>
        <v>0.1</v>
      </c>
      <c r="D43" s="243">
        <f>(IF(GW!D40=0,GW!E40,MIN(GW!D40:E40)))/1000</f>
        <v>6</v>
      </c>
      <c r="E43" s="244">
        <f>MIN('S-1'!C42,'S-1'!E42,'S-1'!G42)</f>
        <v>3</v>
      </c>
      <c r="F43" s="245">
        <f>MIN('S-2'!E42,'S-2'!G42)</f>
        <v>200</v>
      </c>
    </row>
    <row r="44" spans="1:6" x14ac:dyDescent="0.25">
      <c r="A44" s="236" t="s">
        <v>68</v>
      </c>
      <c r="B44" s="299" t="str">
        <f>VLOOKUP(A44,[1]!TOX, 2, FALSE)</f>
        <v>106-46-7</v>
      </c>
      <c r="C44" s="242">
        <f>(IF(GW!D41=0,MIN(GW!C41,GW!E41),MIN(GW!C41:E41)))/1000</f>
        <v>5.0000000000000001E-3</v>
      </c>
      <c r="D44" s="243">
        <f>(IF(GW!D41=0,GW!E41,MIN(GW!D41:E41)))/1000</f>
        <v>0.06</v>
      </c>
      <c r="E44" s="244">
        <f>MIN('S-1'!C43,'S-1'!E43,'S-1'!G43)</f>
        <v>0.7</v>
      </c>
      <c r="F44" s="245">
        <f>MIN('S-2'!E43,'S-2'!G43)</f>
        <v>1</v>
      </c>
    </row>
    <row r="45" spans="1:6" x14ac:dyDescent="0.25">
      <c r="A45" s="236" t="s">
        <v>67</v>
      </c>
      <c r="B45" s="299" t="str">
        <f>VLOOKUP(A45,[1]!TOX, 2, FALSE)</f>
        <v>91-94-1</v>
      </c>
      <c r="C45" s="242">
        <f>(IF(GW!D42=0,MIN(GW!C42,GW!E42),MIN(GW!C42:E42)))/1000</f>
        <v>0.08</v>
      </c>
      <c r="D45" s="243">
        <f>(IF(GW!D42=0,GW!E42,MIN(GW!D42:E42)))/1000</f>
        <v>2</v>
      </c>
      <c r="E45" s="244">
        <f>MIN('S-1'!C44,'S-1'!E44,'S-1'!G44)</f>
        <v>3</v>
      </c>
      <c r="F45" s="245">
        <f>MIN('S-2'!E44,'S-2'!G44)</f>
        <v>20</v>
      </c>
    </row>
    <row r="46" spans="1:6" ht="23" x14ac:dyDescent="0.25">
      <c r="A46" s="236" t="s">
        <v>66</v>
      </c>
      <c r="B46" s="299" t="str">
        <f>VLOOKUP(A46,[1]!TOX, 2, FALSE)</f>
        <v>72-54-8</v>
      </c>
      <c r="C46" s="242">
        <f>(IF(GW!D43=0,MIN(GW!C43,GW!E43),MIN(GW!C43:E43)))/1000</f>
        <v>2.0000000000000001E-4</v>
      </c>
      <c r="D46" s="243">
        <f>(IF(GW!D43=0,GW!E43,MIN(GW!D43:E43)))/1000</f>
        <v>0.05</v>
      </c>
      <c r="E46" s="244">
        <f>MIN('S-1'!C45,'S-1'!E45,'S-1'!G45)</f>
        <v>10</v>
      </c>
      <c r="F46" s="245">
        <f>MIN('S-2'!E45,'S-2'!G45)</f>
        <v>40</v>
      </c>
    </row>
    <row r="47" spans="1:6" ht="23" x14ac:dyDescent="0.25">
      <c r="A47" s="236" t="s">
        <v>65</v>
      </c>
      <c r="B47" s="299" t="str">
        <f>VLOOKUP(A47,[1]!TOX, 2, FALSE)</f>
        <v>72-55-9</v>
      </c>
      <c r="C47" s="242">
        <f>(IF(GW!D44=0,MIN(GW!C44,GW!E44),MIN(GW!C44:E44)))/1000</f>
        <v>5.0000000000000002E-5</v>
      </c>
      <c r="D47" s="243">
        <f>(IF(GW!D44=0,GW!E44,MIN(GW!D44:E44)))/1000</f>
        <v>0.4</v>
      </c>
      <c r="E47" s="244">
        <f>MIN('S-1'!C46,'S-1'!E46,'S-1'!G46)</f>
        <v>7</v>
      </c>
      <c r="F47" s="245">
        <f>MIN('S-2'!E46,'S-2'!G46)</f>
        <v>30</v>
      </c>
    </row>
    <row r="48" spans="1:6" ht="23" x14ac:dyDescent="0.25">
      <c r="A48" s="236" t="s">
        <v>64</v>
      </c>
      <c r="B48" s="299" t="str">
        <f>VLOOKUP(A48,[1]!TOX, 2, FALSE)</f>
        <v>50-29-3</v>
      </c>
      <c r="C48" s="242">
        <f>(IF(GW!D45=0,MIN(GW!C45,GW!E45),MIN(GW!C45:E45)))/1000</f>
        <v>2.9999999999999997E-4</v>
      </c>
      <c r="D48" s="243">
        <f>(IF(GW!D45=0,GW!E45,MIN(GW!D45:E45)))/1000</f>
        <v>1E-3</v>
      </c>
      <c r="E48" s="244">
        <f>MIN('S-1'!C47,'S-1'!E47,'S-1'!G47)</f>
        <v>7</v>
      </c>
      <c r="F48" s="245">
        <f>MIN('S-2'!E47,'S-2'!G47)</f>
        <v>30</v>
      </c>
    </row>
    <row r="49" spans="1:6" x14ac:dyDescent="0.25">
      <c r="A49" s="236" t="s">
        <v>63</v>
      </c>
      <c r="B49" s="299" t="str">
        <f>VLOOKUP(A49,[1]!TOX, 2, FALSE)</f>
        <v xml:space="preserve">75-34-3 </v>
      </c>
      <c r="C49" s="242">
        <f>(IF(GW!D46=0,MIN(GW!C46,GW!E46),MIN(GW!C46:E46)))/1000</f>
        <v>7.0000000000000007E-2</v>
      </c>
      <c r="D49" s="243">
        <f>(IF(GW!D46=0,GW!E46,MIN(GW!D46:E46)))/1000</f>
        <v>2</v>
      </c>
      <c r="E49" s="244">
        <f>MIN('S-1'!C48,'S-1'!E48,'S-1'!G48)</f>
        <v>0.4</v>
      </c>
      <c r="F49" s="245">
        <f>MIN('S-2'!E48,'S-2'!G48)</f>
        <v>9</v>
      </c>
    </row>
    <row r="50" spans="1:6" x14ac:dyDescent="0.25">
      <c r="A50" s="236" t="s">
        <v>62</v>
      </c>
      <c r="B50" s="299" t="str">
        <f>VLOOKUP(A50,[1]!TOX, 2, FALSE)</f>
        <v>107-06-2</v>
      </c>
      <c r="C50" s="242">
        <f>(IF(GW!D47=0,MIN(GW!C47,GW!E47),MIN(GW!C47:E47)))/1000</f>
        <v>5.0000000000000001E-3</v>
      </c>
      <c r="D50" s="243">
        <f>(IF(GW!D47=0,GW!E47,MIN(GW!D47:E47)))/1000</f>
        <v>5.0000000000000001E-3</v>
      </c>
      <c r="E50" s="244">
        <f>MIN('S-1'!C49,'S-1'!E49,'S-1'!G49)</f>
        <v>0.1</v>
      </c>
      <c r="F50" s="245">
        <f>MIN('S-2'!E49,'S-2'!G49)</f>
        <v>0.1</v>
      </c>
    </row>
    <row r="51" spans="1:6" x14ac:dyDescent="0.25">
      <c r="A51" s="236" t="s">
        <v>61</v>
      </c>
      <c r="B51" s="299" t="str">
        <f>VLOOKUP(A51,[1]!TOX, 2, FALSE)</f>
        <v>75-35-4</v>
      </c>
      <c r="C51" s="242">
        <f>(IF(GW!D48=0,MIN(GW!C48,GW!E48),MIN(GW!C48:E48)))/1000</f>
        <v>7.0000000000000001E-3</v>
      </c>
      <c r="D51" s="243">
        <f>(IF(GW!D48=0,GW!E48,MIN(GW!D48:E48)))/1000</f>
        <v>0.08</v>
      </c>
      <c r="E51" s="244">
        <f>MIN('S-1'!C50,'S-1'!E50,'S-1'!G50)</f>
        <v>3</v>
      </c>
      <c r="F51" s="245">
        <f>MIN('S-2'!E50,'S-2'!G50)</f>
        <v>40</v>
      </c>
    </row>
    <row r="52" spans="1:6" x14ac:dyDescent="0.25">
      <c r="A52" s="236" t="s">
        <v>60</v>
      </c>
      <c r="B52" s="299" t="str">
        <f>VLOOKUP(A52,[1]!TOX, 2, FALSE)</f>
        <v>156-59-2</v>
      </c>
      <c r="C52" s="242">
        <f>(IF(GW!D49=0,MIN(GW!C49,GW!E49),MIN(GW!C49:E49)))/1000</f>
        <v>0.02</v>
      </c>
      <c r="D52" s="243">
        <f>(IF(GW!D49=0,GW!E49,MIN(GW!D49:E49)))/1000</f>
        <v>0.02</v>
      </c>
      <c r="E52" s="244">
        <f>MIN('S-1'!C51,'S-1'!E51,'S-1'!G51)</f>
        <v>0.1</v>
      </c>
      <c r="F52" s="245">
        <f>MIN('S-2'!E51,'S-2'!G51)</f>
        <v>0.1</v>
      </c>
    </row>
    <row r="53" spans="1:6" x14ac:dyDescent="0.25">
      <c r="A53" s="236" t="s">
        <v>59</v>
      </c>
      <c r="B53" s="299" t="str">
        <f>VLOOKUP(A53,[1]!TOX, 2, FALSE)</f>
        <v>156-60-5</v>
      </c>
      <c r="C53" s="242">
        <f>(IF(GW!D50=0,MIN(GW!C50,GW!E50),MIN(GW!C50:E50)))/1000</f>
        <v>0.09</v>
      </c>
      <c r="D53" s="243">
        <f>(IF(GW!D50=0,GW!E50,MIN(GW!D50:E50)))/1000</f>
        <v>0.09</v>
      </c>
      <c r="E53" s="244">
        <f>MIN('S-1'!C52,'S-1'!E52,'S-1'!G52)</f>
        <v>1</v>
      </c>
      <c r="F53" s="245">
        <f>MIN('S-2'!E52,'S-2'!G52)</f>
        <v>1</v>
      </c>
    </row>
    <row r="54" spans="1:6" x14ac:dyDescent="0.25">
      <c r="A54" s="236" t="s">
        <v>58</v>
      </c>
      <c r="B54" s="299" t="str">
        <f>VLOOKUP(A54,[1]!TOX, 2, FALSE)</f>
        <v>75-09-2</v>
      </c>
      <c r="C54" s="242">
        <f>(IF(GW!D51=0,MIN(GW!C51,GW!E51),MIN(GW!C51:E51)))/1000</f>
        <v>5.0000000000000001E-3</v>
      </c>
      <c r="D54" s="243">
        <f>(IF(GW!D51=0,GW!E51,MIN(GW!D51:E51)))/1000</f>
        <v>2</v>
      </c>
      <c r="E54" s="244">
        <f>MIN('S-1'!C53,'S-1'!E53,'S-1'!G53)</f>
        <v>0.1</v>
      </c>
      <c r="F54" s="245">
        <f>MIN('S-2'!E53,'S-2'!G53)</f>
        <v>3</v>
      </c>
    </row>
    <row r="55" spans="1:6" x14ac:dyDescent="0.25">
      <c r="A55" s="236" t="s">
        <v>57</v>
      </c>
      <c r="B55" s="299" t="str">
        <f>VLOOKUP(A55,[1]!TOX, 2, FALSE)</f>
        <v>120-83-2</v>
      </c>
      <c r="C55" s="242">
        <f>(IF(GW!D52=0,MIN(GW!C52,GW!E52),MIN(GW!C52:E52)))/1000</f>
        <v>0.01</v>
      </c>
      <c r="D55" s="243">
        <f>(IF(GW!D52=0,GW!E52,MIN(GW!D52:E52)))/1000</f>
        <v>2</v>
      </c>
      <c r="E55" s="244">
        <f>MIN('S-1'!C54,'S-1'!E54,'S-1'!G54)</f>
        <v>0.7</v>
      </c>
      <c r="F55" s="245">
        <f>MIN('S-2'!E54,'S-2'!G54)</f>
        <v>40</v>
      </c>
    </row>
    <row r="56" spans="1:6" x14ac:dyDescent="0.25">
      <c r="A56" s="236" t="s">
        <v>56</v>
      </c>
      <c r="B56" s="299" t="str">
        <f>VLOOKUP(A56,[1]!TOX, 2, FALSE)</f>
        <v>78-87-5</v>
      </c>
      <c r="C56" s="242">
        <f>(IF(GW!D53=0,MIN(GW!C53,GW!E53),MIN(GW!C53:E53)))/1000</f>
        <v>3.0000000000000001E-3</v>
      </c>
      <c r="D56" s="243">
        <f>(IF(GW!D53=0,GW!E53,MIN(GW!D53:E53)))/1000</f>
        <v>3.0000000000000001E-3</v>
      </c>
      <c r="E56" s="244">
        <f>MIN('S-1'!C55,'S-1'!E55,'S-1'!G55)</f>
        <v>0.1</v>
      </c>
      <c r="F56" s="245">
        <f>MIN('S-2'!E55,'S-2'!G55)</f>
        <v>0.1</v>
      </c>
    </row>
    <row r="57" spans="1:6" x14ac:dyDescent="0.25">
      <c r="A57" s="236" t="s">
        <v>55</v>
      </c>
      <c r="B57" s="299" t="str">
        <f>VLOOKUP(A57,[1]!TOX, 2, FALSE)</f>
        <v>542-75-6</v>
      </c>
      <c r="C57" s="242">
        <f>(IF(GW!D54=0,MIN(GW!C54,GW!E54),MIN(GW!C54:E54)))/1000</f>
        <v>4.0000000000000002E-4</v>
      </c>
      <c r="D57" s="243">
        <f>(IF(GW!D54=0,GW!E54,MIN(GW!D54:E54)))/1000</f>
        <v>0.01</v>
      </c>
      <c r="E57" s="244">
        <f>MIN('S-1'!C56,'S-1'!E56,'S-1'!G56)</f>
        <v>0.01</v>
      </c>
      <c r="F57" s="245">
        <f>MIN('S-2'!E56,'S-2'!G56)</f>
        <v>0.4</v>
      </c>
    </row>
    <row r="58" spans="1:6" x14ac:dyDescent="0.25">
      <c r="A58" s="236" t="s">
        <v>54</v>
      </c>
      <c r="B58" s="299" t="str">
        <f>VLOOKUP(A58,[1]!TOX, 2, FALSE)</f>
        <v>60-57-1</v>
      </c>
      <c r="C58" s="242">
        <f>(IF(GW!D55=0,MIN(GW!C55,GW!E55),MIN(GW!C55:E55)))/1000</f>
        <v>1E-4</v>
      </c>
      <c r="D58" s="243">
        <f>(IF(GW!D55=0,GW!E55,MIN(GW!D55:E55)))/1000</f>
        <v>5.0000000000000001E-4</v>
      </c>
      <c r="E58" s="244">
        <f>MIN('S-1'!C57,'S-1'!E57,'S-1'!G57)</f>
        <v>0.09</v>
      </c>
      <c r="F58" s="245">
        <f>MIN('S-2'!E57,'S-2'!G57)</f>
        <v>0.6</v>
      </c>
    </row>
    <row r="59" spans="1:6" x14ac:dyDescent="0.25">
      <c r="A59" s="236" t="s">
        <v>53</v>
      </c>
      <c r="B59" s="299" t="str">
        <f>VLOOKUP(A59,[1]!TOX, 2, FALSE)</f>
        <v>84-66-2</v>
      </c>
      <c r="C59" s="242">
        <f>(IF(GW!D56=0,MIN(GW!C56,GW!E56),MIN(GW!C56:E56)))/1000</f>
        <v>2</v>
      </c>
      <c r="D59" s="243">
        <f>(IF(GW!D56=0,GW!E56,MIN(GW!D56:E56)))/1000</f>
        <v>9</v>
      </c>
      <c r="E59" s="244">
        <f>MIN('S-1'!C58,'S-1'!E58,'S-1'!G58)</f>
        <v>10</v>
      </c>
      <c r="F59" s="245">
        <f>MIN('S-2'!E58,'S-2'!G58)</f>
        <v>200</v>
      </c>
    </row>
    <row r="60" spans="1:6" x14ac:dyDescent="0.25">
      <c r="A60" s="236" t="s">
        <v>52</v>
      </c>
      <c r="B60" s="299" t="str">
        <f>VLOOKUP(A60,[1]!TOX, 2, FALSE)</f>
        <v>131-11-3</v>
      </c>
      <c r="C60" s="242">
        <f>(IF(GW!D57=0,MIN(GW!C57,GW!E57),MIN(GW!C57:E57)))/1000</f>
        <v>0.3</v>
      </c>
      <c r="D60" s="243">
        <f>(IF(GW!D57=0,GW!E57,MIN(GW!D57:E57)))/1000</f>
        <v>50</v>
      </c>
      <c r="E60" s="244">
        <f>MIN('S-1'!C59,'S-1'!E59,'S-1'!G59)</f>
        <v>0.7</v>
      </c>
      <c r="F60" s="245">
        <f>MIN('S-2'!E59,'S-2'!G59)</f>
        <v>50</v>
      </c>
    </row>
    <row r="61" spans="1:6" x14ac:dyDescent="0.25">
      <c r="A61" s="236" t="s">
        <v>51</v>
      </c>
      <c r="B61" s="299" t="str">
        <f>VLOOKUP(A61,[1]!TOX, 2, FALSE)</f>
        <v>105-67-9</v>
      </c>
      <c r="C61" s="242">
        <f>(IF(GW!D58=0,MIN(GW!C58,GW!E58),MIN(GW!C58:E58)))/1000</f>
        <v>0.06</v>
      </c>
      <c r="D61" s="243">
        <f>(IF(GW!D58=0,GW!E58,MIN(GW!D58:E58)))/1000</f>
        <v>40</v>
      </c>
      <c r="E61" s="244">
        <f>MIN('S-1'!C60,'S-1'!E60,'S-1'!G60)</f>
        <v>0.7</v>
      </c>
      <c r="F61" s="245">
        <f>MIN('S-2'!E60,'S-2'!G60)</f>
        <v>100</v>
      </c>
    </row>
    <row r="62" spans="1:6" x14ac:dyDescent="0.25">
      <c r="A62" s="236" t="s">
        <v>50</v>
      </c>
      <c r="B62" s="299" t="str">
        <f>VLOOKUP(A62,[1]!TOX, 2, FALSE)</f>
        <v>51-28-5</v>
      </c>
      <c r="C62" s="242">
        <f>(IF(GW!D59=0,MIN(GW!C59,GW!E59),MIN(GW!C59:E59)))/1000</f>
        <v>0.2</v>
      </c>
      <c r="D62" s="243">
        <f>(IF(GW!D59=0,GW!E59,MIN(GW!D59:E59)))/1000</f>
        <v>20</v>
      </c>
      <c r="E62" s="244">
        <f>MIN('S-1'!C61,'S-1'!E61,'S-1'!G61)</f>
        <v>3</v>
      </c>
      <c r="F62" s="245">
        <f>MIN('S-2'!E61,'S-2'!G61)</f>
        <v>50</v>
      </c>
    </row>
    <row r="63" spans="1:6" x14ac:dyDescent="0.25">
      <c r="A63" s="236" t="s">
        <v>49</v>
      </c>
      <c r="B63" s="299" t="str">
        <f>VLOOKUP(A63,[1]!TOX, 2, FALSE)</f>
        <v>121-14-2</v>
      </c>
      <c r="C63" s="242">
        <f>(IF(GW!D60=0,MIN(GW!C60,GW!E60),MIN(GW!C60:E60)))/1000</f>
        <v>0.03</v>
      </c>
      <c r="D63" s="243">
        <f>(IF(GW!D60=0,GW!E60,MIN(GW!D60:E60)))/1000</f>
        <v>20</v>
      </c>
      <c r="E63" s="244">
        <f>MIN('S-1'!C62,'S-1'!E62,'S-1'!G62)</f>
        <v>0.7</v>
      </c>
      <c r="F63" s="245">
        <f>MIN('S-2'!E62,'S-2'!G62)</f>
        <v>10</v>
      </c>
    </row>
    <row r="64" spans="1:6" x14ac:dyDescent="0.25">
      <c r="A64" s="236" t="s">
        <v>48</v>
      </c>
      <c r="B64" s="299" t="str">
        <f>VLOOKUP(A64,[1]!TOX, 2, FALSE)</f>
        <v>123-91-1</v>
      </c>
      <c r="C64" s="242">
        <f>(IF(GW!D61=0,MIN(GW!C61,GW!E61),MIN(GW!C61:E61)))/1000</f>
        <v>2.9999999999999997E-4</v>
      </c>
      <c r="D64" s="243">
        <f>(IF(GW!D61=0,GW!E61,MIN(GW!D61:E61)))/1000</f>
        <v>5</v>
      </c>
      <c r="E64" s="244">
        <f>MIN('S-1'!C63,'S-1'!E63,'S-1'!G63)</f>
        <v>0.2</v>
      </c>
      <c r="F64" s="245">
        <f>MIN('S-2'!E63,'S-2'!G63)</f>
        <v>5</v>
      </c>
    </row>
    <row r="65" spans="1:6" x14ac:dyDescent="0.25">
      <c r="A65" s="236" t="s">
        <v>47</v>
      </c>
      <c r="B65" s="299" t="str">
        <f>VLOOKUP(A65,[1]!TOX, 2, FALSE)</f>
        <v>115-29-7</v>
      </c>
      <c r="C65" s="242">
        <f>(IF(GW!D62=0,MIN(GW!C62,GW!E62),MIN(GW!C62:E62)))/1000</f>
        <v>2E-3</v>
      </c>
      <c r="D65" s="243">
        <f>(IF(GW!D62=0,GW!E62,MIN(GW!D62:E62)))/1000</f>
        <v>2E-3</v>
      </c>
      <c r="E65" s="244">
        <f>MIN('S-1'!C64,'S-1'!E64,'S-1'!G64)</f>
        <v>0.6</v>
      </c>
      <c r="F65" s="245">
        <f>MIN('S-2'!E64,'S-2'!G64)</f>
        <v>1</v>
      </c>
    </row>
    <row r="66" spans="1:6" x14ac:dyDescent="0.25">
      <c r="A66" s="236" t="s">
        <v>46</v>
      </c>
      <c r="B66" s="299" t="str">
        <f>VLOOKUP(A66,[1]!TOX, 2, FALSE)</f>
        <v>72-20-8</v>
      </c>
      <c r="C66" s="242">
        <f>(IF(GW!D63=0,MIN(GW!C63,GW!E63),MIN(GW!C63:E63)))/1000</f>
        <v>2E-3</v>
      </c>
      <c r="D66" s="243">
        <f>(IF(GW!D63=0,GW!E63,MIN(GW!D63:E63)))/1000</f>
        <v>5.0000000000000001E-3</v>
      </c>
      <c r="E66" s="244">
        <f>MIN('S-1'!C65,'S-1'!E65,'S-1'!G65)</f>
        <v>20</v>
      </c>
      <c r="F66" s="245">
        <f>MIN('S-2'!E65,'S-2'!G65)</f>
        <v>30</v>
      </c>
    </row>
    <row r="67" spans="1:6" x14ac:dyDescent="0.25">
      <c r="A67" s="236" t="s">
        <v>169</v>
      </c>
      <c r="B67" s="299" t="str">
        <f>VLOOKUP(A67,[1]!TOX, 2, FALSE)</f>
        <v>100-41-4</v>
      </c>
      <c r="C67" s="242">
        <f>(IF(GW!D64=0,MIN(GW!C64,GW!E64),MIN(GW!C64:E64)))/1000</f>
        <v>0.7</v>
      </c>
      <c r="D67" s="243">
        <f>(IF(GW!D64=0,GW!E64,MIN(GW!D64:E64)))/1000</f>
        <v>5</v>
      </c>
      <c r="E67" s="244">
        <f>MIN('S-1'!C66,'S-1'!E66,'S-1'!G66)</f>
        <v>40</v>
      </c>
      <c r="F67" s="245">
        <f>MIN('S-2'!E66,'S-2'!G66)</f>
        <v>1000</v>
      </c>
    </row>
    <row r="68" spans="1:6" x14ac:dyDescent="0.25">
      <c r="A68" s="236" t="s">
        <v>110</v>
      </c>
      <c r="B68" s="299" t="str">
        <f>VLOOKUP(A68,[1]!TOX, 2, FALSE)</f>
        <v>106-93-4</v>
      </c>
      <c r="C68" s="242">
        <f>(IF(GW!D65=0,MIN(GW!C65,GW!E65),MIN(GW!C65:E65)))/1000</f>
        <v>2.0000000000000002E-5</v>
      </c>
      <c r="D68" s="243">
        <f>(IF(GW!D65=0,GW!E65,MIN(GW!D65:E65)))/1000</f>
        <v>2E-3</v>
      </c>
      <c r="E68" s="244">
        <f>MIN('S-1'!C67,'S-1'!E67,'S-1'!G67)</f>
        <v>0.1</v>
      </c>
      <c r="F68" s="245">
        <f>MIN('S-2'!E67,'S-2'!G67)</f>
        <v>0.1</v>
      </c>
    </row>
    <row r="69" spans="1:6" x14ac:dyDescent="0.25">
      <c r="A69" s="236" t="s">
        <v>45</v>
      </c>
      <c r="B69" s="299" t="str">
        <f>VLOOKUP(A69,[1]!TOX, 2, FALSE)</f>
        <v>206-44-0</v>
      </c>
      <c r="C69" s="242">
        <f>(IF(GW!D66=0,MIN(GW!C66,GW!E66),MIN(GW!C66:E66)))/1000</f>
        <v>0.09</v>
      </c>
      <c r="D69" s="243">
        <f>(IF(GW!D66=0,GW!E66,MIN(GW!D66:E66)))/1000</f>
        <v>0.2</v>
      </c>
      <c r="E69" s="244">
        <f>MIN('S-1'!C68,'S-1'!E68,'S-1'!G68)</f>
        <v>1000</v>
      </c>
      <c r="F69" s="245">
        <f>MIN('S-2'!E68,'S-2'!G68)</f>
        <v>3000</v>
      </c>
    </row>
    <row r="70" spans="1:6" x14ac:dyDescent="0.25">
      <c r="A70" s="236" t="s">
        <v>44</v>
      </c>
      <c r="B70" s="299" t="str">
        <f>VLOOKUP(A70,[1]!TOX, 2, FALSE)</f>
        <v>86-73-7</v>
      </c>
      <c r="C70" s="242">
        <f>(IF(GW!D67=0,MIN(GW!C67,GW!E67),MIN(GW!C67:E67)))/1000</f>
        <v>0.04</v>
      </c>
      <c r="D70" s="243">
        <f>(IF(GW!D67=0,GW!E67,MIN(GW!D67:E67)))/1000</f>
        <v>0.04</v>
      </c>
      <c r="E70" s="244">
        <f>MIN('S-1'!C69,'S-1'!E69,'S-1'!G69)</f>
        <v>1000</v>
      </c>
      <c r="F70" s="245">
        <f>MIN('S-2'!E69,'S-2'!G69)</f>
        <v>3000</v>
      </c>
    </row>
    <row r="71" spans="1:6" x14ac:dyDescent="0.25">
      <c r="A71" s="236" t="s">
        <v>43</v>
      </c>
      <c r="B71" s="299" t="str">
        <f>VLOOKUP(A71,[1]!TOX, 2, FALSE)</f>
        <v>76-44-8</v>
      </c>
      <c r="C71" s="242">
        <f>(IF(GW!D68=0,MIN(GW!C68,GW!E68),MIN(GW!C68:E68)))/1000</f>
        <v>4.0000000000000002E-4</v>
      </c>
      <c r="D71" s="243">
        <f>(IF(GW!D68=0,GW!E68,MIN(GW!D68:E68)))/1000</f>
        <v>1E-3</v>
      </c>
      <c r="E71" s="244">
        <f>MIN('S-1'!C70,'S-1'!E70,'S-1'!G70)</f>
        <v>0.3</v>
      </c>
      <c r="F71" s="245">
        <f>MIN('S-2'!E70,'S-2'!G70)</f>
        <v>2</v>
      </c>
    </row>
    <row r="72" spans="1:6" x14ac:dyDescent="0.25">
      <c r="A72" s="236" t="s">
        <v>42</v>
      </c>
      <c r="B72" s="299" t="str">
        <f>VLOOKUP(A72,[1]!TOX, 2, FALSE)</f>
        <v>1024-57-3</v>
      </c>
      <c r="C72" s="242">
        <f>(IF(GW!D69=0,MIN(GW!C69,GW!E69),MIN(GW!C69:E69)))/1000</f>
        <v>2.0000000000000001E-4</v>
      </c>
      <c r="D72" s="243">
        <f>(IF(GW!D69=0,GW!E69,MIN(GW!D69:E69)))/1000</f>
        <v>2E-3</v>
      </c>
      <c r="E72" s="244">
        <f>MIN('S-1'!C71,'S-1'!E71,'S-1'!G71)</f>
        <v>0.2</v>
      </c>
      <c r="F72" s="245">
        <f>MIN('S-2'!E71,'S-2'!G71)</f>
        <v>1</v>
      </c>
    </row>
    <row r="73" spans="1:6" x14ac:dyDescent="0.25">
      <c r="A73" s="236" t="s">
        <v>41</v>
      </c>
      <c r="B73" s="299" t="str">
        <f>VLOOKUP(A73,[1]!TOX, 2, FALSE)</f>
        <v>118-74-1</v>
      </c>
      <c r="C73" s="242">
        <f>(IF(GW!D70=0,MIN(GW!C70,GW!E70),MIN(GW!C70:E70)))/1000</f>
        <v>1E-3</v>
      </c>
      <c r="D73" s="243">
        <f>(IF(GW!D70=0,GW!E70,MIN(GW!D70:E70)))/1000</f>
        <v>1E-3</v>
      </c>
      <c r="E73" s="244">
        <f>MIN('S-1'!C72,'S-1'!E72,'S-1'!G72)</f>
        <v>0.7</v>
      </c>
      <c r="F73" s="245">
        <f>MIN('S-2'!E72,'S-2'!G72)</f>
        <v>0.9</v>
      </c>
    </row>
    <row r="74" spans="1:6" x14ac:dyDescent="0.25">
      <c r="A74" s="236" t="s">
        <v>40</v>
      </c>
      <c r="B74" s="299" t="str">
        <f>VLOOKUP(A74,[1]!TOX, 2, FALSE)</f>
        <v>87-68-3</v>
      </c>
      <c r="C74" s="242">
        <f>(IF(GW!D71=0,MIN(GW!C71,GW!E71),MIN(GW!C71:E71)))/1000</f>
        <v>5.9999999999999995E-4</v>
      </c>
      <c r="D74" s="243">
        <f>(IF(GW!D71=0,GW!E71,MIN(GW!D71:E71)))/1000</f>
        <v>0.05</v>
      </c>
      <c r="E74" s="244">
        <f>MIN('S-1'!C73,'S-1'!E73,'S-1'!G73)</f>
        <v>30</v>
      </c>
      <c r="F74" s="245">
        <f>MIN('S-2'!E73,'S-2'!G73)</f>
        <v>100</v>
      </c>
    </row>
    <row r="75" spans="1:6" ht="23" x14ac:dyDescent="0.25">
      <c r="A75" s="236" t="s">
        <v>39</v>
      </c>
      <c r="B75" s="299" t="str">
        <f>VLOOKUP(A75,[1]!TOX, 2, FALSE)</f>
        <v>58-89-9</v>
      </c>
      <c r="C75" s="242">
        <f>(IF(GW!D72=0,MIN(GW!C72,GW!E72),MIN(GW!C72:E72)))/1000</f>
        <v>2.0000000000000001E-4</v>
      </c>
      <c r="D75" s="243">
        <f>(IF(GW!D72=0,GW!E72,MIN(GW!D72:E72)))/1000</f>
        <v>4.0000000000000001E-3</v>
      </c>
      <c r="E75" s="244">
        <f>MIN('S-1'!C74,'S-1'!E74,'S-1'!G74)</f>
        <v>3.0000000000000001E-3</v>
      </c>
      <c r="F75" s="245">
        <f>MIN('S-2'!E74,'S-2'!G74)</f>
        <v>0.5</v>
      </c>
    </row>
    <row r="76" spans="1:6" x14ac:dyDescent="0.25">
      <c r="A76" s="236" t="s">
        <v>38</v>
      </c>
      <c r="B76" s="299" t="str">
        <f>VLOOKUP(A76,[1]!TOX, 2, FALSE)</f>
        <v>67-72-1</v>
      </c>
      <c r="C76" s="242">
        <f>(IF(GW!D73=0,MIN(GW!C73,GW!E73),MIN(GW!C73:E73)))/1000</f>
        <v>8.0000000000000002E-3</v>
      </c>
      <c r="D76" s="243">
        <f>(IF(GW!D73=0,GW!E73,MIN(GW!D73:E73)))/1000</f>
        <v>0.1</v>
      </c>
      <c r="E76" s="244">
        <f>MIN('S-1'!C75,'S-1'!E75,'S-1'!G75)</f>
        <v>0.7</v>
      </c>
      <c r="F76" s="245">
        <f>MIN('S-2'!E75,'S-2'!G75)</f>
        <v>3</v>
      </c>
    </row>
    <row r="77" spans="1:6" x14ac:dyDescent="0.25">
      <c r="A77" s="236" t="s">
        <v>37</v>
      </c>
      <c r="B77" s="299" t="str">
        <f>VLOOKUP(A77,[1]!TOX, 2, FALSE)</f>
        <v>2691-41-0</v>
      </c>
      <c r="C77" s="242">
        <f>(IF(GW!D74=0,MIN(GW!C74,GW!E74),MIN(GW!C74:E74)))/1000</f>
        <v>0.2</v>
      </c>
      <c r="D77" s="243">
        <f>(IF(GW!D74=0,GW!E74,MIN(GW!D74:E74)))/1000</f>
        <v>50</v>
      </c>
      <c r="E77" s="244">
        <f>MIN('S-1'!C76,'S-1'!E76,'S-1'!G76)</f>
        <v>2</v>
      </c>
      <c r="F77" s="245">
        <f>MIN('S-2'!E76,'S-2'!G76)</f>
        <v>100</v>
      </c>
    </row>
    <row r="78" spans="1:6" x14ac:dyDescent="0.25">
      <c r="A78" s="236" t="s">
        <v>36</v>
      </c>
      <c r="B78" s="299" t="str">
        <f>VLOOKUP(A78,[1]!TOX, 2, FALSE)</f>
        <v>193-39-5</v>
      </c>
      <c r="C78" s="242">
        <f>(IF(GW!D75=0,MIN(GW!C75,GW!E75),MIN(GW!C75:E75)))/1000</f>
        <v>5.0000000000000001E-4</v>
      </c>
      <c r="D78" s="243">
        <f>(IF(GW!D75=0,GW!E75,MIN(GW!D75:E75)))/1000</f>
        <v>0.1</v>
      </c>
      <c r="E78" s="244">
        <f>MIN('S-1'!C77,'S-1'!E77,'S-1'!G77)</f>
        <v>20</v>
      </c>
      <c r="F78" s="245">
        <f>MIN('S-2'!E77,'S-2'!G77)</f>
        <v>300</v>
      </c>
    </row>
    <row r="79" spans="1:6" x14ac:dyDescent="0.25">
      <c r="A79" s="236" t="s">
        <v>35</v>
      </c>
      <c r="B79" s="299" t="str">
        <f>VLOOKUP(A79,[1]!TOX, 2, FALSE)</f>
        <v>7439-92-1</v>
      </c>
      <c r="C79" s="242">
        <f>(IF(GW!D76=0,MIN(GW!C76,GW!E76),MIN(GW!C76:E76)))/1000</f>
        <v>0.01</v>
      </c>
      <c r="D79" s="243">
        <f>(IF(GW!D76=0,GW!E76,MIN(GW!D76:E76)))/1000</f>
        <v>0.01</v>
      </c>
      <c r="E79" s="244">
        <f>MIN('S-1'!C78,'S-1'!E78,'S-1'!G78)</f>
        <v>200</v>
      </c>
      <c r="F79" s="245">
        <f>MIN('S-2'!E78,'S-2'!G78)</f>
        <v>600</v>
      </c>
    </row>
    <row r="80" spans="1:6" x14ac:dyDescent="0.25">
      <c r="A80" s="236" t="s">
        <v>34</v>
      </c>
      <c r="B80" s="299" t="str">
        <f>VLOOKUP(A80,[1]!TOX, 2, FALSE)</f>
        <v>7439-97-6</v>
      </c>
      <c r="C80" s="242">
        <f>(IF(GW!D77=0,MIN(GW!C77,GW!E77),MIN(GW!C77:E77)))/1000</f>
        <v>2E-3</v>
      </c>
      <c r="D80" s="243">
        <f>(IF(GW!D77=0,GW!E77,MIN(GW!D77:E77)))/1000</f>
        <v>0.02</v>
      </c>
      <c r="E80" s="244">
        <f>MIN('S-1'!C79,'S-1'!E79,'S-1'!G79)</f>
        <v>20</v>
      </c>
      <c r="F80" s="245">
        <f>MIN('S-2'!E79,'S-2'!G79)</f>
        <v>40</v>
      </c>
    </row>
    <row r="81" spans="1:6" x14ac:dyDescent="0.25">
      <c r="A81" s="236" t="s">
        <v>33</v>
      </c>
      <c r="B81" s="299" t="str">
        <f>VLOOKUP(A81,[1]!TOX, 2, FALSE)</f>
        <v>72-43-5</v>
      </c>
      <c r="C81" s="242">
        <f>(IF(GW!D78=0,MIN(GW!C78,GW!E78),MIN(GW!C78:E78)))/1000</f>
        <v>0.01</v>
      </c>
      <c r="D81" s="243">
        <f>(IF(GW!D78=0,GW!E78,MIN(GW!D78:E78)))/1000</f>
        <v>0.01</v>
      </c>
      <c r="E81" s="244">
        <f>MIN('S-1'!C80,'S-1'!E80,'S-1'!G80)</f>
        <v>300</v>
      </c>
      <c r="F81" s="245">
        <f>MIN('S-2'!E80,'S-2'!G80)</f>
        <v>400</v>
      </c>
    </row>
    <row r="82" spans="1:6" x14ac:dyDescent="0.25">
      <c r="A82" s="236" t="s">
        <v>32</v>
      </c>
      <c r="B82" s="299" t="str">
        <f>VLOOKUP(A82,[1]!TOX, 2, FALSE)</f>
        <v>78-93-3</v>
      </c>
      <c r="C82" s="242">
        <f>(IF(GW!D79=0,MIN(GW!C79,GW!E79),MIN(GW!C79:E79)))/1000</f>
        <v>4</v>
      </c>
      <c r="D82" s="243">
        <f>(IF(GW!D79=0,GW!E79,MIN(GW!D79:E79)))/1000</f>
        <v>50</v>
      </c>
      <c r="E82" s="244">
        <f>MIN('S-1'!C81,'S-1'!E81,'S-1'!G81)</f>
        <v>4</v>
      </c>
      <c r="F82" s="245">
        <f>MIN('S-2'!E81,'S-2'!G81)</f>
        <v>50</v>
      </c>
    </row>
    <row r="83" spans="1:6" x14ac:dyDescent="0.25">
      <c r="A83" s="236" t="s">
        <v>31</v>
      </c>
      <c r="B83" s="299" t="str">
        <f>VLOOKUP(A83,[1]!TOX, 2, FALSE)</f>
        <v>108-10-1</v>
      </c>
      <c r="C83" s="242">
        <f>(IF(GW!D80=0,MIN(GW!C80,GW!E80),MIN(GW!C80:E80)))/1000</f>
        <v>0.35</v>
      </c>
      <c r="D83" s="243">
        <f>(IF(GW!D80=0,GW!E80,MIN(GW!D80:E80)))/1000</f>
        <v>50</v>
      </c>
      <c r="E83" s="244">
        <f>MIN('S-1'!C82,'S-1'!E82,'S-1'!G82)</f>
        <v>0.4</v>
      </c>
      <c r="F83" s="245">
        <f>MIN('S-2'!E82,'S-2'!G82)</f>
        <v>50</v>
      </c>
    </row>
    <row r="84" spans="1:6" x14ac:dyDescent="0.25">
      <c r="A84" s="236" t="s">
        <v>30</v>
      </c>
      <c r="B84" s="299" t="str">
        <f>VLOOKUP(A84,[1]!TOX, 2, FALSE)</f>
        <v>22967-92-6</v>
      </c>
      <c r="C84" s="242">
        <f>(IF(GW!D81=0,MIN(GW!C81,GW!E81),MIN(GW!C81:E81)))/1000</f>
        <v>2.9999999999999997E-4</v>
      </c>
      <c r="D84" s="243">
        <f>(IF(GW!D81=0,GW!E81,MIN(GW!D81:E81)))/1000</f>
        <v>0.02</v>
      </c>
      <c r="E84" s="244">
        <f>MIN('S-1'!C83,'S-1'!E83,'S-1'!G83)</f>
        <v>5</v>
      </c>
      <c r="F84" s="245">
        <f>MIN('S-2'!E83,'S-2'!G83)</f>
        <v>9</v>
      </c>
    </row>
    <row r="85" spans="1:6" x14ac:dyDescent="0.25">
      <c r="A85" s="236" t="s">
        <v>29</v>
      </c>
      <c r="B85" s="299" t="str">
        <f>VLOOKUP(A85,[1]!TOX, 2, FALSE)</f>
        <v>1634-04-4</v>
      </c>
      <c r="C85" s="242">
        <f>(IF(GW!D82=0,MIN(GW!C82,GW!E82),MIN(GW!C82:E82)))/1000</f>
        <v>7.0000000000000007E-2</v>
      </c>
      <c r="D85" s="243">
        <v>5</v>
      </c>
      <c r="E85" s="244">
        <f>MIN('S-1'!C84,'S-1'!E84,'S-1'!G84)</f>
        <v>0.1</v>
      </c>
      <c r="F85" s="245">
        <f>MIN('S-2'!E84,'S-2'!G84)</f>
        <v>100</v>
      </c>
    </row>
    <row r="86" spans="1:6" x14ac:dyDescent="0.25">
      <c r="A86" s="236" t="s">
        <v>28</v>
      </c>
      <c r="B86" s="299" t="str">
        <f>VLOOKUP(A86,[1]!TOX, 2, FALSE)</f>
        <v>91-57-6</v>
      </c>
      <c r="C86" s="242">
        <f>(IF(GW!D83=0,MIN(GW!C83,GW!E83),MIN(GW!C83:E83)))/1000</f>
        <v>0.01</v>
      </c>
      <c r="D86" s="243">
        <f>(IF(GW!D83=0,GW!E83,MIN(GW!D83:E83)))/1000</f>
        <v>2</v>
      </c>
      <c r="E86" s="244">
        <f>MIN('S-1'!C85,'S-1'!E85,'S-1'!G85)</f>
        <v>0.7</v>
      </c>
      <c r="F86" s="245">
        <f>MIN('S-2'!E85,'S-2'!G85)</f>
        <v>80</v>
      </c>
    </row>
    <row r="87" spans="1:6" x14ac:dyDescent="0.25">
      <c r="A87" s="291" t="s">
        <v>27</v>
      </c>
      <c r="B87" s="299" t="str">
        <f>VLOOKUP(A87,[1]!TOX, 2, FALSE)</f>
        <v>91-20-3</v>
      </c>
      <c r="C87" s="242">
        <f>(IF(GW!D84=0,MIN(GW!C84,GW!E84),MIN(GW!C84:E84)))/1000</f>
        <v>0.14000000000000001</v>
      </c>
      <c r="D87" s="243">
        <f>(IF(GW!D84=0,GW!E84,MIN(GW!D84:E84)))/1000</f>
        <v>0.7</v>
      </c>
      <c r="E87" s="244">
        <f>MIN('S-1'!C86,'S-1'!E86,'S-1'!G86)</f>
        <v>4</v>
      </c>
      <c r="F87" s="245">
        <f>MIN('S-2'!E86,'S-2'!G86)</f>
        <v>20</v>
      </c>
    </row>
    <row r="88" spans="1:6" x14ac:dyDescent="0.25">
      <c r="A88" s="291" t="s">
        <v>26</v>
      </c>
      <c r="B88" s="299" t="str">
        <f>VLOOKUP(A88,[1]!TOX, 2, FALSE)</f>
        <v>7440-02-0</v>
      </c>
      <c r="C88" s="242">
        <f>(IF(GW!D85=0,MIN(GW!C85,GW!E85),MIN(GW!C85:E85)))/1000</f>
        <v>0.1</v>
      </c>
      <c r="D88" s="243">
        <f>(IF(GW!D85=0,GW!E85,MIN(GW!D85:E85)))/1000</f>
        <v>0.2</v>
      </c>
      <c r="E88" s="244">
        <f>MIN('S-1'!C87,'S-1'!E87,'S-1'!G87)</f>
        <v>700</v>
      </c>
      <c r="F88" s="245">
        <f>MIN('S-2'!E87,'S-2'!G87)</f>
        <v>1000</v>
      </c>
    </row>
    <row r="89" spans="1:6" x14ac:dyDescent="0.25">
      <c r="A89" s="291" t="s">
        <v>25</v>
      </c>
      <c r="B89" s="299" t="str">
        <f>VLOOKUP(A89,[1]!TOX, 2, FALSE)</f>
        <v>87-86-5</v>
      </c>
      <c r="C89" s="242">
        <f>(IF(GW!D86=0,MIN(GW!C86,GW!E86),MIN(GW!C86:E86)))/1000</f>
        <v>1E-3</v>
      </c>
      <c r="D89" s="243">
        <f>(IF(GW!D86=0,GW!E86,MIN(GW!D86:E86)))/1000</f>
        <v>0.2</v>
      </c>
      <c r="E89" s="244">
        <f>MIN('S-1'!C88,'S-1'!E88,'S-1'!G88)</f>
        <v>3</v>
      </c>
      <c r="F89" s="245">
        <f>MIN('S-2'!E88,'S-2'!G88)</f>
        <v>10</v>
      </c>
    </row>
    <row r="90" spans="1:6" x14ac:dyDescent="0.25">
      <c r="A90" s="292" t="s">
        <v>196</v>
      </c>
      <c r="B90" s="299" t="str">
        <f>VLOOKUP(A90,[1]!TOX, 2, FALSE)</f>
        <v>NA</v>
      </c>
      <c r="C90" s="242">
        <f>(IF(GW!D87=0,MIN(GW!C87,GW!E87),MIN(GW!C87:E87)))/1000</f>
        <v>2.0000000000000002E-5</v>
      </c>
      <c r="D90" s="243">
        <f>(IF(GW!D87=0,GW!E87,MIN(GW!D87:E87)))/1000</f>
        <v>0</v>
      </c>
      <c r="E90" s="244"/>
      <c r="F90" s="245">
        <f>MIN('S-2'!E89,'S-2'!G89)</f>
        <v>0</v>
      </c>
    </row>
    <row r="91" spans="1:6" x14ac:dyDescent="0.25">
      <c r="A91" s="291" t="s">
        <v>199</v>
      </c>
      <c r="B91" s="299" t="str">
        <f>VLOOKUP(A91,[1]!TOX, 2, FALSE)</f>
        <v>335-76-2</v>
      </c>
      <c r="C91" s="242" t="s">
        <v>198</v>
      </c>
      <c r="D91" s="243">
        <f>(IF(GW!D88=0,GW!E88,MIN(GW!D88:E88)))/1000</f>
        <v>40</v>
      </c>
      <c r="E91" s="244">
        <f>MIN('S-1'!C90,'S-1'!E90,'S-1'!G90)</f>
        <v>2.9999999999999997E-4</v>
      </c>
      <c r="F91" s="245">
        <f>MIN('S-2'!E90,'S-2'!G90)</f>
        <v>0.4</v>
      </c>
    </row>
    <row r="92" spans="1:6" x14ac:dyDescent="0.25">
      <c r="A92" s="291" t="s">
        <v>189</v>
      </c>
      <c r="B92" s="299" t="str">
        <f>VLOOKUP(A92,[1]!TOX, 2, FALSE)</f>
        <v>375-85-9</v>
      </c>
      <c r="C92" s="242" t="s">
        <v>198</v>
      </c>
      <c r="D92" s="243">
        <f>(IF(GW!D89=0,GW!E89,MIN(GW!D89:E89)))/1000</f>
        <v>40</v>
      </c>
      <c r="E92" s="244">
        <f>MIN('S-1'!C91,'S-1'!E91,'S-1'!G91)</f>
        <v>5.0000000000000001E-4</v>
      </c>
      <c r="F92" s="245">
        <f>MIN('S-2'!E91,'S-2'!G91)</f>
        <v>0.4</v>
      </c>
    </row>
    <row r="93" spans="1:6" x14ac:dyDescent="0.25">
      <c r="A93" s="291" t="s">
        <v>190</v>
      </c>
      <c r="B93" s="299" t="str">
        <f>VLOOKUP(A93,[1]!TOX, 2, FALSE)</f>
        <v>335-46-4</v>
      </c>
      <c r="C93" s="242" t="s">
        <v>198</v>
      </c>
      <c r="D93" s="243">
        <f>(IF(GW!D90=0,GW!E90,MIN(GW!D90:E90)))/1000</f>
        <v>0.5</v>
      </c>
      <c r="E93" s="244">
        <f>MIN('S-1'!C92,'S-1'!E92,'S-1'!G92)</f>
        <v>2.9999999999999997E-4</v>
      </c>
      <c r="F93" s="245">
        <f>MIN('S-2'!E92,'S-2'!G92)</f>
        <v>0.4</v>
      </c>
    </row>
    <row r="94" spans="1:6" x14ac:dyDescent="0.25">
      <c r="A94" s="291" t="s">
        <v>188</v>
      </c>
      <c r="B94" s="299" t="str">
        <f>VLOOKUP(A94,[1]!TOX, 2, FALSE)</f>
        <v>335-67-1</v>
      </c>
      <c r="C94" s="242" t="s">
        <v>198</v>
      </c>
      <c r="D94" s="243">
        <f>(IF(GW!D91=0,GW!E91,MIN(GW!D91:E91)))/1000</f>
        <v>40</v>
      </c>
      <c r="E94" s="244">
        <f>MIN('S-1'!C93,'S-1'!E93,'S-1'!G93)</f>
        <v>6.9999999999999999E-4</v>
      </c>
      <c r="F94" s="245">
        <f>MIN('S-2'!E93,'S-2'!G93)</f>
        <v>0.4</v>
      </c>
    </row>
    <row r="95" spans="1:6" x14ac:dyDescent="0.25">
      <c r="A95" s="291" t="s">
        <v>195</v>
      </c>
      <c r="B95" s="299" t="str">
        <f>VLOOKUP(A95,[1]!TOX, 2, FALSE)</f>
        <v>1763-23-1</v>
      </c>
      <c r="C95" s="242" t="s">
        <v>198</v>
      </c>
      <c r="D95" s="243">
        <f>(IF(GW!D92=0,GW!E92,MIN(GW!D92:E92)))/1000</f>
        <v>0.5</v>
      </c>
      <c r="E95" s="244">
        <f>MIN('S-1'!C94,'S-1'!E94,'S-1'!G94)</f>
        <v>2E-3</v>
      </c>
      <c r="F95" s="245">
        <f>MIN('S-2'!E94,'S-2'!G94)</f>
        <v>0.4</v>
      </c>
    </row>
    <row r="96" spans="1:6" x14ac:dyDescent="0.25">
      <c r="A96" s="291" t="s">
        <v>191</v>
      </c>
      <c r="B96" s="299" t="str">
        <f>VLOOKUP(A96,[1]!TOX, 2, FALSE)</f>
        <v>375-95-1</v>
      </c>
      <c r="C96" s="242" t="s">
        <v>198</v>
      </c>
      <c r="D96" s="243">
        <f>(IF(GW!D93=0,GW!E93,MIN(GW!D93:E93)))/1000</f>
        <v>40</v>
      </c>
      <c r="E96" s="244">
        <f>MIN('S-1'!C95,'S-1'!E95,'S-1'!G95)</f>
        <v>2.9999999999999997E-4</v>
      </c>
      <c r="F96" s="245">
        <f>MIN('S-2'!E95,'S-2'!G95)</f>
        <v>0.4</v>
      </c>
    </row>
    <row r="97" spans="1:6" x14ac:dyDescent="0.25">
      <c r="A97" s="291" t="s">
        <v>170</v>
      </c>
      <c r="B97" s="299" t="str">
        <f>VLOOKUP(A97,[1]!TOX, 2, FALSE)</f>
        <v>NA</v>
      </c>
      <c r="C97" s="242">
        <f>(IF(GW!D94=0,MIN(GW!C94,GW!E94),MIN(GW!C94:E94)))/1000</f>
        <v>2E-3</v>
      </c>
      <c r="D97" s="243">
        <f>(IF(GW!D94=0,GW!E94,MIN(GW!D94:E94)))/1000</f>
        <v>1</v>
      </c>
      <c r="E97" s="244">
        <f>MIN('S-1'!C96,'S-1'!E96,'S-1'!G96)</f>
        <v>0.1</v>
      </c>
      <c r="F97" s="245">
        <f>MIN('S-2'!E96,'S-2'!G96)</f>
        <v>6</v>
      </c>
    </row>
    <row r="98" spans="1:6" x14ac:dyDescent="0.25">
      <c r="A98" s="291" t="s">
        <v>24</v>
      </c>
      <c r="B98" s="299" t="str">
        <f>VLOOKUP(A98,[1]!TOX, 2, FALSE)</f>
        <v>NA</v>
      </c>
      <c r="C98" s="242">
        <f>(IF(GW!D95=0,MIN(GW!C95,GW!E95),MIN(GW!C95:E95)))/1000</f>
        <v>0.2</v>
      </c>
      <c r="D98" s="243">
        <f>(IF(GW!D95=0,GW!E95,MIN(GW!D95:E95)))/1000</f>
        <v>5</v>
      </c>
      <c r="E98" s="244">
        <f>MIN('S-1'!C97,'S-1'!E97,'S-1'!G97)</f>
        <v>1000</v>
      </c>
      <c r="F98" s="245">
        <f>MIN('S-2'!E97,'S-2'!G97)</f>
        <v>3000</v>
      </c>
    </row>
    <row r="99" spans="1:6" x14ac:dyDescent="0.25">
      <c r="A99" s="291" t="s">
        <v>217</v>
      </c>
      <c r="B99" s="299" t="str">
        <f>VLOOKUP(A99,[1]!TOX, 2, FALSE)</f>
        <v>NA</v>
      </c>
      <c r="C99" s="242">
        <f>(IF(GW!D96=0,MIN(GW!C96,GW!E96),MIN(GW!C96:E96)))/1000</f>
        <v>0.3</v>
      </c>
      <c r="D99" s="243">
        <f>(IF(GW!D96=0,GW!E96,MIN(GW!D96:E96)))/1000</f>
        <v>3</v>
      </c>
      <c r="E99" s="244">
        <f>MIN('S-1'!C98,'S-1'!E98,'S-1'!G98)</f>
        <v>100</v>
      </c>
      <c r="F99" s="245">
        <f>MIN('S-2'!E98,'S-2'!G98)</f>
        <v>500</v>
      </c>
    </row>
    <row r="100" spans="1:6" x14ac:dyDescent="0.25">
      <c r="A100" s="291" t="s">
        <v>218</v>
      </c>
      <c r="B100" s="299" t="str">
        <f>VLOOKUP(A100,[1]!TOX, 2, FALSE)</f>
        <v>NA</v>
      </c>
      <c r="C100" s="242">
        <f>(IF(GW!D97=0,MIN(GW!C97,GW!E97),MIN(GW!C97:E97)))/1000</f>
        <v>0.7</v>
      </c>
      <c r="D100" s="243">
        <f>(IF(GW!D97=0,GW!E97,MIN(GW!D97:E97)))/1000</f>
        <v>5</v>
      </c>
      <c r="E100" s="244">
        <f>MIN('S-1'!C99,'S-1'!E99,'S-1'!G99)</f>
        <v>1000</v>
      </c>
      <c r="F100" s="245">
        <f>MIN('S-2'!E99,'S-2'!G99)</f>
        <v>3000</v>
      </c>
    </row>
    <row r="101" spans="1:6" x14ac:dyDescent="0.25">
      <c r="A101" s="293" t="s">
        <v>219</v>
      </c>
      <c r="B101" s="299" t="str">
        <f>VLOOKUP(A101,[1]!TOX, 2, FALSE)</f>
        <v>NA</v>
      </c>
      <c r="C101" s="242">
        <f>(IF(GW!D98=0,MIN(GW!C98,GW!E98),MIN(GW!C98:E98)))/1000</f>
        <v>0.7</v>
      </c>
      <c r="D101" s="243">
        <f>(IF(GW!D98=0,GW!E98,MIN(GW!D98:E98)))/1000</f>
        <v>5</v>
      </c>
      <c r="E101" s="244">
        <f>MIN('S-1'!C100,'S-1'!E100,'S-1'!G100)</f>
        <v>1000</v>
      </c>
      <c r="F101" s="245">
        <f>MIN('S-2'!E100,'S-2'!G100)</f>
        <v>3000</v>
      </c>
    </row>
    <row r="102" spans="1:6" x14ac:dyDescent="0.25">
      <c r="A102" s="291" t="s">
        <v>220</v>
      </c>
      <c r="B102" s="299" t="str">
        <f>VLOOKUP(A102,[1]!TOX, 2, FALSE)</f>
        <v>NA</v>
      </c>
      <c r="C102" s="242">
        <f>(IF(GW!D99=0,MIN(GW!C99,GW!E99),MIN(GW!C99:E99)))/1000</f>
        <v>14</v>
      </c>
      <c r="D102" s="243">
        <f>(IF(GW!D99=0,GW!E99,MIN(GW!D99:E99)))/1000</f>
        <v>50</v>
      </c>
      <c r="E102" s="244">
        <f>MIN('S-1'!C101,'S-1'!E101,'S-1'!G101)</f>
        <v>3000</v>
      </c>
      <c r="F102" s="245">
        <f>MIN('S-2'!E101,'S-2'!G101)</f>
        <v>5000</v>
      </c>
    </row>
    <row r="103" spans="1:6" x14ac:dyDescent="0.25">
      <c r="A103" s="291" t="s">
        <v>221</v>
      </c>
      <c r="B103" s="299" t="str">
        <f>VLOOKUP(A103,[1]!TOX, 2, FALSE)</f>
        <v>NA</v>
      </c>
      <c r="C103" s="242">
        <f>(IF(GW!D100=0,MIN(GW!C100,GW!E100),MIN(GW!C100:E100)))/1000</f>
        <v>0.2</v>
      </c>
      <c r="D103" s="243">
        <f>(IF(GW!D100=0,GW!E100,MIN(GW!D100:E100)))/1000</f>
        <v>4</v>
      </c>
      <c r="E103" s="244">
        <f>MIN('S-1'!C102,'S-1'!E102,'S-1'!G102)</f>
        <v>100</v>
      </c>
      <c r="F103" s="245">
        <f>MIN('S-2'!E102,'S-2'!G102)</f>
        <v>500</v>
      </c>
    </row>
    <row r="104" spans="1:6" x14ac:dyDescent="0.25">
      <c r="A104" s="291" t="s">
        <v>222</v>
      </c>
      <c r="B104" s="299" t="str">
        <f>VLOOKUP(A104,[1]!TOX, 2, FALSE)</f>
        <v>NA</v>
      </c>
      <c r="C104" s="242">
        <f>(IF(GW!D101=0,MIN(GW!C101,GW!E101),MIN(GW!C101:E101)))/1000</f>
        <v>0.2</v>
      </c>
      <c r="D104" s="243">
        <f>(IF(GW!D101=0,GW!E101,MIN(GW!D101:E101)))/1000</f>
        <v>5</v>
      </c>
      <c r="E104" s="244">
        <f>MIN('S-1'!C103,'S-1'!E103,'S-1'!G103)</f>
        <v>1000</v>
      </c>
      <c r="F104" s="245">
        <f>MIN('S-2'!E103,'S-2'!G103)</f>
        <v>3000</v>
      </c>
    </row>
    <row r="105" spans="1:6" x14ac:dyDescent="0.25">
      <c r="A105" s="291" t="s">
        <v>23</v>
      </c>
      <c r="B105" s="299" t="str">
        <f>VLOOKUP(A105,[1]!TOX, 2, FALSE)</f>
        <v>85-01-8</v>
      </c>
      <c r="C105" s="242">
        <f>(IF(GW!D102=0,MIN(GW!C102,GW!E102),MIN(GW!C102:E102)))/1000</f>
        <v>0.05</v>
      </c>
      <c r="D105" s="243">
        <f>(IF(GW!D102=0,GW!E102,MIN(GW!D102:E102)))/1000</f>
        <v>10</v>
      </c>
      <c r="E105" s="244">
        <f>MIN('S-1'!C104,'S-1'!E104,'S-1'!G104)</f>
        <v>10</v>
      </c>
      <c r="F105" s="245">
        <f>MIN('S-2'!E104,'S-2'!G104)</f>
        <v>1000</v>
      </c>
    </row>
    <row r="106" spans="1:6" x14ac:dyDescent="0.25">
      <c r="A106" s="291" t="s">
        <v>22</v>
      </c>
      <c r="B106" s="299" t="str">
        <f>VLOOKUP(A106,[1]!TOX, 2, FALSE)</f>
        <v>108-95-2</v>
      </c>
      <c r="C106" s="242">
        <f>(IF(GW!D103=0,MIN(GW!C103,GW!E103),MIN(GW!C103:E103)))/1000</f>
        <v>0.9</v>
      </c>
      <c r="D106" s="243">
        <f>(IF(GW!D103=0,GW!E103,MIN(GW!D103:E103)))/1000</f>
        <v>2</v>
      </c>
      <c r="E106" s="244">
        <f>MIN('S-1'!C105,'S-1'!E105,'S-1'!G105)</f>
        <v>0.9</v>
      </c>
      <c r="F106" s="245">
        <f>MIN('S-2'!E105,'S-2'!G105)</f>
        <v>20</v>
      </c>
    </row>
    <row r="107" spans="1:6" x14ac:dyDescent="0.25">
      <c r="A107" s="291" t="s">
        <v>21</v>
      </c>
      <c r="B107" s="299" t="str">
        <f>VLOOKUP(A107,[1]!TOX, 2, FALSE)</f>
        <v>1336-36-3</v>
      </c>
      <c r="C107" s="242">
        <f>(IF(GW!D104=0,MIN(GW!C104,GW!E104),MIN(GW!C104:E104)))/1000</f>
        <v>5.0000000000000001E-4</v>
      </c>
      <c r="D107" s="243">
        <f>(IF(GW!D104=0,GW!E104,MIN(GW!D104:E104)))/1000</f>
        <v>5.0000000000000001E-3</v>
      </c>
      <c r="E107" s="244">
        <f>MIN('S-1'!C106,'S-1'!E106,'S-1'!G106)</f>
        <v>1</v>
      </c>
      <c r="F107" s="245">
        <f>MIN('S-2'!E106,'S-2'!G106)</f>
        <v>4</v>
      </c>
    </row>
    <row r="108" spans="1:6" x14ac:dyDescent="0.25">
      <c r="A108" s="291" t="s">
        <v>20</v>
      </c>
      <c r="B108" s="299" t="str">
        <f>VLOOKUP(A108,[1]!TOX, 2, FALSE)</f>
        <v>129-00-0</v>
      </c>
      <c r="C108" s="242">
        <f>(IF(GW!D105=0,MIN(GW!C105,GW!E105),MIN(GW!C105:E105)))/1000</f>
        <v>0.02</v>
      </c>
      <c r="D108" s="243">
        <f>(IF(GW!D105=0,GW!E105,MIN(GW!D105:E105)))/1000</f>
        <v>0.02</v>
      </c>
      <c r="E108" s="244">
        <f>MIN('S-1'!C107,'S-1'!E107,'S-1'!G107)</f>
        <v>1000</v>
      </c>
      <c r="F108" s="245">
        <f>MIN('S-2'!E107,'S-2'!G107)</f>
        <v>3000</v>
      </c>
    </row>
    <row r="109" spans="1:6" x14ac:dyDescent="0.25">
      <c r="A109" s="291" t="s">
        <v>19</v>
      </c>
      <c r="B109" s="299" t="str">
        <f>VLOOKUP(A109,[1]!TOX, 2, FALSE)</f>
        <v>121-82-4</v>
      </c>
      <c r="C109" s="242">
        <f>(IF(GW!D106=0,MIN(GW!C106,GW!E106),MIN(GW!C106:E106)))/1000</f>
        <v>1E-3</v>
      </c>
      <c r="D109" s="243">
        <f>(IF(GW!D106=0,GW!E106,MIN(GW!D106:E106)))/1000</f>
        <v>50</v>
      </c>
      <c r="E109" s="244">
        <f>MIN('S-1'!C108,'S-1'!E108,'S-1'!G108)</f>
        <v>1</v>
      </c>
      <c r="F109" s="245">
        <f>MIN('S-2'!E108,'S-2'!G108)</f>
        <v>90</v>
      </c>
    </row>
    <row r="110" spans="1:6" x14ac:dyDescent="0.25">
      <c r="A110" s="291" t="s">
        <v>18</v>
      </c>
      <c r="B110" s="299" t="str">
        <f>VLOOKUP(A110,[1]!TOX, 2, FALSE)</f>
        <v>7782-49-2</v>
      </c>
      <c r="C110" s="242">
        <f>(IF(GW!D107=0,MIN(GW!C107,GW!E107),MIN(GW!C107:E107)))/1000</f>
        <v>0.05</v>
      </c>
      <c r="D110" s="243">
        <f>(IF(GW!D107=0,GW!E107,MIN(GW!D107:E107)))/1000</f>
        <v>0.05</v>
      </c>
      <c r="E110" s="244">
        <f>MIN('S-1'!C109,'S-1'!E109,'S-1'!G109)</f>
        <v>400</v>
      </c>
      <c r="F110" s="245">
        <f>MIN('S-2'!E109,'S-2'!G109)</f>
        <v>800</v>
      </c>
    </row>
    <row r="111" spans="1:6" x14ac:dyDescent="0.25">
      <c r="A111" s="291" t="s">
        <v>17</v>
      </c>
      <c r="B111" s="299" t="str">
        <f>VLOOKUP(A111,[1]!TOX, 2, FALSE)</f>
        <v>7440-22-4</v>
      </c>
      <c r="C111" s="242">
        <f>(IF(GW!D108=0,MIN(GW!C108,GW!E108),MIN(GW!C108:E108)))/1000</f>
        <v>7.0000000000000001E-3</v>
      </c>
      <c r="D111" s="243">
        <f>(IF(GW!D108=0,GW!E108,MIN(GW!D108:E108)))/1000</f>
        <v>7.0000000000000001E-3</v>
      </c>
      <c r="E111" s="244">
        <f>MIN('S-1'!C110,'S-1'!E110,'S-1'!G110)</f>
        <v>100</v>
      </c>
      <c r="F111" s="245">
        <f>MIN('S-2'!E110,'S-2'!G110)</f>
        <v>200</v>
      </c>
    </row>
    <row r="112" spans="1:6" x14ac:dyDescent="0.25">
      <c r="A112" s="291" t="s">
        <v>16</v>
      </c>
      <c r="B112" s="299" t="str">
        <f>VLOOKUP(A112,[1]!TOX, 2, FALSE)</f>
        <v>100-42-5</v>
      </c>
      <c r="C112" s="242">
        <f>(IF(GW!D109=0,MIN(GW!C109,GW!E109),MIN(GW!C109:E109)))/1000</f>
        <v>0.1</v>
      </c>
      <c r="D112" s="243">
        <f>(IF(GW!D109=0,GW!E109,MIN(GW!D109:E109)))/1000</f>
        <v>0.1</v>
      </c>
      <c r="E112" s="244">
        <f>MIN('S-1'!C111,'S-1'!E111,'S-1'!G111)</f>
        <v>3</v>
      </c>
      <c r="F112" s="245">
        <f>MIN('S-2'!E111,'S-2'!G111)</f>
        <v>4</v>
      </c>
    </row>
    <row r="113" spans="1:6" x14ac:dyDescent="0.25">
      <c r="A113" s="291" t="s">
        <v>15</v>
      </c>
      <c r="B113" s="299" t="str">
        <f>VLOOKUP(A113,[1]!TOX, 2, FALSE)</f>
        <v>1746-01-6</v>
      </c>
      <c r="C113" s="242">
        <f>(IF(GW!D110=0,MIN(GW!C110,GW!E110),MIN(GW!C110:E110)))/1000</f>
        <v>3.0000000000000004E-8</v>
      </c>
      <c r="D113" s="243" t="s">
        <v>0</v>
      </c>
      <c r="E113" s="244">
        <f>MIN('S-1'!C112,'S-1'!E112,'S-1'!G112)</f>
        <v>2.0000000000000002E-5</v>
      </c>
      <c r="F113" s="245">
        <f>MIN('S-2'!E112,'S-2'!G112)</f>
        <v>6.0000000000000002E-5</v>
      </c>
    </row>
    <row r="114" spans="1:6" x14ac:dyDescent="0.25">
      <c r="A114" s="291" t="s">
        <v>14</v>
      </c>
      <c r="B114" s="299" t="str">
        <f>VLOOKUP(A114,[1]!TOX, 2, FALSE)</f>
        <v>630-20-6</v>
      </c>
      <c r="C114" s="242">
        <f>(IF(GW!D111=0,MIN(GW!C111,GW!E111),MIN(GW!C111:E111)))/1000</f>
        <v>5.0000000000000001E-3</v>
      </c>
      <c r="D114" s="243">
        <f>(IF(GW!D111=0,GW!E111,MIN(GW!D111:E111)))/1000</f>
        <v>0.01</v>
      </c>
      <c r="E114" s="244">
        <f>MIN('S-1'!C113,'S-1'!E113,'S-1'!G113)</f>
        <v>0.1</v>
      </c>
      <c r="F114" s="245">
        <f>MIN('S-2'!E113,'S-2'!G113)</f>
        <v>0.1</v>
      </c>
    </row>
    <row r="115" spans="1:6" x14ac:dyDescent="0.25">
      <c r="A115" s="291" t="s">
        <v>13</v>
      </c>
      <c r="B115" s="299" t="str">
        <f>VLOOKUP(A115,[1]!TOX, 2, FALSE)</f>
        <v>79-34-5</v>
      </c>
      <c r="C115" s="242">
        <f>(IF(GW!D112=0,MIN(GW!C112,GW!E112),MIN(GW!C112:E112)))/1000</f>
        <v>2E-3</v>
      </c>
      <c r="D115" s="243">
        <f>(IF(GW!D112=0,GW!E112,MIN(GW!D112:E112)))/1000</f>
        <v>8.9999999999999993E-3</v>
      </c>
      <c r="E115" s="244">
        <f>MIN('S-1'!C114,'S-1'!E114,'S-1'!G114)</f>
        <v>5.0000000000000001E-3</v>
      </c>
      <c r="F115" s="245">
        <f>MIN('S-2'!E114,'S-2'!G114)</f>
        <v>0.02</v>
      </c>
    </row>
    <row r="116" spans="1:6" x14ac:dyDescent="0.25">
      <c r="A116" s="291" t="s">
        <v>12</v>
      </c>
      <c r="B116" s="299" t="str">
        <f>VLOOKUP(A116,[1]!TOX, 2, FALSE)</f>
        <v>127-18-4</v>
      </c>
      <c r="C116" s="242">
        <f>(IF(GW!D113=0,MIN(GW!C113,GW!E113),MIN(GW!C113:E113)))/1000</f>
        <v>5.0000000000000001E-3</v>
      </c>
      <c r="D116" s="243">
        <f>(IF(GW!D113=0,GW!E113,MIN(GW!D113:E113)))/1000</f>
        <v>0.02</v>
      </c>
      <c r="E116" s="244">
        <f>MIN('S-1'!C115,'S-1'!E115,'S-1'!G115)</f>
        <v>1</v>
      </c>
      <c r="F116" s="245">
        <f>MIN('S-2'!E115,'S-2'!G115)</f>
        <v>4</v>
      </c>
    </row>
    <row r="117" spans="1:6" x14ac:dyDescent="0.25">
      <c r="A117" s="291" t="s">
        <v>11</v>
      </c>
      <c r="B117" s="299" t="str">
        <f>VLOOKUP(A117,[1]!TOX, 2, FALSE)</f>
        <v>7440-28-0</v>
      </c>
      <c r="C117" s="242">
        <f>(IF(GW!D114=0,MIN(GW!C114,GW!E114),MIN(GW!C114:E114)))/1000</f>
        <v>2E-3</v>
      </c>
      <c r="D117" s="243">
        <f>(IF(GW!D114=0,GW!E114,MIN(GW!D114:E114)))/1000</f>
        <v>3</v>
      </c>
      <c r="E117" s="244">
        <f>MIN('S-1'!C116,'S-1'!E116,'S-1'!G116)</f>
        <v>8</v>
      </c>
      <c r="F117" s="245">
        <f>MIN('S-2'!E116,'S-2'!G116)</f>
        <v>70</v>
      </c>
    </row>
    <row r="118" spans="1:6" x14ac:dyDescent="0.25">
      <c r="A118" s="291" t="s">
        <v>10</v>
      </c>
      <c r="B118" s="299" t="str">
        <f>VLOOKUP(A118,[1]!TOX, 2, FALSE)</f>
        <v>108-88-3</v>
      </c>
      <c r="C118" s="242">
        <f>(IF(GW!D115=0,MIN(GW!C115,GW!E115),MIN(GW!C115:E115)))/1000</f>
        <v>1</v>
      </c>
      <c r="D118" s="243">
        <f>(IF(GW!D115=0,GW!E115,MIN(GW!D115:E115)))/1000</f>
        <v>40</v>
      </c>
      <c r="E118" s="244">
        <f>MIN('S-1'!C117,'S-1'!E117,'S-1'!G117)</f>
        <v>30</v>
      </c>
      <c r="F118" s="245">
        <f>MIN('S-2'!E117,'S-2'!G117)</f>
        <v>1000</v>
      </c>
    </row>
    <row r="119" spans="1:6" x14ac:dyDescent="0.25">
      <c r="A119" s="291" t="s">
        <v>9</v>
      </c>
      <c r="B119" s="299" t="str">
        <f>VLOOKUP(A119,[1]!TOX, 2, FALSE)</f>
        <v>120-82-1</v>
      </c>
      <c r="C119" s="242">
        <f>(IF(GW!D116=0,MIN(GW!C116,GW!E116),MIN(GW!C116:E116)))/1000</f>
        <v>7.0000000000000007E-2</v>
      </c>
      <c r="D119" s="243">
        <f>(IF(GW!D116=0,GW!E116,MIN(GW!D116:E116)))/1000</f>
        <v>0.2</v>
      </c>
      <c r="E119" s="244">
        <f>MIN('S-1'!C118,'S-1'!E118,'S-1'!G118)</f>
        <v>2</v>
      </c>
      <c r="F119" s="245">
        <f>MIN('S-2'!E118,'S-2'!G118)</f>
        <v>6</v>
      </c>
    </row>
    <row r="120" spans="1:6" x14ac:dyDescent="0.25">
      <c r="A120" s="291" t="s">
        <v>8</v>
      </c>
      <c r="B120" s="299" t="str">
        <f>VLOOKUP(A120,[1]!TOX, 2, FALSE)</f>
        <v>71-55-6</v>
      </c>
      <c r="C120" s="242">
        <f>(IF(GW!D117=0,MIN(GW!C117,GW!E117),MIN(GW!C117:E117)))/1000</f>
        <v>0.2</v>
      </c>
      <c r="D120" s="243">
        <f>(IF(GW!D117=0,GW!E117,MIN(GW!D117:E117)))/1000</f>
        <v>4</v>
      </c>
      <c r="E120" s="244">
        <f>MIN('S-1'!C119,'S-1'!E119,'S-1'!G119)</f>
        <v>30</v>
      </c>
      <c r="F120" s="245">
        <f>MIN('S-2'!E119,'S-2'!G119)</f>
        <v>600</v>
      </c>
    </row>
    <row r="121" spans="1:6" x14ac:dyDescent="0.25">
      <c r="A121" s="291" t="s">
        <v>7</v>
      </c>
      <c r="B121" s="299" t="str">
        <f>VLOOKUP(A121,[1]!TOX, 2, FALSE)</f>
        <v xml:space="preserve">79-00-5 </v>
      </c>
      <c r="C121" s="242">
        <f>(IF(GW!D118=0,MIN(GW!C118,GW!E118),MIN(GW!C118:E118)))/1000</f>
        <v>5.0000000000000001E-3</v>
      </c>
      <c r="D121" s="243">
        <f>(IF(GW!D118=0,GW!E118,MIN(GW!D118:E118)))/1000</f>
        <v>0.9</v>
      </c>
      <c r="E121" s="244">
        <f>MIN('S-1'!C120,'S-1'!E120,'S-1'!G120)</f>
        <v>0.1</v>
      </c>
      <c r="F121" s="245">
        <f>MIN('S-2'!E120,'S-2'!G120)</f>
        <v>2</v>
      </c>
    </row>
    <row r="122" spans="1:6" x14ac:dyDescent="0.25">
      <c r="A122" s="291" t="s">
        <v>6</v>
      </c>
      <c r="B122" s="299" t="str">
        <f>VLOOKUP(A122,[1]!TOX, 2, FALSE)</f>
        <v>79-01-6</v>
      </c>
      <c r="C122" s="242">
        <f>(IF(GW!D119=0,MIN(GW!C119,GW!E119),MIN(GW!C119:E119)))/1000</f>
        <v>5.0000000000000001E-3</v>
      </c>
      <c r="D122" s="243">
        <f>(IF(GW!D119=0,GW!E119,MIN(GW!D119:E119)))/1000</f>
        <v>5.0000000000000001E-3</v>
      </c>
      <c r="E122" s="244">
        <f>MIN('S-1'!C121,'S-1'!E121,'S-1'!G121)</f>
        <v>0.3</v>
      </c>
      <c r="F122" s="245">
        <f>MIN('S-2'!E121,'S-2'!G121)</f>
        <v>0.3</v>
      </c>
    </row>
    <row r="123" spans="1:6" x14ac:dyDescent="0.25">
      <c r="A123" s="291" t="s">
        <v>5</v>
      </c>
      <c r="B123" s="299" t="str">
        <f>VLOOKUP(A123,[1]!TOX, 2, FALSE)</f>
        <v>95-95-4</v>
      </c>
      <c r="C123" s="242">
        <f>(IF(GW!D120=0,MIN(GW!C120,GW!E120),MIN(GW!C120:E120)))/1000</f>
        <v>0.2</v>
      </c>
      <c r="D123" s="243">
        <f>(IF(GW!D120=0,GW!E120,MIN(GW!D120:E120)))/1000</f>
        <v>3</v>
      </c>
      <c r="E123" s="244">
        <f>MIN('S-1'!C122,'S-1'!E122,'S-1'!G122)</f>
        <v>4</v>
      </c>
      <c r="F123" s="245">
        <f>MIN('S-2'!E122,'S-2'!G122)</f>
        <v>600</v>
      </c>
    </row>
    <row r="124" spans="1:6" x14ac:dyDescent="0.25">
      <c r="A124" s="291" t="s">
        <v>4</v>
      </c>
      <c r="B124" s="299" t="str">
        <f>VLOOKUP(A124,[1]!TOX, 2, FALSE)</f>
        <v>88-06-2</v>
      </c>
      <c r="C124" s="242">
        <f>(IF(GW!D121=0,MIN(GW!C121,GW!E121),MIN(GW!C121:E121)))/1000</f>
        <v>0.01</v>
      </c>
      <c r="D124" s="243">
        <f>(IF(GW!D121=0,GW!E121,MIN(GW!D121:E121)))/1000</f>
        <v>0.5</v>
      </c>
      <c r="E124" s="244">
        <f>MIN('S-1'!C123,'S-1'!E123,'S-1'!G123)</f>
        <v>0.7</v>
      </c>
      <c r="F124" s="245">
        <f>MIN('S-2'!E123,'S-2'!G123)</f>
        <v>20</v>
      </c>
    </row>
    <row r="125" spans="1:6" x14ac:dyDescent="0.25">
      <c r="A125" s="291" t="s">
        <v>3</v>
      </c>
      <c r="B125" s="299" t="str">
        <f>VLOOKUP(A125,[1]!TOX, 2, FALSE)</f>
        <v>7440-62-2</v>
      </c>
      <c r="C125" s="242">
        <f>(IF(GW!D122=0,MIN(GW!C122,GW!E122),MIN(GW!C122:E122)))/1000</f>
        <v>0.03</v>
      </c>
      <c r="D125" s="243">
        <f>(IF(GW!D122=0,GW!E122,MIN(GW!D122:E122)))/1000</f>
        <v>4</v>
      </c>
      <c r="E125" s="244">
        <f>MIN('S-1'!C124,'S-1'!E124,'S-1'!G124)</f>
        <v>500</v>
      </c>
      <c r="F125" s="245">
        <f>MIN('S-2'!E124,'S-2'!G124)</f>
        <v>800</v>
      </c>
    </row>
    <row r="126" spans="1:6" x14ac:dyDescent="0.25">
      <c r="A126" s="291" t="s">
        <v>2</v>
      </c>
      <c r="B126" s="299" t="str">
        <f>VLOOKUP(A126,[1]!TOX, 2, FALSE)</f>
        <v>75-01-4</v>
      </c>
      <c r="C126" s="242">
        <f>(IF(GW!D123=0,MIN(GW!C123,GW!E123),MIN(GW!C123:E123)))/1000</f>
        <v>2E-3</v>
      </c>
      <c r="D126" s="243">
        <f>(IF(GW!D123=0,GW!E123,MIN(GW!D123:E123)))/1000</f>
        <v>2E-3</v>
      </c>
      <c r="E126" s="244">
        <f>MIN('S-1'!C125,'S-1'!E125,'S-1'!G125)</f>
        <v>0.3</v>
      </c>
      <c r="F126" s="245">
        <f>MIN('S-2'!E125,'S-2'!G125)</f>
        <v>0.7</v>
      </c>
    </row>
    <row r="127" spans="1:6" x14ac:dyDescent="0.25">
      <c r="A127" s="291" t="s">
        <v>120</v>
      </c>
      <c r="B127" s="299" t="str">
        <f>VLOOKUP(A127,[1]!TOX, 2, FALSE)</f>
        <v>1330-20-7</v>
      </c>
      <c r="C127" s="242">
        <f>(IF(GW!D124=0,MIN(GW!C124,GW!E124),MIN(GW!C124:E124)))/1000</f>
        <v>3</v>
      </c>
      <c r="D127" s="243">
        <f>(IF(GW!D124=0,GW!E124,MIN(GW!D124:E124)))/1000</f>
        <v>3</v>
      </c>
      <c r="E127" s="244">
        <f>MIN('S-1'!C126,'S-1'!E126,'S-1'!G126)</f>
        <v>100</v>
      </c>
      <c r="F127" s="245">
        <f>MIN('S-2'!E126,'S-2'!G126)</f>
        <v>100</v>
      </c>
    </row>
    <row r="128" spans="1:6" ht="13" thickBot="1" x14ac:dyDescent="0.3">
      <c r="A128" s="294" t="s">
        <v>1</v>
      </c>
      <c r="B128" s="300" t="str">
        <f>VLOOKUP(A128,[1]!TOX, 2, FALSE)</f>
        <v>7440-66-6</v>
      </c>
      <c r="C128" s="246">
        <f>(IF(GW!D125=0,MIN(GW!C125,GW!E125),MIN(GW!C125:E125)))/1000</f>
        <v>0.9</v>
      </c>
      <c r="D128" s="247">
        <f>(IF(GW!D125=0,GW!E125,MIN(GW!D125:E125)))/1000</f>
        <v>0.9</v>
      </c>
      <c r="E128" s="248">
        <f>MIN('S-1'!C127,'S-1'!E127,'S-1'!G127)</f>
        <v>1000</v>
      </c>
      <c r="F128" s="249">
        <f>MIN('S-2'!E127,'S-2'!G127)</f>
        <v>3000</v>
      </c>
    </row>
    <row r="129" spans="1:4" ht="13" thickTop="1" x14ac:dyDescent="0.25"/>
    <row r="131" spans="1:4" ht="13" x14ac:dyDescent="0.25">
      <c r="A131" s="207"/>
    </row>
    <row r="133" spans="1:4" x14ac:dyDescent="0.25">
      <c r="D133" s="237"/>
    </row>
  </sheetData>
  <sheetProtection sheet="1" objects="1" scenarios="1"/>
  <phoneticPr fontId="0" type="noConversion"/>
  <printOptions horizontalCentered="1"/>
  <pageMargins left="0.5" right="0.5" top="1" bottom="1" header="0.5" footer="0.4"/>
  <pageSetup scale="85" orientation="portrait" r:id="rId1"/>
  <headerFooter>
    <oddHeader xml:space="preserve">&amp;C&amp;"Arial,Bold"MCP Numerical Standards Derivation </oddHeader>
    <oddFooter>&amp;L&amp;8MassDEP&amp;C&amp;8 2024&amp;R&amp;8Workbook: &amp;F
Sheet:  &amp;A
page:  &amp;P of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9</vt:i4>
      </vt:variant>
      <vt:variant>
        <vt:lpstr>Named Ranges</vt:lpstr>
      </vt:variant>
      <vt:variant>
        <vt:i4>25</vt:i4>
      </vt:variant>
    </vt:vector>
  </HeadingPairs>
  <TitlesOfParts>
    <vt:vector size="34" baseType="lpstr">
      <vt:lpstr>Introduction</vt:lpstr>
      <vt:lpstr>All Standards</vt:lpstr>
      <vt:lpstr>GW</vt:lpstr>
      <vt:lpstr>S-1</vt:lpstr>
      <vt:lpstr>S-2</vt:lpstr>
      <vt:lpstr>S-3</vt:lpstr>
      <vt:lpstr>Method 2</vt:lpstr>
      <vt:lpstr>M3CLs</vt:lpstr>
      <vt:lpstr>RCs</vt:lpstr>
      <vt:lpstr>GWs</vt:lpstr>
      <vt:lpstr>GWstds</vt:lpstr>
      <vt:lpstr>M3CLs</vt:lpstr>
      <vt:lpstr>Meth2</vt:lpstr>
      <vt:lpstr>'All Standards'!Print_Area</vt:lpstr>
      <vt:lpstr>GW!Print_Area</vt:lpstr>
      <vt:lpstr>Introduction!Print_Area</vt:lpstr>
      <vt:lpstr>M3CLs!Print_Area</vt:lpstr>
      <vt:lpstr>'Method 2'!Print_Area</vt:lpstr>
      <vt:lpstr>RCs!Print_Area</vt:lpstr>
      <vt:lpstr>'S-1'!Print_Area</vt:lpstr>
      <vt:lpstr>'S-2'!Print_Area</vt:lpstr>
      <vt:lpstr>'S-3'!Print_Area</vt:lpstr>
      <vt:lpstr>'All Standards'!Print_Titles</vt:lpstr>
      <vt:lpstr>GW!Print_Titles</vt:lpstr>
      <vt:lpstr>M3CLs!Print_Titles</vt:lpstr>
      <vt:lpstr>'Method 2'!Print_Titles</vt:lpstr>
      <vt:lpstr>RCs!Print_Titles</vt:lpstr>
      <vt:lpstr>'S-1'!Print_Titles</vt:lpstr>
      <vt:lpstr>'S-2'!Print_Titles</vt:lpstr>
      <vt:lpstr>'S-3'!Print_Titles</vt:lpstr>
      <vt:lpstr>RCs</vt:lpstr>
      <vt:lpstr>S1Stds</vt:lpstr>
      <vt:lpstr>S2Stds</vt:lpstr>
      <vt:lpstr>S3Stds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2022-12-07T23:55:24Z</dcterms:created>
  <dcterms:modified xsi:type="dcterms:W3CDTF">2024-02-29T19:17:01Z</dcterms:modified>
</cp:coreProperties>
</file>