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g12\Desktop\"/>
    </mc:Choice>
  </mc:AlternateContent>
  <xr:revisionPtr revIDLastSave="0" documentId="8_{47709EC6-2C29-4258-BB72-74E73E6FFE52}" xr6:coauthVersionLast="36" xr6:coauthVersionMax="36" xr10:uidLastSave="{00000000-0000-0000-0000-000000000000}"/>
  <bookViews>
    <workbookView xWindow="0" yWindow="0" windowWidth="19200" windowHeight="11388" xr2:uid="{0DF0633C-C24A-475E-9BB9-B83B49305776}"/>
  </bookViews>
  <sheets>
    <sheet name="AGO Table" sheetId="3" r:id="rId1"/>
    <sheet name="PL Summary" sheetId="1" state="hidden" r:id="rId2"/>
    <sheet name="Assumptions" sheetId="2" state="hidden" r:id="rId3"/>
  </sheets>
  <definedNames>
    <definedName name="___________wrn0712" hidden="1">{#N/A,#N/A,FALSE,"Summary";#N/A,#N/A,FALSE,"Medicare";#N/A,#N/A,FALSE,"Input1";#N/A,#N/A,FALSE,"HMO";#N/A,#N/A,FALSE,"BC";#N/A,#N/A,FALSE,"Medicaid";#N/A,#N/A,FALSE,"Summary";#N/A,#N/A,FALSE,"UC96";#N/A,#N/A,FALSE,"MCRamt"}</definedName>
    <definedName name="___________wrn2" hidden="1">{#N/A,#N/A,FALSE,"Summary";#N/A,#N/A,FALSE,"Medicare";#N/A,#N/A,FALSE,"Input1";#N/A,#N/A,FALSE,"HMO";#N/A,#N/A,FALSE,"BC";#N/A,#N/A,FALSE,"Medicaid";#N/A,#N/A,FALSE,"Summary";#N/A,#N/A,FALSE,"UC96";#N/A,#N/A,FALSE,"MCRamt"}</definedName>
    <definedName name="__________wrn071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__________wrn0712" hidden="1">{#N/A,#N/A,FALSE,"Summary";#N/A,#N/A,FALSE,"Medicare";#N/A,#N/A,FALSE,"Input1";#N/A,#N/A,FALSE,"HMO";#N/A,#N/A,FALSE,"BC";#N/A,#N/A,FALSE,"Medicaid";#N/A,#N/A,FALSE,"Summary";#N/A,#N/A,FALSE,"UC96";#N/A,#N/A,FALSE,"MCRamt"}</definedName>
    <definedName name="__________wrn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__________wrn2" hidden="1">{#N/A,#N/A,FALSE,"Summary";#N/A,#N/A,FALSE,"Medicare";#N/A,#N/A,FALSE,"Input1";#N/A,#N/A,FALSE,"HMO";#N/A,#N/A,FALSE,"BC";#N/A,#N/A,FALSE,"Medicaid";#N/A,#N/A,FALSE,"Summary";#N/A,#N/A,FALSE,"UC96";#N/A,#N/A,FALSE,"MCRamt"}</definedName>
    <definedName name="________wrn071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________wrn0712" hidden="1">{#N/A,#N/A,FALSE,"Summary";#N/A,#N/A,FALSE,"Medicare";#N/A,#N/A,FALSE,"Input1";#N/A,#N/A,FALSE,"HMO";#N/A,#N/A,FALSE,"BC";#N/A,#N/A,FALSE,"Medicaid";#N/A,#N/A,FALSE,"Summary";#N/A,#N/A,FALSE,"UC96";#N/A,#N/A,FALSE,"MCRamt"}</definedName>
    <definedName name="________wrn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________wrn2" hidden="1">{#N/A,#N/A,FALSE,"Summary";#N/A,#N/A,FALSE,"Medicare";#N/A,#N/A,FALSE,"Input1";#N/A,#N/A,FALSE,"HMO";#N/A,#N/A,FALSE,"BC";#N/A,#N/A,FALSE,"Medicaid";#N/A,#N/A,FALSE,"Summary";#N/A,#N/A,FALSE,"UC96";#N/A,#N/A,FALSE,"MCRamt"}</definedName>
    <definedName name="______wrn071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______wrn0712" hidden="1">{#N/A,#N/A,FALSE,"Summary";#N/A,#N/A,FALSE,"Medicare";#N/A,#N/A,FALSE,"Input1";#N/A,#N/A,FALSE,"HMO";#N/A,#N/A,FALSE,"BC";#N/A,#N/A,FALSE,"Medicaid";#N/A,#N/A,FALSE,"Summary";#N/A,#N/A,FALSE,"UC96";#N/A,#N/A,FALSE,"MCRamt"}</definedName>
    <definedName name="______wrn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______wrn2" hidden="1">{#N/A,#N/A,FALSE,"Summary";#N/A,#N/A,FALSE,"Medicare";#N/A,#N/A,FALSE,"Input1";#N/A,#N/A,FALSE,"HMO";#N/A,#N/A,FALSE,"BC";#N/A,#N/A,FALSE,"Medicaid";#N/A,#N/A,FALSE,"Summary";#N/A,#N/A,FALSE,"UC96";#N/A,#N/A,FALSE,"MCRamt"}</definedName>
    <definedName name="_____wrn071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_____wrn0712" hidden="1">{#N/A,#N/A,FALSE,"Summary";#N/A,#N/A,FALSE,"Medicare";#N/A,#N/A,FALSE,"Input1";#N/A,#N/A,FALSE,"HMO";#N/A,#N/A,FALSE,"BC";#N/A,#N/A,FALSE,"Medicaid";#N/A,#N/A,FALSE,"Summary";#N/A,#N/A,FALSE,"UC96";#N/A,#N/A,FALSE,"MCRamt"}</definedName>
    <definedName name="_____wrn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_____wrn2" hidden="1">{#N/A,#N/A,FALSE,"Summary";#N/A,#N/A,FALSE,"Medicare";#N/A,#N/A,FALSE,"Input1";#N/A,#N/A,FALSE,"HMO";#N/A,#N/A,FALSE,"BC";#N/A,#N/A,FALSE,"Medicaid";#N/A,#N/A,FALSE,"Summary";#N/A,#N/A,FALSE,"UC96";#N/A,#N/A,FALSE,"MCRamt"}</definedName>
    <definedName name="____wrn071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____wrn0712" hidden="1">{#N/A,#N/A,FALSE,"Summary";#N/A,#N/A,FALSE,"Medicare";#N/A,#N/A,FALSE,"Input1";#N/A,#N/A,FALSE,"HMO";#N/A,#N/A,FALSE,"BC";#N/A,#N/A,FALSE,"Medicaid";#N/A,#N/A,FALSE,"Summary";#N/A,#N/A,FALSE,"UC96";#N/A,#N/A,FALSE,"MCRamt"}</definedName>
    <definedName name="____wrn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____wrn2" hidden="1">{#N/A,#N/A,FALSE,"Summary";#N/A,#N/A,FALSE,"Medicare";#N/A,#N/A,FALSE,"Input1";#N/A,#N/A,FALSE,"HMO";#N/A,#N/A,FALSE,"BC";#N/A,#N/A,FALSE,"Medicaid";#N/A,#N/A,FALSE,"Summary";#N/A,#N/A,FALSE,"UC96";#N/A,#N/A,FALSE,"MCRamt"}</definedName>
    <definedName name="___wrn071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___wrn0712" hidden="1">{#N/A,#N/A,FALSE,"Summary";#N/A,#N/A,FALSE,"Medicare";#N/A,#N/A,FALSE,"Input1";#N/A,#N/A,FALSE,"HMO";#N/A,#N/A,FALSE,"BC";#N/A,#N/A,FALSE,"Medicaid";#N/A,#N/A,FALSE,"Summary";#N/A,#N/A,FALSE,"UC96";#N/A,#N/A,FALSE,"MCRamt"}</definedName>
    <definedName name="___wrn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___wrn2" hidden="1">{#N/A,#N/A,FALSE,"Summary";#N/A,#N/A,FALSE,"Medicare";#N/A,#N/A,FALSE,"Input1";#N/A,#N/A,FALSE,"HMO";#N/A,#N/A,FALSE,"BC";#N/A,#N/A,FALSE,"Medicaid";#N/A,#N/A,FALSE,"Summary";#N/A,#N/A,FALSE,"UC96";#N/A,#N/A,FALSE,"MCRamt"}</definedName>
    <definedName name="__wrn071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__wrn0712" hidden="1">{#N/A,#N/A,FALSE,"Summary";#N/A,#N/A,FALSE,"Medicare";#N/A,#N/A,FALSE,"Input1";#N/A,#N/A,FALSE,"HMO";#N/A,#N/A,FALSE,"BC";#N/A,#N/A,FALSE,"Medicaid";#N/A,#N/A,FALSE,"Summary";#N/A,#N/A,FALSE,"UC96";#N/A,#N/A,FALSE,"MCRamt"}</definedName>
    <definedName name="__wrn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__wrn2" hidden="1">{#N/A,#N/A,FALSE,"Summary";#N/A,#N/A,FALSE,"Medicare";#N/A,#N/A,FALSE,"Input1";#N/A,#N/A,FALSE,"HMO";#N/A,#N/A,FALSE,"BC";#N/A,#N/A,FALSE,"Medicaid";#N/A,#N/A,FALSE,"Summary";#N/A,#N/A,FALSE,"UC96";#N/A,#N/A,FALSE,"MCRamt"}</definedName>
    <definedName name="_Fill" hidden="1">#REF!</definedName>
    <definedName name="_Key1" hidden="1">#REF!</definedName>
    <definedName name="_Order1" hidden="1">255</definedName>
    <definedName name="_wrn071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_wrn0712" hidden="1">{#N/A,#N/A,FALSE,"Summary";#N/A,#N/A,FALSE,"Medicare";#N/A,#N/A,FALSE,"Input1";#N/A,#N/A,FALSE,"HMO";#N/A,#N/A,FALSE,"BC";#N/A,#N/A,FALSE,"Medicaid";#N/A,#N/A,FALSE,"Summary";#N/A,#N/A,FALSE,"UC96";#N/A,#N/A,FALSE,"MCRamt"}</definedName>
    <definedName name="_wrn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_wrn2" hidden="1">{#N/A,#N/A,FALSE,"Summary";#N/A,#N/A,FALSE,"Medicare";#N/A,#N/A,FALSE,"Input1";#N/A,#N/A,FALSE,"HMO";#N/A,#N/A,FALSE,"BC";#N/A,#N/A,FALSE,"Medicaid";#N/A,#N/A,FALSE,"Summary";#N/A,#N/A,FALSE,"UC96";#N/A,#N/A,FALSE,"MCRamt"}</definedName>
    <definedName name="asdfasdf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asdfasdf" hidden="1">{#N/A,#N/A,FALSE,"Summary";#N/A,#N/A,FALSE,"Medicare";#N/A,#N/A,FALSE,"Input1";#N/A,#N/A,FALSE,"HMO";#N/A,#N/A,FALSE,"BC";#N/A,#N/A,FALSE,"Medicaid";#N/A,#N/A,FALSE,"Summary";#N/A,#N/A,FALSE,"UC96";#N/A,#N/A,FALSE,"MCRamt"}</definedName>
    <definedName name="BBRA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BBRA" hidden="1">{#N/A,#N/A,FALSE,"Summary";#N/A,#N/A,FALSE,"Medicare";#N/A,#N/A,FALSE,"Input1";#N/A,#N/A,FALSE,"HMO";#N/A,#N/A,FALSE,"BC";#N/A,#N/A,FALSE,"Medicaid";#N/A,#N/A,FALSE,"Summary";#N/A,#N/A,FALSE,"UC96";#N/A,#N/A,FALSE,"MCRamt"}</definedName>
    <definedName name="e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e" hidden="1">{#N/A,#N/A,FALSE,"Summary";#N/A,#N/A,FALSE,"Medicare";#N/A,#N/A,FALSE,"Input1";#N/A,#N/A,FALSE,"HMO";#N/A,#N/A,FALSE,"BC";#N/A,#N/A,FALSE,"Medicaid";#N/A,#N/A,FALSE,"Summary";#N/A,#N/A,FALSE,"UC96";#N/A,#N/A,FALSE,"MCRamt"}</definedName>
    <definedName name="ffsdssd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ffsdssd" hidden="1">{#N/A,#N/A,FALSE,"Summary";#N/A,#N/A,FALSE,"Medicare";#N/A,#N/A,FALSE,"Input1";#N/A,#N/A,FALSE,"HMO";#N/A,#N/A,FALSE,"BC";#N/A,#N/A,FALSE,"Medicaid";#N/A,#N/A,FALSE,"Summary";#N/A,#N/A,FALSE,"UC96";#N/A,#N/A,FALSE,"MCRamt"}</definedName>
    <definedName name="frg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frg" hidden="1">{#N/A,#N/A,FALSE,"Summary";#N/A,#N/A,FALSE,"Medicare";#N/A,#N/A,FALSE,"Input1";#N/A,#N/A,FALSE,"HMO";#N/A,#N/A,FALSE,"BC";#N/A,#N/A,FALSE,"Medicaid";#N/A,#N/A,FALSE,"Summary";#N/A,#N/A,FALSE,"UC96";#N/A,#N/A,FALSE,"MCRamt"}</definedName>
    <definedName name="FY19B_wRVU_by_BA">#REF!</definedName>
    <definedName name="iogiguio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iogiguio" hidden="1">{#N/A,#N/A,FALSE,"Summary";#N/A,#N/A,FALSE,"Medicare";#N/A,#N/A,FALSE,"Input1";#N/A,#N/A,FALSE,"HMO";#N/A,#N/A,FALSE,"BC";#N/A,#N/A,FALSE,"Medicaid";#N/A,#N/A,FALSE,"Summary";#N/A,#N/A,FALSE,"UC96";#N/A,#N/A,FALSE,"MCRamt"}</definedName>
    <definedName name="no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no" hidden="1">{#N/A,#N/A,FALSE,"Summary";#N/A,#N/A,FALSE,"Medicare";#N/A,#N/A,FALSE,"Input1";#N/A,#N/A,FALSE,"HMO";#N/A,#N/A,FALSE,"BC";#N/A,#N/A,FALSE,"Medicaid";#N/A,#N/A,FALSE,"Summary";#N/A,#N/A,FALSE,"UC96";#N/A,#N/A,FALSE,"MCRamt"}</definedName>
    <definedName name="_xlnm.Print_Area" localSheetId="1">'PL Summary'!#REF!</definedName>
    <definedName name="TP_Footer_Path" hidden="1">"A:\"</definedName>
    <definedName name="wrn.all.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wrn.all." hidden="1">{#N/A,#N/A,FALSE,"Summary";#N/A,#N/A,FALSE,"Medicare";#N/A,#N/A,FALSE,"Input1";#N/A,#N/A,FALSE,"HMO";#N/A,#N/A,FALSE,"BC";#N/A,#N/A,FALSE,"Medicaid";#N/A,#N/A,FALSE,"Summary";#N/A,#N/A,FALSE,"UC96";#N/A,#N/A,FALSE,"MCRamt"}</definedName>
    <definedName name="wrn.all.2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wrn.all.2" hidden="1">{#N/A,#N/A,FALSE,"Summary";#N/A,#N/A,FALSE,"Medicare";#N/A,#N/A,FALSE,"Input1";#N/A,#N/A,FALSE,"HMO";#N/A,#N/A,FALSE,"BC";#N/A,#N/A,FALSE,"Medicaid";#N/A,#N/A,FALSE,"Summary";#N/A,#N/A,FALSE,"UC96";#N/A,#N/A,FALSE,"MCRamt"}</definedName>
    <definedName name="wrn0712.all." localSheetId="1" hidden="1">{#N/A,#N/A,FALSE,"Summary";#N/A,#N/A,FALSE,"Medicare";#N/A,#N/A,FALSE,"Input1";#N/A,#N/A,FALSE,"HMO";#N/A,#N/A,FALSE,"BC";#N/A,#N/A,FALSE,"Medicaid";#N/A,#N/A,FALSE,"Summary";#N/A,#N/A,FALSE,"UC96";#N/A,#N/A,FALSE,"MCRamt"}</definedName>
    <definedName name="wrn0712.all." hidden="1">{#N/A,#N/A,FALSE,"Summary";#N/A,#N/A,FALSE,"Medicare";#N/A,#N/A,FALSE,"Input1";#N/A,#N/A,FALSE,"HMO";#N/A,#N/A,FALSE,"BC";#N/A,#N/A,FALSE,"Medicaid";#N/A,#N/A,FALSE,"Summary";#N/A,#N/A,FALSE,"UC96";#N/A,#N/A,FALSE,"MCRamt"}</definedName>
    <definedName name="Z_06CC8BDA_1620_4495_A15E_63C99035B7F6_.wvu.Cols" localSheetId="1" hidden="1">'PL Summary'!$B:$B,'PL Summary'!#REF!,'PL Summary'!#REF!</definedName>
    <definedName name="Z_06CC8BDA_1620_4495_A15E_63C99035B7F6_.wvu.PrintArea" localSheetId="1" hidden="1">'PL Summary'!$A$1:$U$91</definedName>
    <definedName name="Z_06CC8BDA_1620_4495_A15E_63C99035B7F6_.wvu.Rows" localSheetId="1" hidden="1">'PL Summary'!$1:$1,'PL Summary'!$4:$15,'PL Summary'!$24:$36,'PL Summary'!$48:$52,'PL Summary'!$56:$65,'PL Summary'!$72:$85,'PL Summary'!#REF!,'PL Summary'!#REF!,'PL Summary'!#REF!</definedName>
    <definedName name="Z_9C4B73EE_880B_4DD1_B8C7_0A6D119B1722_.wvu.Cols" localSheetId="1" hidden="1">'PL Summary'!$B:$B,'PL Summary'!$U:$U,'PL Summary'!#REF!</definedName>
    <definedName name="Z_9C4B73EE_880B_4DD1_B8C7_0A6D119B1722_.wvu.PrintArea" localSheetId="1" hidden="1">'PL Summary'!$A$2:$U$91</definedName>
    <definedName name="Z_9C4B73EE_880B_4DD1_B8C7_0A6D119B1722_.wvu.Rows" localSheetId="1" hidden="1">'PL Summary'!$1:$1,'PL Summary'!$6:$14,'PL Summary'!$16:$35,'PL Summary'!$47:$51,'PL Summary'!$55:$64,'PL Summary'!$71:$84,'PL Summary'!#REF!</definedName>
    <definedName name="Z_EFC67562_C6D3_4592_82F4_D8EB1DC4E54B_.wvu.Cols" localSheetId="1" hidden="1">'PL Summary'!$B:$B,'PL Summary'!$U:$U,'PL Summary'!#REF!</definedName>
    <definedName name="Z_EFC67562_C6D3_4592_82F4_D8EB1DC4E54B_.wvu.PrintArea" localSheetId="1" hidden="1">'PL Summary'!$A$2:$U$91</definedName>
    <definedName name="Z_EFC67562_C6D3_4592_82F4_D8EB1DC4E54B_.wvu.Rows" localSheetId="1" hidden="1">'PL Summary'!$16:$35,'PL Summary'!$55:$64,'PL Summary'!$71:$84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1" i="1" l="1"/>
  <c r="H21" i="1" l="1"/>
  <c r="G21" i="1"/>
  <c r="Y10" i="1"/>
  <c r="X10" i="1"/>
  <c r="X16" i="1" s="1"/>
  <c r="W10" i="1"/>
  <c r="W16" i="1" s="1"/>
  <c r="Y16" i="1" s="1"/>
  <c r="I10" i="1"/>
  <c r="H10" i="1"/>
  <c r="H16" i="1" s="1"/>
  <c r="G10" i="1"/>
  <c r="G16" i="1" s="1"/>
  <c r="I16" i="1" s="1"/>
  <c r="Q10" i="1" l="1"/>
  <c r="P10" i="1"/>
  <c r="P16" i="1" s="1"/>
  <c r="O10" i="1"/>
  <c r="O16" i="1" s="1"/>
  <c r="Q16" i="1" l="1"/>
  <c r="I18" i="1"/>
  <c r="I19" i="1"/>
  <c r="J19" i="1" s="1"/>
  <c r="M91" i="1"/>
  <c r="U91" i="1"/>
  <c r="R19" i="1"/>
  <c r="O21" i="1"/>
  <c r="P21" i="1"/>
  <c r="J18" i="1" l="1"/>
  <c r="I21" i="1"/>
  <c r="J21" i="1" s="1"/>
  <c r="Q18" i="1"/>
  <c r="W21" i="1"/>
  <c r="C17" i="1"/>
  <c r="E17" i="1"/>
  <c r="M17" i="1"/>
  <c r="U17" i="1"/>
  <c r="I22" i="1" l="1"/>
  <c r="H89" i="1" s="1"/>
  <c r="J10" i="1"/>
  <c r="J89" i="1"/>
  <c r="Q21" i="1"/>
  <c r="R18" i="1"/>
  <c r="Y19" i="1"/>
  <c r="Z19" i="1" s="1"/>
  <c r="X21" i="1"/>
  <c r="Y18" i="1"/>
  <c r="G89" i="1" l="1"/>
  <c r="J22" i="1"/>
  <c r="H47" i="1"/>
  <c r="I47" i="1"/>
  <c r="P47" i="1"/>
  <c r="O47" i="1"/>
  <c r="R10" i="1"/>
  <c r="R89" i="1"/>
  <c r="R21" i="1"/>
  <c r="Q22" i="1"/>
  <c r="I89" i="1" s="1"/>
  <c r="Y21" i="1"/>
  <c r="Z21" i="1" s="1"/>
  <c r="Z18" i="1"/>
  <c r="Z10" i="1"/>
  <c r="I90" i="1" l="1"/>
  <c r="J16" i="1"/>
  <c r="J47" i="1" s="1"/>
  <c r="J90" i="1" s="1"/>
  <c r="J91" i="1" s="1"/>
  <c r="G47" i="1"/>
  <c r="H90" i="1"/>
  <c r="R22" i="1"/>
  <c r="P89" i="1"/>
  <c r="P90" i="1" s="1"/>
  <c r="O89" i="1"/>
  <c r="O90" i="1" s="1"/>
  <c r="Q89" i="1"/>
  <c r="R16" i="1"/>
  <c r="Y22" i="1"/>
  <c r="Q47" i="1"/>
  <c r="H91" i="1" l="1"/>
  <c r="O91" i="1"/>
  <c r="I91" i="1"/>
  <c r="P91" i="1"/>
  <c r="Q90" i="1"/>
  <c r="G90" i="1"/>
  <c r="Z22" i="1"/>
  <c r="X89" i="1"/>
  <c r="W89" i="1"/>
  <c r="Y89" i="1"/>
  <c r="R47" i="1"/>
  <c r="R90" i="1" s="1"/>
  <c r="R91" i="1" s="1"/>
  <c r="Y47" i="1"/>
  <c r="G91" i="1" l="1"/>
  <c r="Q91" i="1"/>
  <c r="Z89" i="1"/>
  <c r="Y90" i="1"/>
  <c r="X47" i="1"/>
  <c r="W47" i="1"/>
  <c r="W90" i="1"/>
  <c r="Z16" i="1"/>
  <c r="Z47" i="1" s="1"/>
  <c r="Z90" i="1" l="1"/>
  <c r="Z91" i="1" s="1"/>
  <c r="Y91" i="1"/>
  <c r="X90" i="1"/>
  <c r="W91" i="1"/>
  <c r="X91" i="1" l="1"/>
</calcChain>
</file>

<file path=xl/sharedStrings.xml><?xml version="1.0" encoding="utf-8"?>
<sst xmlns="http://schemas.openxmlformats.org/spreadsheetml/2006/main" count="237" uniqueCount="115">
  <si>
    <t>.NPSR Rate</t>
  </si>
  <si>
    <t>Dollars</t>
  </si>
  <si>
    <t>Non MD Salaries(CB)</t>
  </si>
  <si>
    <t>MD Salaries(CB)</t>
  </si>
  <si>
    <t>Gains/(Loss) from Operations</t>
  </si>
  <si>
    <t>.(Gap) Contingency</t>
  </si>
  <si>
    <t>Operating Expenses</t>
  </si>
  <si>
    <t>Interest.</t>
  </si>
  <si>
    <t>Depreciation and Amortization.</t>
  </si>
  <si>
    <t>Other</t>
  </si>
  <si>
    <t>Capital Projects Expenditures</t>
  </si>
  <si>
    <t>Unallowable for Govt Programs</t>
  </si>
  <si>
    <t>Travel, Meals,Parking,Seminars</t>
  </si>
  <si>
    <t>Training and Education</t>
  </si>
  <si>
    <t>Postage &amp; Shipping</t>
  </si>
  <si>
    <t>Overhead Expense</t>
  </si>
  <si>
    <t>Other Outside Services</t>
  </si>
  <si>
    <t>Miscellaneous Other Expense.</t>
  </si>
  <si>
    <t>Malpractice</t>
  </si>
  <si>
    <t>Licenses &amp; Taxes</t>
  </si>
  <si>
    <t>Laundry</t>
  </si>
  <si>
    <t>Insurance</t>
  </si>
  <si>
    <t>Dues &amp; Subscription</t>
  </si>
  <si>
    <t>Contract Management</t>
  </si>
  <si>
    <t>Equipment Related Expense</t>
  </si>
  <si>
    <t>Purchased Professional Service</t>
  </si>
  <si>
    <t>Space Related Costs</t>
  </si>
  <si>
    <t>Utilities</t>
  </si>
  <si>
    <t>Corporate Operating Services</t>
  </si>
  <si>
    <t>Supplies</t>
  </si>
  <si>
    <t>Recovery of Supplies</t>
  </si>
  <si>
    <t>Other Supplies</t>
  </si>
  <si>
    <t>Office Supplies</t>
  </si>
  <si>
    <t>Radiology Supplies</t>
  </si>
  <si>
    <t>Lab Supplies</t>
  </si>
  <si>
    <t>Food</t>
  </si>
  <si>
    <t>Blood and Blood Products</t>
  </si>
  <si>
    <t>Implants</t>
  </si>
  <si>
    <t>Pharmaceuticals</t>
  </si>
  <si>
    <t>Medical/Surgical Supplies</t>
  </si>
  <si>
    <t>Employee Comp &amp; Benefits</t>
  </si>
  <si>
    <t>Benefits</t>
  </si>
  <si>
    <t>Salaries and Wages</t>
  </si>
  <si>
    <t>Non MD Fringe(CB)</t>
  </si>
  <si>
    <t>MD Fringe(CB)</t>
  </si>
  <si>
    <t>MD Additional Compensation(CB)</t>
  </si>
  <si>
    <t>Operating Revenue</t>
  </si>
  <si>
    <t>Other Revenue.</t>
  </si>
  <si>
    <t>744004 I/C Purch Med Svcs Income</t>
  </si>
  <si>
    <t>770490 I/C Revenue Rcvd Fr/Sundry</t>
  </si>
  <si>
    <t>744005 I/C Misc Revenue</t>
  </si>
  <si>
    <t>762200 I/C Support/Subsidy Revenue</t>
  </si>
  <si>
    <t>Other Interco Support</t>
  </si>
  <si>
    <t>Intellectual Property Revenue</t>
  </si>
  <si>
    <t>Tuition and Student Fees</t>
  </si>
  <si>
    <t>Royalty Income</t>
  </si>
  <si>
    <t>PHM Affiliate Contributions</t>
  </si>
  <si>
    <t>Blood Factor Revenue</t>
  </si>
  <si>
    <t>International Revenue</t>
  </si>
  <si>
    <t>Prior Year Revenue</t>
  </si>
  <si>
    <t>Other Miscellaneous Income</t>
  </si>
  <si>
    <t>Contract Administrative Fees</t>
  </si>
  <si>
    <t>Consulting Revenue</t>
  </si>
  <si>
    <t>Billing Income</t>
  </si>
  <si>
    <t>Part A Services</t>
  </si>
  <si>
    <t>Office Rentals</t>
  </si>
  <si>
    <t>Parking Revenue</t>
  </si>
  <si>
    <t>Operating Investment Income</t>
  </si>
  <si>
    <t>Net Patient Service Revenue</t>
  </si>
  <si>
    <t>Deductions From Revenue</t>
  </si>
  <si>
    <t>Prior Year Adjustments</t>
  </si>
  <si>
    <t>Charity Care</t>
  </si>
  <si>
    <t>Provison for Bad Debts</t>
  </si>
  <si>
    <t>Third Party Allowances</t>
  </si>
  <si>
    <t>Patient Service Revenue</t>
  </si>
  <si>
    <t>Outpatient Gross Revenue</t>
  </si>
  <si>
    <t>Inpatient Gross Revenue</t>
  </si>
  <si>
    <t>Periodic</t>
  </si>
  <si>
    <t>MGPO Entity</t>
  </si>
  <si>
    <t>Working</t>
  </si>
  <si>
    <t>YearTotal</t>
  </si>
  <si>
    <t>Actual</t>
  </si>
  <si>
    <t>2018</t>
  </si>
  <si>
    <t>2017</t>
  </si>
  <si>
    <t>2016</t>
  </si>
  <si>
    <t>2015</t>
  </si>
  <si>
    <t>No Charge Code</t>
  </si>
  <si>
    <t>No Job Code</t>
  </si>
  <si>
    <t>Total Adjusted Tier</t>
  </si>
  <si>
    <t>Government</t>
  </si>
  <si>
    <t>Commercial</t>
  </si>
  <si>
    <t>GCR</t>
  </si>
  <si>
    <t>Pymnt Mix</t>
  </si>
  <si>
    <t>Support</t>
  </si>
  <si>
    <t>Other Rev</t>
  </si>
  <si>
    <t>Srv Mix</t>
  </si>
  <si>
    <t>total</t>
  </si>
  <si>
    <t xml:space="preserve">Operating Margin is calculated as follows: Net Revenue less Total Costs. The Margin was split into three categories “Government”, “Commercial” &amp; “Other”: </t>
  </si>
  <si>
    <t xml:space="preserve">·         Government: Medicaid (managed &amp; non‐managed), Medicare (managed &amp; non‐managed) &amp; Free Care </t>
  </si>
  <si>
    <t xml:space="preserve">·         Other: Non‐Patient Care Related </t>
  </si>
  <si>
    <t>% Margin is calculated as follows: $ Margin/Net Revenue</t>
  </si>
  <si>
    <t xml:space="preserve">·         Commercial: Non‐Government Patient Care Related </t>
  </si>
  <si>
    <t>Operating Costs allocated in proportion to Service mix at end of FY</t>
  </si>
  <si>
    <t>All Other Revenue (excluding support) included in "Other" category</t>
  </si>
  <si>
    <t>NPSR Based on GCR at end of FY</t>
  </si>
  <si>
    <t>Support allocated in proportion to Service Mix at end of FY</t>
  </si>
  <si>
    <t>Assume 10% margin on Other Non-Patient Revenue, excluding support</t>
  </si>
  <si>
    <t>FY</t>
  </si>
  <si>
    <t>Margin</t>
  </si>
  <si>
    <t>Total</t>
  </si>
  <si>
    <t>Net Margin</t>
  </si>
  <si>
    <t>Net Revenue</t>
  </si>
  <si>
    <t>%</t>
  </si>
  <si>
    <t>MGPO Total Operating Margin FY 2016 - FY 2018</t>
  </si>
  <si>
    <t>·         Other: Non‐Patient Care Related (includes our "inpatient revenue) which is outside sourced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</si>
</sst>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,"/>
    <numFmt numFmtId="166" formatCode="#,##0,;\(#,##0,\)"/>
    <numFmt numFmtId="167" formatCode="_(* #,##0_);_(* \(#,##0\);_(* &quot;-&quot;??_);_(@_)"/>
    <numFmt numFmtId="168" formatCode="0.000"/>
    <numFmt numFmtId="169" formatCode="[$-409]m/d/yy\ h:mm\ AM/PM;@"/>
    <numFmt numFmtId="170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.5"/>
      <color rgb="FF00000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3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164" fontId="2" fillId="2" borderId="0" xfId="2" applyNumberFormat="1" applyFont="1" applyFill="1"/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/>
    <xf numFmtId="165" fontId="2" fillId="2" borderId="0" xfId="1" applyNumberFormat="1" applyFont="1" applyFill="1"/>
    <xf numFmtId="167" fontId="2" fillId="2" borderId="0" xfId="1" applyNumberFormat="1" applyFont="1" applyFill="1"/>
    <xf numFmtId="165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left" indent="3"/>
    </xf>
    <xf numFmtId="165" fontId="2" fillId="2" borderId="0" xfId="1" applyNumberFormat="1" applyFont="1" applyFill="1" applyBorder="1"/>
    <xf numFmtId="165" fontId="2" fillId="2" borderId="0" xfId="0" applyNumberFormat="1" applyFont="1" applyFill="1" applyBorder="1"/>
    <xf numFmtId="166" fontId="2" fillId="2" borderId="0" xfId="1" applyNumberFormat="1" applyFont="1" applyFill="1"/>
    <xf numFmtId="166" fontId="2" fillId="2" borderId="0" xfId="1" applyNumberFormat="1" applyFont="1" applyFill="1" applyBorder="1"/>
    <xf numFmtId="166" fontId="2" fillId="2" borderId="1" xfId="1" applyNumberFormat="1" applyFont="1" applyFill="1" applyBorder="1"/>
    <xf numFmtId="49" fontId="2" fillId="2" borderId="0" xfId="0" applyNumberFormat="1" applyFont="1" applyFill="1" applyBorder="1" applyAlignment="1">
      <alignment horizontal="left" indent="2"/>
    </xf>
    <xf numFmtId="166" fontId="2" fillId="2" borderId="2" xfId="1" applyNumberFormat="1" applyFont="1" applyFill="1" applyBorder="1"/>
    <xf numFmtId="165" fontId="2" fillId="2" borderId="0" xfId="0" applyNumberFormat="1" applyFont="1" applyFill="1" applyBorder="1" applyAlignment="1">
      <alignment horizontal="center"/>
    </xf>
    <xf numFmtId="165" fontId="3" fillId="2" borderId="0" xfId="0" applyNumberFormat="1" applyFont="1" applyFill="1" applyBorder="1"/>
    <xf numFmtId="165" fontId="2" fillId="2" borderId="0" xfId="0" applyNumberFormat="1" applyFont="1" applyFill="1" applyBorder="1" applyAlignment="1">
      <alignment horizontal="left" indent="2"/>
    </xf>
    <xf numFmtId="165" fontId="2" fillId="2" borderId="3" xfId="1" applyNumberFormat="1" applyFont="1" applyFill="1" applyBorder="1"/>
    <xf numFmtId="165" fontId="3" fillId="2" borderId="0" xfId="0" applyNumberFormat="1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left" indent="1"/>
    </xf>
    <xf numFmtId="167" fontId="4" fillId="2" borderId="0" xfId="1" quotePrefix="1" applyNumberFormat="1" applyFont="1" applyFill="1"/>
    <xf numFmtId="49" fontId="4" fillId="2" borderId="0" xfId="1" quotePrefix="1" applyNumberFormat="1" applyFont="1" applyFill="1"/>
    <xf numFmtId="49" fontId="2" fillId="2" borderId="0" xfId="0" applyNumberFormat="1" applyFont="1" applyFill="1" applyBorder="1" applyAlignment="1">
      <alignment horizontal="left" indent="1"/>
    </xf>
    <xf numFmtId="167" fontId="4" fillId="0" borderId="0" xfId="1" applyNumberFormat="1" applyFont="1"/>
    <xf numFmtId="164" fontId="5" fillId="2" borderId="0" xfId="2" applyNumberFormat="1" applyFont="1" applyFill="1"/>
    <xf numFmtId="164" fontId="5" fillId="2" borderId="0" xfId="2" applyNumberFormat="1" applyFont="1" applyFill="1" applyAlignment="1">
      <alignment horizontal="center"/>
    </xf>
    <xf numFmtId="165" fontId="2" fillId="2" borderId="1" xfId="1" applyNumberFormat="1" applyFont="1" applyFill="1" applyBorder="1"/>
    <xf numFmtId="0" fontId="6" fillId="2" borderId="0" xfId="0" applyFont="1" applyFill="1" applyBorder="1" applyAlignment="1">
      <alignment horizontal="center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8" fillId="2" borderId="0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center" wrapText="1"/>
    </xf>
    <xf numFmtId="49" fontId="7" fillId="2" borderId="0" xfId="0" quotePrefix="1" applyNumberFormat="1" applyFont="1" applyFill="1" applyBorder="1" applyAlignment="1" applyProtection="1">
      <alignment horizontal="center" wrapText="1"/>
      <protection locked="0"/>
    </xf>
    <xf numFmtId="0" fontId="7" fillId="2" borderId="0" xfId="0" applyNumberFormat="1" applyFont="1" applyFill="1" applyBorder="1" applyAlignment="1" applyProtection="1">
      <alignment horizontal="center" wrapText="1"/>
      <protection locked="0"/>
    </xf>
    <xf numFmtId="0" fontId="8" fillId="2" borderId="0" xfId="0" applyNumberFormat="1" applyFont="1" applyFill="1" applyBorder="1" applyAlignment="1" applyProtection="1">
      <alignment horizontal="center" wrapText="1"/>
      <protection locked="0"/>
    </xf>
    <xf numFmtId="0" fontId="9" fillId="2" borderId="0" xfId="0" applyNumberFormat="1" applyFont="1" applyFill="1" applyBorder="1" applyAlignment="1" applyProtection="1">
      <alignment horizontal="center" wrapText="1"/>
      <protection locked="0"/>
    </xf>
    <xf numFmtId="0" fontId="7" fillId="2" borderId="0" xfId="0" quotePrefix="1" applyNumberFormat="1" applyFont="1" applyFill="1" applyBorder="1" applyAlignment="1" applyProtection="1">
      <alignment horizontal="center"/>
      <protection locked="0"/>
    </xf>
    <xf numFmtId="0" fontId="7" fillId="2" borderId="0" xfId="0" applyNumberFormat="1" applyFont="1" applyFill="1" applyBorder="1" applyAlignment="1" applyProtection="1">
      <alignment horizontal="center"/>
      <protection locked="0"/>
    </xf>
    <xf numFmtId="0" fontId="9" fillId="2" borderId="0" xfId="0" applyNumberFormat="1" applyFont="1" applyFill="1" applyBorder="1" applyAlignment="1" applyProtection="1">
      <alignment horizontal="center"/>
      <protection locked="0"/>
    </xf>
    <xf numFmtId="168" fontId="8" fillId="2" borderId="0" xfId="0" applyNumberFormat="1" applyFont="1" applyFill="1" applyBorder="1" applyAlignment="1" applyProtection="1">
      <alignment horizontal="center"/>
      <protection locked="0"/>
    </xf>
    <xf numFmtId="0" fontId="6" fillId="2" borderId="0" xfId="0" applyNumberFormat="1" applyFont="1" applyFill="1" applyBorder="1" applyAlignment="1" applyProtection="1">
      <alignment horizontal="center"/>
      <protection locked="0"/>
    </xf>
    <xf numFmtId="169" fontId="9" fillId="2" borderId="0" xfId="1" applyNumberFormat="1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NumberFormat="1" applyFont="1" applyFill="1" applyBorder="1" applyAlignment="1" applyProtection="1">
      <alignment horizontal="center" wrapText="1"/>
      <protection locked="0"/>
    </xf>
    <xf numFmtId="0" fontId="10" fillId="2" borderId="0" xfId="0" applyNumberFormat="1" applyFont="1" applyFill="1" applyBorder="1" applyAlignment="1" applyProtection="1">
      <alignment wrapText="1"/>
      <protection locked="0"/>
    </xf>
    <xf numFmtId="0" fontId="11" fillId="0" borderId="0" xfId="0" applyFont="1" applyAlignment="1">
      <alignment vertical="top"/>
    </xf>
    <xf numFmtId="0" fontId="12" fillId="0" borderId="0" xfId="3" applyFont="1" applyAlignment="1">
      <alignment vertical="center"/>
    </xf>
    <xf numFmtId="0" fontId="12" fillId="0" borderId="0" xfId="4" applyFont="1"/>
    <xf numFmtId="0" fontId="12" fillId="0" borderId="0" xfId="3" applyFont="1" applyAlignment="1">
      <alignment horizontal="left" vertical="center" indent="2"/>
    </xf>
    <xf numFmtId="0" fontId="1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0" quotePrefix="1" applyNumberFormat="1" applyFont="1" applyFill="1" applyBorder="1" applyAlignment="1" applyProtection="1">
      <alignment horizontal="center"/>
      <protection locked="0"/>
    </xf>
    <xf numFmtId="0" fontId="7" fillId="3" borderId="0" xfId="0" applyNumberFormat="1" applyFont="1" applyFill="1" applyBorder="1" applyAlignment="1" applyProtection="1">
      <alignment horizontal="center"/>
      <protection locked="0"/>
    </xf>
    <xf numFmtId="0" fontId="7" fillId="3" borderId="0" xfId="0" applyNumberFormat="1" applyFont="1" applyFill="1" applyBorder="1" applyAlignment="1" applyProtection="1">
      <alignment horizontal="center" wrapText="1"/>
      <protection locked="0"/>
    </xf>
    <xf numFmtId="49" fontId="7" fillId="3" borderId="0" xfId="0" quotePrefix="1" applyNumberFormat="1" applyFont="1" applyFill="1" applyBorder="1" applyAlignment="1" applyProtection="1">
      <alignment horizontal="center" wrapText="1"/>
      <protection locked="0"/>
    </xf>
    <xf numFmtId="49" fontId="7" fillId="3" borderId="0" xfId="0" applyNumberFormat="1" applyFont="1" applyFill="1" applyBorder="1" applyAlignment="1" applyProtection="1">
      <alignment horizontal="center"/>
      <protection locked="0"/>
    </xf>
    <xf numFmtId="165" fontId="2" fillId="3" borderId="0" xfId="1" applyNumberFormat="1" applyFont="1" applyFill="1" applyBorder="1"/>
    <xf numFmtId="166" fontId="2" fillId="3" borderId="0" xfId="1" applyNumberFormat="1" applyFont="1" applyFill="1" applyBorder="1"/>
    <xf numFmtId="164" fontId="5" fillId="3" borderId="0" xfId="2" applyNumberFormat="1" applyFont="1" applyFill="1" applyBorder="1"/>
    <xf numFmtId="164" fontId="2" fillId="3" borderId="0" xfId="2" applyNumberFormat="1" applyFont="1" applyFill="1" applyBorder="1"/>
    <xf numFmtId="0" fontId="2" fillId="3" borderId="0" xfId="0" applyFont="1" applyFill="1" applyBorder="1"/>
    <xf numFmtId="0" fontId="1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4" xfId="0" applyNumberFormat="1" applyFont="1" applyFill="1" applyBorder="1" applyAlignment="1" applyProtection="1">
      <alignment horizontal="center"/>
      <protection locked="0"/>
    </xf>
    <xf numFmtId="165" fontId="2" fillId="3" borderId="0" xfId="1" applyNumberFormat="1" applyFont="1" applyFill="1"/>
    <xf numFmtId="165" fontId="2" fillId="3" borderId="1" xfId="1" applyNumberFormat="1" applyFont="1" applyFill="1" applyBorder="1"/>
    <xf numFmtId="164" fontId="5" fillId="3" borderId="0" xfId="2" applyNumberFormat="1" applyFont="1" applyFill="1"/>
    <xf numFmtId="165" fontId="2" fillId="3" borderId="3" xfId="1" applyNumberFormat="1" applyFont="1" applyFill="1" applyBorder="1"/>
    <xf numFmtId="166" fontId="2" fillId="3" borderId="2" xfId="1" applyNumberFormat="1" applyFont="1" applyFill="1" applyBorder="1"/>
    <xf numFmtId="166" fontId="2" fillId="3" borderId="1" xfId="1" applyNumberFormat="1" applyFont="1" applyFill="1" applyBorder="1"/>
    <xf numFmtId="167" fontId="2" fillId="3" borderId="0" xfId="1" applyNumberFormat="1" applyFont="1" applyFill="1"/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10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0" xfId="0" quotePrefix="1" applyNumberFormat="1" applyFont="1" applyFill="1" applyBorder="1" applyAlignment="1" applyProtection="1">
      <alignment horizontal="center"/>
      <protection locked="0"/>
    </xf>
    <xf numFmtId="0" fontId="7" fillId="4" borderId="0" xfId="0" applyNumberFormat="1" applyFont="1" applyFill="1" applyBorder="1" applyAlignment="1" applyProtection="1">
      <alignment horizontal="center"/>
      <protection locked="0"/>
    </xf>
    <xf numFmtId="0" fontId="7" fillId="4" borderId="0" xfId="0" applyNumberFormat="1" applyFont="1" applyFill="1" applyBorder="1" applyAlignment="1" applyProtection="1">
      <alignment horizontal="center" wrapText="1"/>
      <protection locked="0"/>
    </xf>
    <xf numFmtId="49" fontId="7" fillId="4" borderId="0" xfId="0" quotePrefix="1" applyNumberFormat="1" applyFont="1" applyFill="1" applyBorder="1" applyAlignment="1" applyProtection="1">
      <alignment horizontal="center" wrapText="1"/>
      <protection locked="0"/>
    </xf>
    <xf numFmtId="49" fontId="7" fillId="4" borderId="0" xfId="0" applyNumberFormat="1" applyFont="1" applyFill="1" applyBorder="1" applyAlignment="1" applyProtection="1">
      <alignment horizontal="center"/>
      <protection locked="0"/>
    </xf>
    <xf numFmtId="165" fontId="2" fillId="4" borderId="0" xfId="1" applyNumberFormat="1" applyFont="1" applyFill="1" applyBorder="1"/>
    <xf numFmtId="166" fontId="2" fillId="4" borderId="0" xfId="1" applyNumberFormat="1" applyFont="1" applyFill="1" applyBorder="1"/>
    <xf numFmtId="164" fontId="5" fillId="4" borderId="0" xfId="2" applyNumberFormat="1" applyFont="1" applyFill="1" applyBorder="1"/>
    <xf numFmtId="164" fontId="2" fillId="4" borderId="0" xfId="2" applyNumberFormat="1" applyFont="1" applyFill="1" applyBorder="1"/>
    <xf numFmtId="0" fontId="2" fillId="4" borderId="0" xfId="0" applyFont="1" applyFill="1" applyBorder="1"/>
    <xf numFmtId="0" fontId="2" fillId="4" borderId="0" xfId="0" applyFont="1" applyFill="1" applyAlignment="1">
      <alignment wrapText="1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wrapText="1"/>
    </xf>
    <xf numFmtId="165" fontId="2" fillId="4" borderId="0" xfId="0" applyNumberFormat="1" applyFont="1" applyFill="1"/>
    <xf numFmtId="165" fontId="2" fillId="4" borderId="0" xfId="0" applyNumberFormat="1" applyFont="1" applyFill="1" applyBorder="1"/>
    <xf numFmtId="164" fontId="5" fillId="4" borderId="0" xfId="2" applyNumberFormat="1" applyFont="1" applyFill="1"/>
    <xf numFmtId="0" fontId="2" fillId="4" borderId="0" xfId="0" applyFont="1" applyFill="1"/>
    <xf numFmtId="0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0" xfId="0" quotePrefix="1" applyNumberFormat="1" applyFont="1" applyFill="1" applyBorder="1" applyAlignment="1" applyProtection="1">
      <alignment horizontal="center"/>
      <protection locked="0"/>
    </xf>
    <xf numFmtId="0" fontId="7" fillId="5" borderId="0" xfId="0" applyNumberFormat="1" applyFont="1" applyFill="1" applyBorder="1" applyAlignment="1" applyProtection="1">
      <alignment horizontal="center"/>
      <protection locked="0"/>
    </xf>
    <xf numFmtId="0" fontId="7" fillId="5" borderId="0" xfId="0" applyNumberFormat="1" applyFont="1" applyFill="1" applyBorder="1" applyAlignment="1" applyProtection="1">
      <alignment horizontal="center" wrapText="1"/>
      <protection locked="0"/>
    </xf>
    <xf numFmtId="49" fontId="7" fillId="5" borderId="0" xfId="0" quotePrefix="1" applyNumberFormat="1" applyFont="1" applyFill="1" applyBorder="1" applyAlignment="1" applyProtection="1">
      <alignment horizontal="center" wrapText="1"/>
      <protection locked="0"/>
    </xf>
    <xf numFmtId="49" fontId="7" fillId="5" borderId="4" xfId="0" applyNumberFormat="1" applyFont="1" applyFill="1" applyBorder="1" applyAlignment="1" applyProtection="1">
      <alignment horizontal="center"/>
      <protection locked="0"/>
    </xf>
    <xf numFmtId="165" fontId="2" fillId="5" borderId="0" xfId="1" applyNumberFormat="1" applyFont="1" applyFill="1"/>
    <xf numFmtId="165" fontId="2" fillId="5" borderId="1" xfId="1" applyNumberFormat="1" applyFont="1" applyFill="1" applyBorder="1"/>
    <xf numFmtId="165" fontId="2" fillId="5" borderId="0" xfId="1" applyNumberFormat="1" applyFont="1" applyFill="1" applyBorder="1"/>
    <xf numFmtId="164" fontId="5" fillId="5" borderId="0" xfId="2" applyNumberFormat="1" applyFont="1" applyFill="1"/>
    <xf numFmtId="165" fontId="2" fillId="5" borderId="3" xfId="1" applyNumberFormat="1" applyFont="1" applyFill="1" applyBorder="1"/>
    <xf numFmtId="166" fontId="2" fillId="5" borderId="2" xfId="1" applyNumberFormat="1" applyFont="1" applyFill="1" applyBorder="1"/>
    <xf numFmtId="166" fontId="2" fillId="5" borderId="1" xfId="1" applyNumberFormat="1" applyFont="1" applyFill="1" applyBorder="1"/>
    <xf numFmtId="167" fontId="2" fillId="5" borderId="0" xfId="1" applyNumberFormat="1" applyFont="1" applyFill="1"/>
    <xf numFmtId="0" fontId="2" fillId="5" borderId="0" xfId="0" applyFont="1" applyFill="1"/>
    <xf numFmtId="0" fontId="2" fillId="5" borderId="0" xfId="0" applyFont="1" applyFill="1" applyBorder="1"/>
    <xf numFmtId="49" fontId="7" fillId="5" borderId="0" xfId="0" applyNumberFormat="1" applyFont="1" applyFill="1" applyBorder="1" applyAlignment="1" applyProtection="1">
      <alignment horizontal="center"/>
      <protection locked="0"/>
    </xf>
    <xf numFmtId="166" fontId="2" fillId="5" borderId="0" xfId="1" applyNumberFormat="1" applyFont="1" applyFill="1" applyBorder="1"/>
    <xf numFmtId="164" fontId="5" fillId="5" borderId="0" xfId="2" applyNumberFormat="1" applyFont="1" applyFill="1" applyBorder="1"/>
    <xf numFmtId="164" fontId="2" fillId="5" borderId="0" xfId="2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1" fillId="0" borderId="11" xfId="0" applyFont="1" applyFill="1" applyBorder="1" applyAlignment="1">
      <alignment horizontal="left" vertical="center" wrapText="1"/>
    </xf>
    <xf numFmtId="170" fontId="1" fillId="0" borderId="11" xfId="5" applyNumberFormat="1" applyFont="1" applyFill="1" applyBorder="1" applyAlignment="1">
      <alignment horizontal="left" vertical="center" wrapText="1"/>
    </xf>
    <xf numFmtId="10" fontId="14" fillId="0" borderId="11" xfId="2" applyNumberFormat="1" applyFont="1" applyFill="1" applyBorder="1" applyAlignment="1">
      <alignment horizontal="left" vertical="center" wrapText="1"/>
    </xf>
    <xf numFmtId="10" fontId="14" fillId="0" borderId="11" xfId="2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6">
    <cellStyle name="Comma" xfId="1" builtinId="3"/>
    <cellStyle name="Currency" xfId="5" builtinId="4"/>
    <cellStyle name="Normal" xfId="0" builtinId="0"/>
    <cellStyle name="Normal 2" xfId="4" xr:uid="{AE383C13-7511-45F0-9D5F-9E748F0F5ED3}"/>
    <cellStyle name="Normal 3" xfId="3" xr:uid="{AC8A4BF0-3C48-4829-9225-91205B25103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12" Type="http://schemas.openxmlformats.org/officeDocument/2006/relationships/customProperty" Target="../customProperty11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23570-E816-40E3-8E58-2958D6C88A99}">
  <dimension ref="A1:F18"/>
  <sheetViews>
    <sheetView tabSelected="1" workbookViewId="0">
      <selection activeCell="B12" sqref="B12"/>
    </sheetView>
  </sheetViews>
  <sheetFormatPr defaultRowHeight="14.4" x14ac:dyDescent="0.3"/>
  <cols>
    <col min="1" max="1" width="7" customWidth="1"/>
    <col min="2" max="2" width="15.6640625" customWidth="1"/>
    <col min="3" max="3" width="14.6640625" bestFit="1" customWidth="1"/>
    <col min="4" max="4" width="14.109375" bestFit="1" customWidth="1"/>
    <col min="5" max="5" width="13.109375" bestFit="1" customWidth="1"/>
    <col min="6" max="6" width="14.6640625" bestFit="1" customWidth="1"/>
  </cols>
  <sheetData>
    <row r="1" spans="1:6" ht="15" thickBot="1" x14ac:dyDescent="0.35">
      <c r="A1" s="128" t="s">
        <v>113</v>
      </c>
      <c r="B1" s="129"/>
      <c r="C1" s="129"/>
      <c r="D1" s="129"/>
      <c r="E1" s="129"/>
      <c r="F1" s="130"/>
    </row>
    <row r="2" spans="1:6" ht="15" thickBot="1" x14ac:dyDescent="0.35">
      <c r="A2" s="123" t="s">
        <v>107</v>
      </c>
      <c r="B2" s="123" t="s">
        <v>108</v>
      </c>
      <c r="C2" s="123" t="s">
        <v>90</v>
      </c>
      <c r="D2" s="123" t="s">
        <v>89</v>
      </c>
      <c r="E2" s="123" t="s">
        <v>9</v>
      </c>
      <c r="F2" s="123" t="s">
        <v>109</v>
      </c>
    </row>
    <row r="3" spans="1:6" ht="15" thickBot="1" x14ac:dyDescent="0.35">
      <c r="A3" s="123">
        <v>2016</v>
      </c>
      <c r="B3" s="123" t="s">
        <v>110</v>
      </c>
      <c r="C3" s="124">
        <v>131701689.66112745</v>
      </c>
      <c r="D3" s="124">
        <v>-159099135.55878145</v>
      </c>
      <c r="E3" s="124">
        <v>38780209.905654475</v>
      </c>
      <c r="F3" s="124">
        <v>11382764.008000478</v>
      </c>
    </row>
    <row r="4" spans="1:6" ht="15" thickBot="1" x14ac:dyDescent="0.35">
      <c r="A4" s="123"/>
      <c r="B4" s="123" t="s">
        <v>111</v>
      </c>
      <c r="C4" s="124">
        <v>594918474.96501243</v>
      </c>
      <c r="D4" s="124">
        <v>253124727.50233322</v>
      </c>
      <c r="E4" s="124">
        <v>132057449.23265448</v>
      </c>
      <c r="F4" s="124">
        <v>980100651.70000017</v>
      </c>
    </row>
    <row r="5" spans="1:6" s="127" customFormat="1" ht="15" thickBot="1" x14ac:dyDescent="0.35">
      <c r="A5" s="125"/>
      <c r="B5" s="126" t="s">
        <v>112</v>
      </c>
      <c r="C5" s="126">
        <v>0.22137771006165663</v>
      </c>
      <c r="D5" s="126">
        <v>-0.62854047144530723</v>
      </c>
      <c r="E5" s="126">
        <v>0.29366166112547559</v>
      </c>
      <c r="F5" s="126">
        <v>1.1613872502030166E-2</v>
      </c>
    </row>
    <row r="6" spans="1:6" ht="15" thickBot="1" x14ac:dyDescent="0.35">
      <c r="A6" s="123">
        <v>2017</v>
      </c>
      <c r="B6" s="123" t="s">
        <v>110</v>
      </c>
      <c r="C6" s="124">
        <v>158182513.08617991</v>
      </c>
      <c r="D6" s="124">
        <v>-153111678.04949534</v>
      </c>
      <c r="E6" s="124">
        <v>38123265.50331533</v>
      </c>
      <c r="F6" s="124">
        <v>43194100.539999902</v>
      </c>
    </row>
    <row r="7" spans="1:6" ht="15" thickBot="1" x14ac:dyDescent="0.35">
      <c r="A7" s="123"/>
      <c r="B7" s="123" t="s">
        <v>111</v>
      </c>
      <c r="C7" s="124">
        <v>623617453.84805632</v>
      </c>
      <c r="D7" s="124">
        <v>268615269.39462841</v>
      </c>
      <c r="E7" s="124">
        <v>151649704.66731533</v>
      </c>
      <c r="F7" s="124">
        <v>1043882427.9100001</v>
      </c>
    </row>
    <row r="8" spans="1:6" s="127" customFormat="1" ht="15" thickBot="1" x14ac:dyDescent="0.35">
      <c r="A8" s="125"/>
      <c r="B8" s="126" t="s">
        <v>112</v>
      </c>
      <c r="C8" s="126">
        <v>0.25365312037068305</v>
      </c>
      <c r="D8" s="126">
        <v>-0.57000362784498193</v>
      </c>
      <c r="E8" s="126">
        <v>0.25139030495937348</v>
      </c>
      <c r="F8" s="126">
        <v>4.1378319420972136E-2</v>
      </c>
    </row>
    <row r="9" spans="1:6" ht="15" thickBot="1" x14ac:dyDescent="0.35">
      <c r="A9" s="123">
        <v>2018</v>
      </c>
      <c r="B9" s="123" t="s">
        <v>110</v>
      </c>
      <c r="C9" s="124">
        <v>157139702.76657474</v>
      </c>
      <c r="D9" s="124">
        <v>-169557334.40602809</v>
      </c>
      <c r="E9" s="124">
        <v>36600621.779453337</v>
      </c>
      <c r="F9" s="124">
        <v>24182990.139999986</v>
      </c>
    </row>
    <row r="10" spans="1:6" ht="15" thickBot="1" x14ac:dyDescent="0.35">
      <c r="A10" s="123"/>
      <c r="B10" s="123" t="s">
        <v>111</v>
      </c>
      <c r="C10" s="124">
        <v>657794870.60666847</v>
      </c>
      <c r="D10" s="124">
        <v>287721083.53287804</v>
      </c>
      <c r="E10" s="124">
        <v>148093996.70045334</v>
      </c>
      <c r="F10" s="124">
        <v>1093609950.8399999</v>
      </c>
    </row>
    <row r="11" spans="1:6" s="127" customFormat="1" ht="15" thickBot="1" x14ac:dyDescent="0.35">
      <c r="A11" s="125"/>
      <c r="B11" s="126" t="s">
        <v>112</v>
      </c>
      <c r="C11" s="126">
        <v>0.23888861070267781</v>
      </c>
      <c r="D11" s="126">
        <v>-0.5893114690243153</v>
      </c>
      <c r="E11" s="126">
        <v>0.24714453384281779</v>
      </c>
      <c r="F11" s="126">
        <v>2.2112993870826679E-2</v>
      </c>
    </row>
    <row r="14" spans="1:6" x14ac:dyDescent="0.3">
      <c r="A14" s="50" t="s">
        <v>97</v>
      </c>
    </row>
    <row r="15" spans="1:6" x14ac:dyDescent="0.3">
      <c r="A15" s="52" t="s">
        <v>101</v>
      </c>
    </row>
    <row r="16" spans="1:6" x14ac:dyDescent="0.3">
      <c r="A16" s="52" t="s">
        <v>98</v>
      </c>
    </row>
    <row r="17" spans="1:1" x14ac:dyDescent="0.3">
      <c r="A17" s="52" t="s">
        <v>114</v>
      </c>
    </row>
    <row r="18" spans="1:1" x14ac:dyDescent="0.3">
      <c r="A18" s="50" t="s">
        <v>100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93E6-931C-4788-9783-C56AE601F222}">
  <sheetPr>
    <pageSetUpPr autoPageBreaks="0" fitToPage="1"/>
  </sheetPr>
  <dimension ref="A1:AA93"/>
  <sheetViews>
    <sheetView zoomScaleNormal="100" workbookViewId="0">
      <pane xSplit="2" ySplit="15" topLeftCell="D16" activePane="bottomRight" state="frozen"/>
      <selection pane="topRight"/>
      <selection pane="bottomLeft"/>
      <selection pane="bottomRight" activeCell="J89" sqref="J89"/>
    </sheetView>
  </sheetViews>
  <sheetFormatPr defaultColWidth="9.109375" defaultRowHeight="15" customHeight="1" outlineLevelRow="2" x14ac:dyDescent="0.25"/>
  <cols>
    <col min="1" max="1" width="28.6640625" style="120" bestFit="1" customWidth="1"/>
    <col min="2" max="2" width="7.33203125" style="121" customWidth="1"/>
    <col min="3" max="3" width="11" style="120" hidden="1" customWidth="1"/>
    <col min="4" max="4" width="4.109375" style="120" customWidth="1"/>
    <col min="5" max="5" width="11" style="120" customWidth="1"/>
    <col min="6" max="6" width="9.109375" style="120"/>
    <col min="7" max="10" width="11" style="120" customWidth="1"/>
    <col min="11" max="11" width="2.6640625" style="122" customWidth="1"/>
    <col min="12" max="12" width="2.33203125" style="120" customWidth="1"/>
    <col min="13" max="13" width="11" style="120" customWidth="1"/>
    <col min="14" max="14" width="9.109375" style="120"/>
    <col min="15" max="18" width="11" style="120" customWidth="1"/>
    <col min="19" max="20" width="2.6640625" style="122" customWidth="1"/>
    <col min="21" max="21" width="11" style="120" customWidth="1"/>
    <col min="22" max="22" width="9.109375" style="120"/>
    <col min="23" max="26" width="11" style="120" customWidth="1"/>
    <col min="27" max="27" width="3.6640625" style="120" customWidth="1"/>
    <col min="28" max="16384" width="9.109375" style="120"/>
  </cols>
  <sheetData>
    <row r="1" spans="1:27" s="45" customFormat="1" ht="33" customHeight="1" x14ac:dyDescent="0.25">
      <c r="A1" s="48"/>
      <c r="B1" s="47"/>
      <c r="C1" s="46" t="s">
        <v>88</v>
      </c>
      <c r="D1" s="97"/>
      <c r="E1" s="97" t="s">
        <v>87</v>
      </c>
      <c r="F1" s="97" t="s">
        <v>86</v>
      </c>
      <c r="G1" s="98"/>
      <c r="H1" s="98"/>
      <c r="I1" s="98"/>
      <c r="J1" s="99"/>
      <c r="K1" s="100"/>
      <c r="L1" s="64"/>
      <c r="M1" s="74"/>
      <c r="N1" s="74"/>
      <c r="O1" s="75"/>
      <c r="P1" s="75"/>
      <c r="Q1" s="75"/>
      <c r="R1" s="76"/>
      <c r="S1" s="53"/>
      <c r="T1" s="77"/>
      <c r="U1" s="95"/>
      <c r="V1" s="88"/>
      <c r="W1" s="96"/>
      <c r="X1" s="96"/>
      <c r="Y1" s="96"/>
      <c r="Z1" s="96"/>
      <c r="AA1" s="88"/>
    </row>
    <row r="2" spans="1:27" s="30" customFormat="1" ht="15" customHeight="1" x14ac:dyDescent="0.25">
      <c r="A2" s="44"/>
      <c r="B2" s="33"/>
      <c r="C2" s="39" t="s">
        <v>85</v>
      </c>
      <c r="D2" s="101"/>
      <c r="E2" s="39" t="s">
        <v>84</v>
      </c>
      <c r="G2" s="39"/>
      <c r="H2" s="39"/>
      <c r="I2" s="39"/>
      <c r="J2" s="39"/>
      <c r="K2" s="101"/>
      <c r="L2" s="54"/>
      <c r="M2" s="39" t="s">
        <v>83</v>
      </c>
      <c r="O2" s="39"/>
      <c r="P2" s="39"/>
      <c r="Q2" s="39"/>
      <c r="R2" s="39"/>
      <c r="S2" s="54"/>
      <c r="T2" s="78"/>
      <c r="U2" s="39" t="s">
        <v>82</v>
      </c>
      <c r="W2" s="39"/>
      <c r="X2" s="39"/>
      <c r="Y2" s="39"/>
      <c r="Z2" s="39"/>
      <c r="AA2" s="89"/>
    </row>
    <row r="3" spans="1:27" s="30" customFormat="1" ht="18.75" customHeight="1" x14ac:dyDescent="0.25">
      <c r="A3" s="43"/>
      <c r="B3" s="42"/>
      <c r="C3" s="40" t="s">
        <v>81</v>
      </c>
      <c r="D3" s="102"/>
      <c r="E3" s="40" t="s">
        <v>81</v>
      </c>
      <c r="G3" s="40"/>
      <c r="H3" s="40"/>
      <c r="I3" s="40"/>
      <c r="J3" s="40"/>
      <c r="K3" s="102"/>
      <c r="L3" s="55"/>
      <c r="M3" s="40" t="s">
        <v>81</v>
      </c>
      <c r="O3" s="40"/>
      <c r="P3" s="40"/>
      <c r="Q3" s="40"/>
      <c r="R3" s="40"/>
      <c r="S3" s="55"/>
      <c r="T3" s="79"/>
      <c r="U3" s="40" t="s">
        <v>81</v>
      </c>
      <c r="W3" s="40"/>
      <c r="X3" s="40"/>
      <c r="Y3" s="40"/>
      <c r="Z3" s="40"/>
      <c r="AA3" s="89"/>
    </row>
    <row r="4" spans="1:27" s="30" customFormat="1" ht="15" customHeight="1" x14ac:dyDescent="0.25">
      <c r="A4" s="41"/>
      <c r="B4" s="33"/>
      <c r="C4" s="40" t="s">
        <v>80</v>
      </c>
      <c r="D4" s="102"/>
      <c r="E4" s="40" t="s">
        <v>80</v>
      </c>
      <c r="G4" s="40"/>
      <c r="H4" s="40"/>
      <c r="I4" s="40"/>
      <c r="J4" s="40"/>
      <c r="K4" s="102"/>
      <c r="L4" s="55"/>
      <c r="M4" s="40" t="s">
        <v>80</v>
      </c>
      <c r="O4" s="40"/>
      <c r="P4" s="40"/>
      <c r="Q4" s="40"/>
      <c r="R4" s="40"/>
      <c r="S4" s="55"/>
      <c r="T4" s="79"/>
      <c r="U4" s="40" t="s">
        <v>80</v>
      </c>
      <c r="W4" s="40"/>
      <c r="X4" s="40"/>
      <c r="Y4" s="40"/>
      <c r="Z4" s="40"/>
      <c r="AA4" s="89"/>
    </row>
    <row r="5" spans="1:27" s="34" customFormat="1" ht="24.6" customHeight="1" x14ac:dyDescent="0.25">
      <c r="A5" s="38"/>
      <c r="B5" s="37"/>
      <c r="C5" s="36" t="s">
        <v>79</v>
      </c>
      <c r="D5" s="103"/>
      <c r="E5" s="36" t="s">
        <v>79</v>
      </c>
      <c r="G5" s="36"/>
      <c r="H5" s="36"/>
      <c r="I5" s="36"/>
      <c r="J5" s="36"/>
      <c r="K5" s="103"/>
      <c r="L5" s="56"/>
      <c r="M5" s="36" t="s">
        <v>79</v>
      </c>
      <c r="O5" s="36"/>
      <c r="P5" s="36"/>
      <c r="Q5" s="36"/>
      <c r="R5" s="36"/>
      <c r="S5" s="56"/>
      <c r="T5" s="80"/>
      <c r="U5" s="36" t="s">
        <v>79</v>
      </c>
      <c r="W5" s="36"/>
      <c r="X5" s="36"/>
      <c r="Y5" s="36"/>
      <c r="Z5" s="36"/>
      <c r="AA5" s="90"/>
    </row>
    <row r="6" spans="1:27" s="34" customFormat="1" ht="12" x14ac:dyDescent="0.25">
      <c r="A6" s="38"/>
      <c r="B6" s="37"/>
      <c r="C6" s="35" t="s">
        <v>78</v>
      </c>
      <c r="D6" s="104"/>
      <c r="E6" s="35" t="s">
        <v>78</v>
      </c>
      <c r="G6" s="35" t="s">
        <v>89</v>
      </c>
      <c r="H6" s="35" t="s">
        <v>90</v>
      </c>
      <c r="I6" s="35" t="s">
        <v>9</v>
      </c>
      <c r="J6" s="35" t="s">
        <v>96</v>
      </c>
      <c r="K6" s="104"/>
      <c r="L6" s="57"/>
      <c r="M6" s="35" t="s">
        <v>78</v>
      </c>
      <c r="O6" s="35" t="s">
        <v>89</v>
      </c>
      <c r="P6" s="35" t="s">
        <v>90</v>
      </c>
      <c r="Q6" s="35" t="s">
        <v>9</v>
      </c>
      <c r="R6" s="35" t="s">
        <v>96</v>
      </c>
      <c r="S6" s="57"/>
      <c r="T6" s="81"/>
      <c r="U6" s="35" t="s">
        <v>78</v>
      </c>
      <c r="W6" s="35" t="s">
        <v>89</v>
      </c>
      <c r="X6" s="35" t="s">
        <v>90</v>
      </c>
      <c r="Y6" s="35" t="s">
        <v>9</v>
      </c>
      <c r="Z6" s="35" t="s">
        <v>96</v>
      </c>
      <c r="AA6" s="90"/>
    </row>
    <row r="7" spans="1:27" s="30" customFormat="1" ht="15" customHeight="1" thickBot="1" x14ac:dyDescent="0.3">
      <c r="A7" s="33"/>
      <c r="B7" s="32"/>
      <c r="C7" s="31" t="s">
        <v>77</v>
      </c>
      <c r="D7" s="105"/>
      <c r="E7" s="31" t="s">
        <v>77</v>
      </c>
      <c r="G7" s="31"/>
      <c r="H7" s="31"/>
      <c r="I7" s="31"/>
      <c r="J7" s="31"/>
      <c r="K7" s="116"/>
      <c r="L7" s="65"/>
      <c r="M7" s="31" t="s">
        <v>77</v>
      </c>
      <c r="O7" s="31"/>
      <c r="P7" s="31"/>
      <c r="Q7" s="31"/>
      <c r="R7" s="31"/>
      <c r="S7" s="58"/>
      <c r="T7" s="82"/>
      <c r="U7" s="31" t="s">
        <v>77</v>
      </c>
      <c r="W7" s="31"/>
      <c r="X7" s="31"/>
      <c r="Y7" s="31"/>
      <c r="Z7" s="31"/>
      <c r="AA7" s="89"/>
    </row>
    <row r="8" spans="1:27" s="4" customFormat="1" ht="15" customHeight="1" x14ac:dyDescent="0.25">
      <c r="A8" s="18" t="s">
        <v>76</v>
      </c>
      <c r="B8" s="7" t="s">
        <v>1</v>
      </c>
      <c r="C8" s="5">
        <v>6567471.1399999997</v>
      </c>
      <c r="D8" s="106"/>
      <c r="E8" s="5">
        <v>7402573.1500000004</v>
      </c>
      <c r="G8" s="5"/>
      <c r="H8" s="5"/>
      <c r="I8" s="5"/>
      <c r="J8" s="5"/>
      <c r="K8" s="108"/>
      <c r="L8" s="66"/>
      <c r="M8" s="5">
        <v>7628589.169999999</v>
      </c>
      <c r="O8" s="5"/>
      <c r="P8" s="5"/>
      <c r="Q8" s="5"/>
      <c r="R8" s="5"/>
      <c r="S8" s="59"/>
      <c r="T8" s="83"/>
      <c r="U8" s="5">
        <v>7922767.6799999997</v>
      </c>
      <c r="W8" s="5"/>
      <c r="X8" s="5"/>
      <c r="Y8" s="5"/>
      <c r="Z8" s="5"/>
      <c r="AA8" s="91"/>
    </row>
    <row r="9" spans="1:27" s="4" customFormat="1" ht="15" hidden="1" customHeight="1" outlineLevel="1" x14ac:dyDescent="0.25">
      <c r="A9" s="18" t="s">
        <v>75</v>
      </c>
      <c r="B9" s="7" t="s">
        <v>1</v>
      </c>
      <c r="C9" s="5">
        <v>1708659486.2099996</v>
      </c>
      <c r="D9" s="106"/>
      <c r="E9" s="5">
        <v>1768104749.8800001</v>
      </c>
      <c r="G9" s="5"/>
      <c r="H9" s="5"/>
      <c r="I9" s="5"/>
      <c r="J9" s="5"/>
      <c r="K9" s="108"/>
      <c r="L9" s="66"/>
      <c r="M9" s="5">
        <v>1837051656.3800004</v>
      </c>
      <c r="O9" s="5"/>
      <c r="P9" s="5"/>
      <c r="Q9" s="5"/>
      <c r="R9" s="5"/>
      <c r="S9" s="59"/>
      <c r="T9" s="83"/>
      <c r="U9" s="5">
        <v>1933478939.4000001</v>
      </c>
      <c r="W9" s="5"/>
      <c r="X9" s="5"/>
      <c r="Y9" s="5"/>
      <c r="Z9" s="5"/>
      <c r="AA9" s="91"/>
    </row>
    <row r="10" spans="1:27" s="4" customFormat="1" ht="15" hidden="1" customHeight="1" outlineLevel="1" x14ac:dyDescent="0.25">
      <c r="A10" s="18" t="s">
        <v>74</v>
      </c>
      <c r="B10" s="7" t="s">
        <v>1</v>
      </c>
      <c r="C10" s="29">
        <v>1715226957.3499999</v>
      </c>
      <c r="D10" s="107"/>
      <c r="E10" s="29">
        <v>1775507323.03</v>
      </c>
      <c r="G10" s="29">
        <f>$E$9*G18</f>
        <v>832557834.33573925</v>
      </c>
      <c r="H10" s="29">
        <f>$E$9*H18</f>
        <v>935546915.54426074</v>
      </c>
      <c r="I10" s="29">
        <f>E8</f>
        <v>7402573.1500000004</v>
      </c>
      <c r="J10" s="29">
        <f>$E$10*J18</f>
        <v>1775507323.0299997</v>
      </c>
      <c r="K10" s="108"/>
      <c r="L10" s="67"/>
      <c r="M10" s="29">
        <v>1844680245.5500002</v>
      </c>
      <c r="O10" s="29">
        <f>$M$9*O18</f>
        <v>873272620.97446477</v>
      </c>
      <c r="P10" s="29">
        <f>$M$9*P18</f>
        <v>963779035.40553558</v>
      </c>
      <c r="Q10" s="29">
        <f>M8</f>
        <v>7628589.169999999</v>
      </c>
      <c r="R10" s="29">
        <f t="shared" ref="R10" si="0">$M$10*R18</f>
        <v>1844680245.5500002</v>
      </c>
      <c r="S10" s="59"/>
      <c r="T10" s="83"/>
      <c r="U10" s="29">
        <v>1941401707.0799999</v>
      </c>
      <c r="W10" s="29">
        <f>$U$9*W18</f>
        <v>922963975.42846084</v>
      </c>
      <c r="X10" s="29">
        <f>$U$9*X18</f>
        <v>1010514963.9715393</v>
      </c>
      <c r="Y10" s="29">
        <f>U8</f>
        <v>7922767.6799999997</v>
      </c>
      <c r="Z10" s="29">
        <f>SUM(W10:Y10)</f>
        <v>1941401707.0800002</v>
      </c>
      <c r="AA10" s="91"/>
    </row>
    <row r="11" spans="1:27" s="4" customFormat="1" ht="15" hidden="1" customHeight="1" outlineLevel="1" x14ac:dyDescent="0.25">
      <c r="A11" s="10" t="s">
        <v>73</v>
      </c>
      <c r="B11" s="7" t="s">
        <v>1</v>
      </c>
      <c r="C11" s="5">
        <v>-982537925.14999986</v>
      </c>
      <c r="D11" s="106"/>
      <c r="E11" s="5">
        <v>-1023465328.6399999</v>
      </c>
      <c r="G11" s="5"/>
      <c r="H11" s="5"/>
      <c r="I11" s="5"/>
      <c r="J11" s="5"/>
      <c r="K11" s="108"/>
      <c r="L11" s="66"/>
      <c r="M11" s="5">
        <v>-1079637630.96</v>
      </c>
      <c r="O11" s="5"/>
      <c r="P11" s="5"/>
      <c r="Q11" s="5"/>
      <c r="R11" s="5"/>
      <c r="S11" s="59"/>
      <c r="T11" s="83"/>
      <c r="U11" s="5">
        <v>-1129095358.9499998</v>
      </c>
      <c r="W11" s="5"/>
      <c r="X11" s="5"/>
      <c r="Y11" s="5"/>
      <c r="Z11" s="5"/>
      <c r="AA11" s="91"/>
    </row>
    <row r="12" spans="1:27" s="4" customFormat="1" ht="15" hidden="1" customHeight="1" outlineLevel="1" x14ac:dyDescent="0.25">
      <c r="A12" s="10" t="s">
        <v>72</v>
      </c>
      <c r="B12" s="7" t="s">
        <v>1</v>
      </c>
      <c r="C12" s="5">
        <v>-16501483.309999999</v>
      </c>
      <c r="D12" s="106"/>
      <c r="E12" s="5">
        <v>-15897678.709999999</v>
      </c>
      <c r="G12" s="5"/>
      <c r="H12" s="5"/>
      <c r="I12" s="5"/>
      <c r="J12" s="5"/>
      <c r="K12" s="108"/>
      <c r="L12" s="66"/>
      <c r="M12" s="5">
        <v>-14608486.990000002</v>
      </c>
      <c r="O12" s="5"/>
      <c r="P12" s="5"/>
      <c r="Q12" s="5"/>
      <c r="R12" s="5"/>
      <c r="S12" s="59"/>
      <c r="T12" s="83"/>
      <c r="U12" s="5">
        <v>-18388174.219999999</v>
      </c>
      <c r="W12" s="5"/>
      <c r="X12" s="5"/>
      <c r="Y12" s="5"/>
      <c r="Z12" s="5"/>
      <c r="AA12" s="91"/>
    </row>
    <row r="13" spans="1:27" s="4" customFormat="1" ht="15" hidden="1" customHeight="1" outlineLevel="1" x14ac:dyDescent="0.25">
      <c r="A13" s="10" t="s">
        <v>71</v>
      </c>
      <c r="B13" s="7" t="s">
        <v>1</v>
      </c>
      <c r="C13" s="5">
        <v>-22275609.690000001</v>
      </c>
      <c r="D13" s="106"/>
      <c r="E13" s="5">
        <v>-22414463.470000003</v>
      </c>
      <c r="G13" s="5"/>
      <c r="H13" s="5"/>
      <c r="I13" s="5"/>
      <c r="J13" s="5"/>
      <c r="K13" s="108"/>
      <c r="L13" s="66"/>
      <c r="M13" s="5">
        <v>-7386463.9799999995</v>
      </c>
      <c r="O13" s="5"/>
      <c r="P13" s="5"/>
      <c r="Q13" s="5"/>
      <c r="R13" s="5"/>
      <c r="S13" s="59"/>
      <c r="T13" s="83"/>
      <c r="U13" s="5">
        <v>-15650596.700000001</v>
      </c>
      <c r="W13" s="5"/>
      <c r="X13" s="5"/>
      <c r="Y13" s="5"/>
      <c r="Z13" s="5"/>
      <c r="AA13" s="91"/>
    </row>
    <row r="14" spans="1:27" s="4" customFormat="1" ht="15" hidden="1" customHeight="1" outlineLevel="1" x14ac:dyDescent="0.25">
      <c r="A14" s="10" t="s">
        <v>70</v>
      </c>
      <c r="B14" s="7" t="s">
        <v>1</v>
      </c>
      <c r="C14" s="5">
        <v>1807616.9700000004</v>
      </c>
      <c r="D14" s="106"/>
      <c r="E14" s="5">
        <v>6902107.5999999996</v>
      </c>
      <c r="G14" s="5"/>
      <c r="H14" s="5"/>
      <c r="I14" s="5"/>
      <c r="J14" s="5"/>
      <c r="K14" s="108"/>
      <c r="L14" s="66"/>
      <c r="M14" s="5">
        <v>2418555.8600000003</v>
      </c>
      <c r="O14" s="5"/>
      <c r="P14" s="5"/>
      <c r="Q14" s="5"/>
      <c r="R14" s="5"/>
      <c r="S14" s="59"/>
      <c r="T14" s="83"/>
      <c r="U14" s="5">
        <v>3951158.8000000003</v>
      </c>
      <c r="W14" s="5"/>
      <c r="X14" s="5"/>
      <c r="Y14" s="5"/>
      <c r="Z14" s="5"/>
      <c r="AA14" s="91"/>
    </row>
    <row r="15" spans="1:27" s="4" customFormat="1" ht="15" hidden="1" customHeight="1" outlineLevel="1" x14ac:dyDescent="0.25">
      <c r="A15" s="10" t="s">
        <v>69</v>
      </c>
      <c r="B15" s="7" t="s">
        <v>1</v>
      </c>
      <c r="C15" s="5">
        <v>-1019507401.1799999</v>
      </c>
      <c r="D15" s="106"/>
      <c r="E15" s="5">
        <v>-1054875363.22</v>
      </c>
      <c r="G15" s="5"/>
      <c r="H15" s="5"/>
      <c r="I15" s="5"/>
      <c r="J15" s="5"/>
      <c r="K15" s="108"/>
      <c r="L15" s="66"/>
      <c r="M15" s="5">
        <v>-1099214026.0699999</v>
      </c>
      <c r="O15" s="5"/>
      <c r="P15" s="5"/>
      <c r="Q15" s="5"/>
      <c r="R15" s="5"/>
      <c r="S15" s="59"/>
      <c r="T15" s="83"/>
      <c r="U15" s="5">
        <v>-1159182971.0699999</v>
      </c>
      <c r="W15" s="5"/>
      <c r="X15" s="5"/>
      <c r="Y15" s="5"/>
      <c r="Z15" s="5"/>
      <c r="AA15" s="91"/>
    </row>
    <row r="16" spans="1:27" s="10" customFormat="1" ht="21" customHeight="1" collapsed="1" x14ac:dyDescent="0.25">
      <c r="A16" s="17" t="s">
        <v>68</v>
      </c>
      <c r="B16" s="16" t="s">
        <v>1</v>
      </c>
      <c r="C16" s="9">
        <v>695719556.16999996</v>
      </c>
      <c r="D16" s="108"/>
      <c r="E16" s="9">
        <v>720631959.81000018</v>
      </c>
      <c r="G16" s="12">
        <f>G10*G20</f>
        <v>179749407.51690817</v>
      </c>
      <c r="H16" s="12">
        <f>H10*H20</f>
        <v>512466480.09043753</v>
      </c>
      <c r="I16" s="12">
        <f>E16-G16-H16</f>
        <v>28416072.202654481</v>
      </c>
      <c r="J16" s="12">
        <f>SUM(G16:I16)</f>
        <v>720631959.81000018</v>
      </c>
      <c r="K16" s="117"/>
      <c r="L16" s="59"/>
      <c r="M16" s="9">
        <v>745466219.48000002</v>
      </c>
      <c r="O16" s="12">
        <f>O10*O20</f>
        <v>186721181.42893794</v>
      </c>
      <c r="P16" s="12">
        <f>P10*P20</f>
        <v>533235821.34374678</v>
      </c>
      <c r="Q16" s="12">
        <f>M16-O16-P16</f>
        <v>25509216.707315326</v>
      </c>
      <c r="R16" s="12">
        <f>SUM(O16:Q16)</f>
        <v>745466219.48000002</v>
      </c>
      <c r="S16" s="60"/>
      <c r="T16" s="84"/>
      <c r="U16" s="12">
        <v>782218736.00999987</v>
      </c>
      <c r="W16" s="12">
        <f>W10*W20</f>
        <v>198211607.76492012</v>
      </c>
      <c r="X16" s="12">
        <f>X10*X20</f>
        <v>559794659.23462641</v>
      </c>
      <c r="Y16" s="12">
        <f>U16-W16-X16</f>
        <v>24212469.010453343</v>
      </c>
      <c r="Z16" s="12">
        <f>SUM(W16:Y16)</f>
        <v>782218736.00999987</v>
      </c>
      <c r="AA16" s="92"/>
    </row>
    <row r="17" spans="1:27" s="27" customFormat="1" ht="13.2" customHeight="1" x14ac:dyDescent="0.2">
      <c r="A17" s="27" t="s">
        <v>0</v>
      </c>
      <c r="B17" s="28"/>
      <c r="C17" s="27">
        <f>C16/C10</f>
        <v>0.40561370213355108</v>
      </c>
      <c r="D17" s="109"/>
      <c r="E17" s="27">
        <f>E16/E10</f>
        <v>0.40587383136229621</v>
      </c>
      <c r="K17" s="118"/>
      <c r="L17" s="68"/>
      <c r="M17" s="27">
        <f>M16/M10</f>
        <v>0.40411676835501414</v>
      </c>
      <c r="S17" s="61"/>
      <c r="T17" s="85"/>
      <c r="U17" s="27">
        <f>U16/U10</f>
        <v>0.40291441650502613</v>
      </c>
      <c r="AA17" s="93"/>
    </row>
    <row r="18" spans="1:27" s="27" customFormat="1" ht="13.2" customHeight="1" x14ac:dyDescent="0.2">
      <c r="B18" s="28"/>
      <c r="D18" s="109"/>
      <c r="F18" s="27" t="s">
        <v>95</v>
      </c>
      <c r="G18" s="27">
        <v>0.47087585415527233</v>
      </c>
      <c r="H18" s="27">
        <v>0.52912414584472756</v>
      </c>
      <c r="I18" s="27">
        <f>100%-SUM(G18:H18)</f>
        <v>0</v>
      </c>
      <c r="J18" s="27">
        <f>SUM(G18:I18)</f>
        <v>0.99999999999999989</v>
      </c>
      <c r="K18" s="118"/>
      <c r="L18" s="68"/>
      <c r="N18" s="27" t="s">
        <v>95</v>
      </c>
      <c r="O18" s="27">
        <v>0.47536639372204209</v>
      </c>
      <c r="P18" s="27">
        <v>0.52463360627795796</v>
      </c>
      <c r="Q18" s="27">
        <f>100%-SUM(O18:P18)</f>
        <v>0</v>
      </c>
      <c r="R18" s="27">
        <f>SUM(O18:Q18)</f>
        <v>1</v>
      </c>
      <c r="S18" s="61"/>
      <c r="T18" s="85"/>
      <c r="V18" s="27" t="s">
        <v>95</v>
      </c>
      <c r="W18" s="27">
        <v>0.47735920811988586</v>
      </c>
      <c r="X18" s="27">
        <v>0.52264079188011414</v>
      </c>
      <c r="Y18" s="27">
        <f>100%-SUM(W18:X18)</f>
        <v>0</v>
      </c>
      <c r="Z18" s="27">
        <f>SUM(W18:Y18)</f>
        <v>1</v>
      </c>
      <c r="AA18" s="93"/>
    </row>
    <row r="19" spans="1:27" s="27" customFormat="1" ht="13.2" hidden="1" customHeight="1" x14ac:dyDescent="0.2">
      <c r="B19" s="28"/>
      <c r="D19" s="109"/>
      <c r="F19" s="27" t="s">
        <v>92</v>
      </c>
      <c r="G19" s="27">
        <v>0.25967246741217487</v>
      </c>
      <c r="H19" s="27">
        <v>0.74032753258782524</v>
      </c>
      <c r="I19" s="27">
        <f>100%-SUM(G19:H19)</f>
        <v>0</v>
      </c>
      <c r="J19" s="27">
        <f>SUM(G19:I19)</f>
        <v>1</v>
      </c>
      <c r="K19" s="118"/>
      <c r="L19" s="68"/>
      <c r="N19" s="27" t="s">
        <v>92</v>
      </c>
      <c r="O19" s="27">
        <v>0.25935046219404889</v>
      </c>
      <c r="P19" s="27">
        <v>0.740649537805951</v>
      </c>
      <c r="Q19" s="27">
        <v>0</v>
      </c>
      <c r="R19" s="27">
        <f>SUM(O19:Q19)</f>
        <v>0.99999999999999989</v>
      </c>
      <c r="S19" s="61"/>
      <c r="T19" s="85"/>
      <c r="V19" s="27" t="s">
        <v>92</v>
      </c>
      <c r="W19" s="27">
        <v>0.26149072427792824</v>
      </c>
      <c r="X19" s="27">
        <v>0.7385092757220717</v>
      </c>
      <c r="Y19" s="27">
        <f>100%-SUM(W19:X19)</f>
        <v>0</v>
      </c>
      <c r="Z19" s="27">
        <f>SUM(W19:Y19)</f>
        <v>1</v>
      </c>
      <c r="AA19" s="93"/>
    </row>
    <row r="20" spans="1:27" s="27" customFormat="1" ht="13.2" customHeight="1" x14ac:dyDescent="0.2">
      <c r="B20" s="28"/>
      <c r="D20" s="109"/>
      <c r="F20" s="27" t="s">
        <v>91</v>
      </c>
      <c r="G20" s="27">
        <v>0.2159002054918169</v>
      </c>
      <c r="H20" s="27">
        <v>0.54777208024068647</v>
      </c>
      <c r="K20" s="118"/>
      <c r="L20" s="68"/>
      <c r="N20" s="27" t="s">
        <v>91</v>
      </c>
      <c r="O20" s="27">
        <v>0.21381774367388282</v>
      </c>
      <c r="P20" s="27">
        <v>0.55327601219233169</v>
      </c>
      <c r="S20" s="61"/>
      <c r="T20" s="85"/>
      <c r="V20" s="27" t="s">
        <v>91</v>
      </c>
      <c r="W20" s="27">
        <v>0.21475551922046121</v>
      </c>
      <c r="X20" s="27">
        <v>0.55396968792477264</v>
      </c>
      <c r="AA20" s="93"/>
    </row>
    <row r="21" spans="1:27" s="27" customFormat="1" ht="13.2" customHeight="1" x14ac:dyDescent="0.25">
      <c r="B21" s="28"/>
      <c r="D21" s="109"/>
      <c r="F21" s="27" t="s">
        <v>93</v>
      </c>
      <c r="G21" s="11">
        <f>$E$40*G18</f>
        <v>73375319.98542507</v>
      </c>
      <c r="H21" s="11">
        <f>$E$40*H18</f>
        <v>82451994.874574929</v>
      </c>
      <c r="I21" s="11">
        <f>$M$40*I18</f>
        <v>0</v>
      </c>
      <c r="J21" s="11">
        <f>SUM(G21:I21)</f>
        <v>155827314.86000001</v>
      </c>
      <c r="K21" s="117"/>
      <c r="L21" s="68"/>
      <c r="N21" s="27" t="s">
        <v>93</v>
      </c>
      <c r="O21" s="11">
        <f>$M$40*O18</f>
        <v>81894087.965690479</v>
      </c>
      <c r="P21" s="11">
        <f t="shared" ref="P21:Q21" si="1">$M$40*P18</f>
        <v>90381632.50430952</v>
      </c>
      <c r="Q21" s="11">
        <f t="shared" si="1"/>
        <v>0</v>
      </c>
      <c r="R21" s="11">
        <f>SUM(O21:Q21)</f>
        <v>172275720.47</v>
      </c>
      <c r="S21" s="60"/>
      <c r="T21" s="84"/>
      <c r="V21" s="27" t="s">
        <v>93</v>
      </c>
      <c r="W21" s="11">
        <f>$U$40*W18</f>
        <v>89509475.767957941</v>
      </c>
      <c r="X21" s="11">
        <f t="shared" ref="X21:Y21" si="2">$U$40*X18</f>
        <v>98000211.372042045</v>
      </c>
      <c r="Y21" s="11">
        <f t="shared" si="2"/>
        <v>0</v>
      </c>
      <c r="Z21" s="11">
        <f>SUM(W21:Y21)</f>
        <v>187509687.13999999</v>
      </c>
      <c r="AA21" s="93"/>
    </row>
    <row r="22" spans="1:27" s="27" customFormat="1" ht="13.2" customHeight="1" x14ac:dyDescent="0.25">
      <c r="B22" s="28"/>
      <c r="D22" s="109"/>
      <c r="F22" s="27" t="s">
        <v>94</v>
      </c>
      <c r="G22" s="11"/>
      <c r="H22" s="11"/>
      <c r="I22" s="11">
        <f>E45-SUM(G21:I21)</f>
        <v>103641377.03</v>
      </c>
      <c r="J22" s="11">
        <f>SUM(G22:I22)</f>
        <v>103641377.03</v>
      </c>
      <c r="K22" s="117"/>
      <c r="L22" s="68"/>
      <c r="N22" s="27" t="s">
        <v>94</v>
      </c>
      <c r="O22" s="11"/>
      <c r="P22" s="11"/>
      <c r="Q22" s="11">
        <f>M45-SUM(O21:Q21)</f>
        <v>126140487.96000001</v>
      </c>
      <c r="R22" s="11">
        <f>SUM(O22:Q22)</f>
        <v>126140487.96000001</v>
      </c>
      <c r="S22" s="60"/>
      <c r="T22" s="84"/>
      <c r="V22" s="27" t="s">
        <v>94</v>
      </c>
      <c r="W22" s="11"/>
      <c r="X22" s="11"/>
      <c r="Y22" s="11">
        <f>U45-SUM(W21:Y21)</f>
        <v>123881527.69</v>
      </c>
      <c r="Z22" s="11">
        <f>SUM(W22:Y22)</f>
        <v>123881527.69</v>
      </c>
      <c r="AA22" s="93"/>
    </row>
    <row r="23" spans="1:27" s="27" customFormat="1" ht="13.2" customHeight="1" x14ac:dyDescent="0.2">
      <c r="B23" s="28"/>
      <c r="D23" s="109"/>
      <c r="K23" s="118"/>
      <c r="L23" s="68"/>
      <c r="S23" s="61"/>
      <c r="T23" s="85"/>
      <c r="AA23" s="93"/>
    </row>
    <row r="24" spans="1:27" s="4" customFormat="1" ht="22.95" hidden="1" customHeight="1" outlineLevel="1" x14ac:dyDescent="0.25">
      <c r="A24" s="25" t="s">
        <v>67</v>
      </c>
      <c r="B24" s="7" t="s">
        <v>1</v>
      </c>
      <c r="C24" s="5">
        <v>6.4687810663599521E-11</v>
      </c>
      <c r="D24" s="106"/>
      <c r="E24" s="5">
        <v>-2.9695002012886107E-10</v>
      </c>
      <c r="G24" s="11"/>
      <c r="H24" s="11"/>
      <c r="I24" s="11"/>
      <c r="J24" s="11"/>
      <c r="K24" s="117"/>
      <c r="L24" s="66"/>
      <c r="M24" s="5">
        <v>5.056843832562663E-10</v>
      </c>
      <c r="O24" s="11"/>
      <c r="P24" s="11"/>
      <c r="Q24" s="11"/>
      <c r="R24" s="11"/>
      <c r="S24" s="60"/>
      <c r="T24" s="84"/>
      <c r="U24" s="11">
        <v>-7.6169740653719842E-10</v>
      </c>
      <c r="W24" s="11"/>
      <c r="X24" s="11"/>
      <c r="Y24" s="11"/>
      <c r="Z24" s="11"/>
      <c r="AA24" s="91"/>
    </row>
    <row r="25" spans="1:27" s="4" customFormat="1" ht="15" hidden="1" customHeight="1" outlineLevel="1" x14ac:dyDescent="0.25">
      <c r="A25" s="25" t="s">
        <v>66</v>
      </c>
      <c r="B25" s="7" t="s">
        <v>1</v>
      </c>
      <c r="C25" s="5">
        <v>214730.03</v>
      </c>
      <c r="D25" s="106"/>
      <c r="E25" s="5">
        <v>213459.7</v>
      </c>
      <c r="G25" s="11"/>
      <c r="H25" s="11"/>
      <c r="I25" s="11"/>
      <c r="J25" s="11"/>
      <c r="K25" s="117"/>
      <c r="L25" s="66"/>
      <c r="M25" s="5">
        <v>222226.04000000007</v>
      </c>
      <c r="O25" s="11"/>
      <c r="P25" s="11"/>
      <c r="Q25" s="11"/>
      <c r="R25" s="11"/>
      <c r="S25" s="60"/>
      <c r="T25" s="84"/>
      <c r="U25" s="11">
        <v>245068.88000000006</v>
      </c>
      <c r="W25" s="11"/>
      <c r="X25" s="11"/>
      <c r="Y25" s="11"/>
      <c r="Z25" s="11"/>
      <c r="AA25" s="91"/>
    </row>
    <row r="26" spans="1:27" s="4" customFormat="1" ht="15" hidden="1" customHeight="1" outlineLevel="1" x14ac:dyDescent="0.25">
      <c r="A26" s="25" t="s">
        <v>65</v>
      </c>
      <c r="B26" s="7" t="s">
        <v>1</v>
      </c>
      <c r="C26" s="5">
        <v>1469951.58</v>
      </c>
      <c r="D26" s="106"/>
      <c r="E26" s="5">
        <v>10223018.690000001</v>
      </c>
      <c r="G26" s="11"/>
      <c r="H26" s="11"/>
      <c r="I26" s="11"/>
      <c r="J26" s="11"/>
      <c r="K26" s="117"/>
      <c r="L26" s="66"/>
      <c r="M26" s="5">
        <v>16409902.59</v>
      </c>
      <c r="O26" s="11"/>
      <c r="P26" s="11"/>
      <c r="Q26" s="11"/>
      <c r="R26" s="11"/>
      <c r="S26" s="60"/>
      <c r="T26" s="84"/>
      <c r="U26" s="11">
        <v>9079024.3800000027</v>
      </c>
      <c r="W26" s="11"/>
      <c r="X26" s="11"/>
      <c r="Y26" s="11"/>
      <c r="Z26" s="11"/>
      <c r="AA26" s="91"/>
    </row>
    <row r="27" spans="1:27" s="4" customFormat="1" ht="15" hidden="1" customHeight="1" outlineLevel="1" x14ac:dyDescent="0.25">
      <c r="A27" s="26" t="s">
        <v>55</v>
      </c>
      <c r="B27" s="7" t="s">
        <v>1</v>
      </c>
      <c r="C27" s="5">
        <v>0</v>
      </c>
      <c r="D27" s="106"/>
      <c r="E27" s="5">
        <v>1730.77</v>
      </c>
      <c r="G27" s="11"/>
      <c r="H27" s="11"/>
      <c r="I27" s="11"/>
      <c r="J27" s="11"/>
      <c r="K27" s="117"/>
      <c r="L27" s="66"/>
      <c r="M27" s="5">
        <v>17321.64</v>
      </c>
      <c r="O27" s="11"/>
      <c r="P27" s="11"/>
      <c r="Q27" s="11"/>
      <c r="R27" s="11"/>
      <c r="S27" s="60"/>
      <c r="T27" s="84"/>
      <c r="U27" s="11">
        <v>13135</v>
      </c>
      <c r="W27" s="11"/>
      <c r="X27" s="11"/>
      <c r="Y27" s="11"/>
      <c r="Z27" s="11"/>
      <c r="AA27" s="91"/>
    </row>
    <row r="28" spans="1:27" s="4" customFormat="1" ht="15" hidden="1" customHeight="1" outlineLevel="1" x14ac:dyDescent="0.25">
      <c r="A28" s="25" t="s">
        <v>64</v>
      </c>
      <c r="B28" s="7" t="s">
        <v>1</v>
      </c>
      <c r="C28" s="5">
        <v>15016017.969999999</v>
      </c>
      <c r="D28" s="106"/>
      <c r="E28" s="5">
        <v>15254255.869999997</v>
      </c>
      <c r="G28" s="11"/>
      <c r="H28" s="11"/>
      <c r="I28" s="11"/>
      <c r="J28" s="11"/>
      <c r="K28" s="117"/>
      <c r="L28" s="66"/>
      <c r="M28" s="5">
        <v>15660665.270000003</v>
      </c>
      <c r="O28" s="11"/>
      <c r="P28" s="11"/>
      <c r="Q28" s="11"/>
      <c r="R28" s="11"/>
      <c r="S28" s="60"/>
      <c r="T28" s="84"/>
      <c r="U28" s="11">
        <v>15499333.08</v>
      </c>
      <c r="W28" s="11"/>
      <c r="X28" s="11"/>
      <c r="Y28" s="11"/>
      <c r="Z28" s="11"/>
      <c r="AA28" s="91"/>
    </row>
    <row r="29" spans="1:27" s="4" customFormat="1" ht="15" hidden="1" customHeight="1" outlineLevel="1" x14ac:dyDescent="0.25">
      <c r="A29" s="25" t="s">
        <v>63</v>
      </c>
      <c r="B29" s="7" t="s">
        <v>1</v>
      </c>
      <c r="C29" s="5">
        <v>591695.6100000001</v>
      </c>
      <c r="D29" s="106"/>
      <c r="E29" s="5">
        <v>634769.53</v>
      </c>
      <c r="G29" s="11"/>
      <c r="H29" s="11"/>
      <c r="I29" s="11"/>
      <c r="J29" s="11"/>
      <c r="K29" s="117"/>
      <c r="L29" s="66"/>
      <c r="M29" s="5">
        <v>15589026.489999998</v>
      </c>
      <c r="O29" s="11"/>
      <c r="P29" s="11"/>
      <c r="Q29" s="11"/>
      <c r="R29" s="11"/>
      <c r="S29" s="60"/>
      <c r="T29" s="84"/>
      <c r="U29" s="11">
        <v>13213728.120000001</v>
      </c>
      <c r="W29" s="11"/>
      <c r="X29" s="11"/>
      <c r="Y29" s="11"/>
      <c r="Z29" s="11"/>
      <c r="AA29" s="91"/>
    </row>
    <row r="30" spans="1:27" s="4" customFormat="1" ht="15" hidden="1" customHeight="1" outlineLevel="1" x14ac:dyDescent="0.25">
      <c r="A30" s="25" t="s">
        <v>62</v>
      </c>
      <c r="B30" s="7" t="s">
        <v>1</v>
      </c>
      <c r="C30" s="5">
        <v>9661592</v>
      </c>
      <c r="D30" s="106"/>
      <c r="E30" s="5">
        <v>12057768.140000001</v>
      </c>
      <c r="G30" s="11"/>
      <c r="H30" s="11"/>
      <c r="I30" s="11"/>
      <c r="J30" s="11"/>
      <c r="K30" s="117"/>
      <c r="L30" s="66"/>
      <c r="M30" s="5">
        <v>14229159.860000001</v>
      </c>
      <c r="O30" s="11"/>
      <c r="P30" s="11"/>
      <c r="Q30" s="11"/>
      <c r="R30" s="11"/>
      <c r="S30" s="60"/>
      <c r="T30" s="84"/>
      <c r="U30" s="11">
        <v>14045039.470000001</v>
      </c>
      <c r="W30" s="11"/>
      <c r="X30" s="11"/>
      <c r="Y30" s="11"/>
      <c r="Z30" s="11"/>
      <c r="AA30" s="91"/>
    </row>
    <row r="31" spans="1:27" s="4" customFormat="1" ht="15" hidden="1" customHeight="1" outlineLevel="1" x14ac:dyDescent="0.25">
      <c r="A31" s="25" t="s">
        <v>61</v>
      </c>
      <c r="B31" s="7" t="s">
        <v>1</v>
      </c>
      <c r="C31" s="5">
        <v>2001366.7200000002</v>
      </c>
      <c r="D31" s="106"/>
      <c r="E31" s="5">
        <v>2126195.81</v>
      </c>
      <c r="G31" s="11"/>
      <c r="H31" s="11"/>
      <c r="I31" s="11"/>
      <c r="J31" s="11"/>
      <c r="K31" s="117"/>
      <c r="L31" s="66"/>
      <c r="M31" s="5">
        <v>1956421.87</v>
      </c>
      <c r="O31" s="11"/>
      <c r="P31" s="11"/>
      <c r="Q31" s="11"/>
      <c r="R31" s="11"/>
      <c r="S31" s="60"/>
      <c r="T31" s="84"/>
      <c r="U31" s="11">
        <v>1865315.12</v>
      </c>
      <c r="W31" s="11"/>
      <c r="X31" s="11"/>
      <c r="Y31" s="11"/>
      <c r="Z31" s="11"/>
      <c r="AA31" s="91"/>
    </row>
    <row r="32" spans="1:27" s="4" customFormat="1" ht="15" hidden="1" customHeight="1" outlineLevel="1" x14ac:dyDescent="0.25">
      <c r="A32" s="25" t="s">
        <v>60</v>
      </c>
      <c r="B32" s="7" t="s">
        <v>1</v>
      </c>
      <c r="C32" s="5">
        <v>61036981.300000012</v>
      </c>
      <c r="D32" s="106"/>
      <c r="E32" s="5">
        <v>53705905.25</v>
      </c>
      <c r="G32" s="11"/>
      <c r="H32" s="11"/>
      <c r="I32" s="11"/>
      <c r="J32" s="11"/>
      <c r="K32" s="117"/>
      <c r="L32" s="66"/>
      <c r="M32" s="5">
        <v>49861164.560000002</v>
      </c>
      <c r="O32" s="11"/>
      <c r="P32" s="11"/>
      <c r="Q32" s="11"/>
      <c r="R32" s="11"/>
      <c r="S32" s="60"/>
      <c r="T32" s="84"/>
      <c r="U32" s="11">
        <v>55577304.860000007</v>
      </c>
      <c r="W32" s="11"/>
      <c r="X32" s="11"/>
      <c r="Y32" s="11"/>
      <c r="Z32" s="11"/>
      <c r="AA32" s="91"/>
    </row>
    <row r="33" spans="1:27" s="4" customFormat="1" ht="15" hidden="1" customHeight="1" outlineLevel="1" x14ac:dyDescent="0.25">
      <c r="A33" s="25" t="s">
        <v>59</v>
      </c>
      <c r="B33" s="7" t="s">
        <v>1</v>
      </c>
      <c r="C33" s="5">
        <v>0</v>
      </c>
      <c r="D33" s="106"/>
      <c r="E33" s="5">
        <v>0</v>
      </c>
      <c r="G33" s="11"/>
      <c r="H33" s="11"/>
      <c r="I33" s="11"/>
      <c r="J33" s="11"/>
      <c r="K33" s="117"/>
      <c r="L33" s="66"/>
      <c r="M33" s="5">
        <v>0</v>
      </c>
      <c r="O33" s="11"/>
      <c r="P33" s="11"/>
      <c r="Q33" s="11"/>
      <c r="R33" s="11"/>
      <c r="S33" s="60"/>
      <c r="T33" s="84"/>
      <c r="U33" s="11">
        <v>0</v>
      </c>
      <c r="W33" s="11"/>
      <c r="X33" s="11"/>
      <c r="Y33" s="11"/>
      <c r="Z33" s="11"/>
      <c r="AA33" s="91"/>
    </row>
    <row r="34" spans="1:27" s="4" customFormat="1" ht="15" hidden="1" customHeight="1" outlineLevel="1" x14ac:dyDescent="0.25">
      <c r="A34" s="25" t="s">
        <v>58</v>
      </c>
      <c r="B34" s="7" t="s">
        <v>1</v>
      </c>
      <c r="C34" s="5">
        <v>0</v>
      </c>
      <c r="D34" s="106"/>
      <c r="E34" s="5">
        <v>6018199.2000000011</v>
      </c>
      <c r="G34" s="11"/>
      <c r="H34" s="11"/>
      <c r="I34" s="11"/>
      <c r="J34" s="11"/>
      <c r="K34" s="117"/>
      <c r="L34" s="66"/>
      <c r="M34" s="5">
        <v>8036080.8800000008</v>
      </c>
      <c r="O34" s="11"/>
      <c r="P34" s="11"/>
      <c r="Q34" s="11"/>
      <c r="R34" s="11"/>
      <c r="S34" s="60"/>
      <c r="T34" s="84"/>
      <c r="U34" s="11">
        <v>7382908.7999999998</v>
      </c>
      <c r="W34" s="11"/>
      <c r="X34" s="11"/>
      <c r="Y34" s="11"/>
      <c r="Z34" s="11"/>
      <c r="AA34" s="91"/>
    </row>
    <row r="35" spans="1:27" s="4" customFormat="1" ht="15" hidden="1" customHeight="1" outlineLevel="1" x14ac:dyDescent="0.25">
      <c r="A35" s="25" t="s">
        <v>57</v>
      </c>
      <c r="B35" s="7" t="s">
        <v>1</v>
      </c>
      <c r="C35" s="5">
        <v>1374207.21</v>
      </c>
      <c r="D35" s="106"/>
      <c r="E35" s="5">
        <v>2034142.58</v>
      </c>
      <c r="G35" s="11"/>
      <c r="H35" s="11"/>
      <c r="I35" s="11"/>
      <c r="J35" s="11"/>
      <c r="K35" s="117"/>
      <c r="L35" s="66"/>
      <c r="M35" s="5">
        <v>2485016.1300000004</v>
      </c>
      <c r="O35" s="11"/>
      <c r="P35" s="11"/>
      <c r="Q35" s="11"/>
      <c r="R35" s="11"/>
      <c r="S35" s="60"/>
      <c r="T35" s="84"/>
      <c r="U35" s="11">
        <v>2843308.6300000004</v>
      </c>
      <c r="W35" s="11"/>
      <c r="X35" s="11"/>
      <c r="Y35" s="11"/>
      <c r="Z35" s="11"/>
      <c r="AA35" s="91"/>
    </row>
    <row r="36" spans="1:27" s="4" customFormat="1" ht="15" hidden="1" customHeight="1" outlineLevel="1" x14ac:dyDescent="0.25">
      <c r="A36" s="25" t="s">
        <v>56</v>
      </c>
      <c r="B36" s="7" t="s">
        <v>1</v>
      </c>
      <c r="C36" s="5">
        <v>0</v>
      </c>
      <c r="D36" s="106"/>
      <c r="E36" s="5">
        <v>0</v>
      </c>
      <c r="G36" s="11"/>
      <c r="H36" s="11"/>
      <c r="I36" s="11"/>
      <c r="J36" s="11"/>
      <c r="K36" s="117"/>
      <c r="L36" s="66"/>
      <c r="M36" s="5">
        <v>0</v>
      </c>
      <c r="O36" s="11"/>
      <c r="P36" s="11"/>
      <c r="Q36" s="11"/>
      <c r="R36" s="11"/>
      <c r="S36" s="60"/>
      <c r="T36" s="84"/>
      <c r="U36" s="11">
        <v>0</v>
      </c>
      <c r="W36" s="11"/>
      <c r="X36" s="11"/>
      <c r="Y36" s="11"/>
      <c r="Z36" s="11"/>
      <c r="AA36" s="91"/>
    </row>
    <row r="37" spans="1:27" s="4" customFormat="1" ht="15" hidden="1" customHeight="1" outlineLevel="1" x14ac:dyDescent="0.25">
      <c r="A37" s="25" t="s">
        <v>55</v>
      </c>
      <c r="B37" s="7" t="s">
        <v>1</v>
      </c>
      <c r="C37" s="5">
        <v>0</v>
      </c>
      <c r="D37" s="106"/>
      <c r="E37" s="5">
        <v>1730.77</v>
      </c>
      <c r="G37" s="11"/>
      <c r="H37" s="11"/>
      <c r="I37" s="11"/>
      <c r="J37" s="11"/>
      <c r="K37" s="117"/>
      <c r="L37" s="66"/>
      <c r="M37" s="5">
        <v>17321.64</v>
      </c>
      <c r="O37" s="11"/>
      <c r="P37" s="11"/>
      <c r="Q37" s="11"/>
      <c r="R37" s="11"/>
      <c r="S37" s="60"/>
      <c r="T37" s="84"/>
      <c r="U37" s="11">
        <v>13135</v>
      </c>
      <c r="W37" s="11"/>
      <c r="X37" s="11"/>
      <c r="Y37" s="11"/>
      <c r="Z37" s="11"/>
      <c r="AA37" s="91"/>
    </row>
    <row r="38" spans="1:27" s="4" customFormat="1" ht="15" hidden="1" customHeight="1" outlineLevel="1" x14ac:dyDescent="0.25">
      <c r="A38" s="25" t="s">
        <v>54</v>
      </c>
      <c r="B38" s="7" t="s">
        <v>1</v>
      </c>
      <c r="C38" s="5">
        <v>1294880.1000000001</v>
      </c>
      <c r="D38" s="106"/>
      <c r="E38" s="5">
        <v>1371931.4899999998</v>
      </c>
      <c r="G38" s="11"/>
      <c r="H38" s="11"/>
      <c r="I38" s="11"/>
      <c r="J38" s="11"/>
      <c r="K38" s="117"/>
      <c r="L38" s="66"/>
      <c r="M38" s="5">
        <v>1673502.63</v>
      </c>
      <c r="O38" s="11"/>
      <c r="P38" s="11"/>
      <c r="Q38" s="11"/>
      <c r="R38" s="11"/>
      <c r="S38" s="60"/>
      <c r="T38" s="84"/>
      <c r="U38" s="11">
        <v>1576995.6199999996</v>
      </c>
      <c r="W38" s="11"/>
      <c r="X38" s="11"/>
      <c r="Y38" s="11"/>
      <c r="Z38" s="11"/>
      <c r="AA38" s="91"/>
    </row>
    <row r="39" spans="1:27" s="4" customFormat="1" ht="15" hidden="1" customHeight="1" outlineLevel="1" x14ac:dyDescent="0.25">
      <c r="A39" s="25" t="s">
        <v>53</v>
      </c>
      <c r="B39" s="7" t="s">
        <v>1</v>
      </c>
      <c r="C39" s="5">
        <v>0</v>
      </c>
      <c r="D39" s="106"/>
      <c r="E39" s="5">
        <v>0</v>
      </c>
      <c r="G39" s="11"/>
      <c r="H39" s="11"/>
      <c r="I39" s="11"/>
      <c r="J39" s="11"/>
      <c r="K39" s="117"/>
      <c r="L39" s="66"/>
      <c r="M39" s="5">
        <v>0</v>
      </c>
      <c r="O39" s="11"/>
      <c r="P39" s="11"/>
      <c r="Q39" s="11"/>
      <c r="R39" s="11"/>
      <c r="S39" s="60"/>
      <c r="T39" s="84"/>
      <c r="U39" s="11">
        <v>2540365.73</v>
      </c>
      <c r="W39" s="11"/>
      <c r="X39" s="11"/>
      <c r="Y39" s="11"/>
      <c r="Z39" s="11"/>
      <c r="AA39" s="91"/>
    </row>
    <row r="40" spans="1:27" s="4" customFormat="1" ht="15" hidden="1" customHeight="1" outlineLevel="1" x14ac:dyDescent="0.25">
      <c r="A40" s="25" t="s">
        <v>52</v>
      </c>
      <c r="B40" s="7" t="s">
        <v>1</v>
      </c>
      <c r="C40" s="5">
        <v>141625018.57000002</v>
      </c>
      <c r="D40" s="106"/>
      <c r="E40" s="5">
        <v>155827314.86000001</v>
      </c>
      <c r="G40" s="11"/>
      <c r="H40" s="11"/>
      <c r="I40" s="11"/>
      <c r="J40" s="11"/>
      <c r="K40" s="117"/>
      <c r="L40" s="66"/>
      <c r="M40" s="5">
        <v>172275720.47</v>
      </c>
      <c r="O40" s="11"/>
      <c r="P40" s="11"/>
      <c r="Q40" s="11"/>
      <c r="R40" s="11"/>
      <c r="S40" s="60"/>
      <c r="T40" s="84"/>
      <c r="U40" s="11">
        <v>187509687.13999999</v>
      </c>
      <c r="W40" s="11"/>
      <c r="X40" s="11"/>
      <c r="Y40" s="11"/>
      <c r="Z40" s="11"/>
      <c r="AA40" s="91"/>
    </row>
    <row r="41" spans="1:27" s="4" customFormat="1" ht="15" hidden="1" customHeight="1" outlineLevel="2" x14ac:dyDescent="0.25">
      <c r="A41" s="23" t="s">
        <v>51</v>
      </c>
      <c r="B41" s="7" t="s">
        <v>1</v>
      </c>
      <c r="C41" s="5">
        <v>88927701.98999998</v>
      </c>
      <c r="D41" s="106"/>
      <c r="E41" s="5">
        <v>94769506.799999997</v>
      </c>
      <c r="G41" s="11"/>
      <c r="H41" s="11"/>
      <c r="I41" s="11"/>
      <c r="J41" s="11"/>
      <c r="K41" s="117"/>
      <c r="L41" s="66"/>
      <c r="M41" s="5">
        <v>116216272.47999999</v>
      </c>
      <c r="O41" s="11"/>
      <c r="P41" s="11"/>
      <c r="Q41" s="11"/>
      <c r="R41" s="11"/>
      <c r="S41" s="60"/>
      <c r="T41" s="84"/>
      <c r="U41" s="11">
        <v>123197851.59</v>
      </c>
      <c r="W41" s="11"/>
      <c r="X41" s="11"/>
      <c r="Y41" s="11"/>
      <c r="Z41" s="11"/>
      <c r="AA41" s="91"/>
    </row>
    <row r="42" spans="1:27" s="4" customFormat="1" ht="15" hidden="1" customHeight="1" outlineLevel="2" x14ac:dyDescent="0.25">
      <c r="A42" s="23" t="s">
        <v>50</v>
      </c>
      <c r="B42" s="7" t="s">
        <v>1</v>
      </c>
      <c r="C42" s="5">
        <v>22292729.41</v>
      </c>
      <c r="D42" s="106"/>
      <c r="E42" s="5">
        <v>28020773.879999999</v>
      </c>
      <c r="G42" s="11"/>
      <c r="H42" s="11"/>
      <c r="I42" s="11"/>
      <c r="J42" s="11"/>
      <c r="K42" s="117"/>
      <c r="L42" s="66"/>
      <c r="M42" s="5">
        <v>15550042.459999999</v>
      </c>
      <c r="O42" s="11"/>
      <c r="P42" s="11"/>
      <c r="Q42" s="11"/>
      <c r="R42" s="11"/>
      <c r="S42" s="60"/>
      <c r="T42" s="84"/>
      <c r="U42" s="11">
        <v>2167785.21</v>
      </c>
      <c r="W42" s="11"/>
      <c r="X42" s="11"/>
      <c r="Y42" s="11"/>
      <c r="Z42" s="11"/>
      <c r="AA42" s="91"/>
    </row>
    <row r="43" spans="1:27" s="4" customFormat="1" ht="15" hidden="1" customHeight="1" outlineLevel="2" x14ac:dyDescent="0.25">
      <c r="A43" s="24" t="s">
        <v>49</v>
      </c>
      <c r="B43" s="7" t="s">
        <v>1</v>
      </c>
      <c r="C43" s="5">
        <v>0</v>
      </c>
      <c r="D43" s="106"/>
      <c r="E43" s="5">
        <v>0</v>
      </c>
      <c r="G43" s="11"/>
      <c r="H43" s="11"/>
      <c r="I43" s="11"/>
      <c r="J43" s="11"/>
      <c r="K43" s="117"/>
      <c r="L43" s="66"/>
      <c r="M43" s="5">
        <v>0</v>
      </c>
      <c r="O43" s="11"/>
      <c r="P43" s="11"/>
      <c r="Q43" s="11"/>
      <c r="R43" s="11"/>
      <c r="S43" s="60"/>
      <c r="T43" s="84"/>
      <c r="U43" s="11">
        <v>0</v>
      </c>
      <c r="W43" s="11"/>
      <c r="X43" s="11"/>
      <c r="Y43" s="11"/>
      <c r="Z43" s="11"/>
      <c r="AA43" s="91"/>
    </row>
    <row r="44" spans="1:27" s="4" customFormat="1" ht="15" hidden="1" customHeight="1" outlineLevel="2" x14ac:dyDescent="0.25">
      <c r="A44" s="23" t="s">
        <v>48</v>
      </c>
      <c r="B44" s="7" t="s">
        <v>1</v>
      </c>
      <c r="C44" s="5">
        <v>30404587.169999998</v>
      </c>
      <c r="D44" s="106"/>
      <c r="E44" s="5">
        <v>33037034.18</v>
      </c>
      <c r="G44" s="11"/>
      <c r="H44" s="11"/>
      <c r="I44" s="11"/>
      <c r="J44" s="11"/>
      <c r="K44" s="117"/>
      <c r="L44" s="66"/>
      <c r="M44" s="5">
        <v>40509405.530000009</v>
      </c>
      <c r="O44" s="11"/>
      <c r="P44" s="11"/>
      <c r="Q44" s="11"/>
      <c r="R44" s="11"/>
      <c r="S44" s="60"/>
      <c r="T44" s="84"/>
      <c r="U44" s="11">
        <v>62144050.340000004</v>
      </c>
      <c r="W44" s="11"/>
      <c r="X44" s="11"/>
      <c r="Y44" s="11"/>
      <c r="Z44" s="11"/>
      <c r="AA44" s="91"/>
    </row>
    <row r="45" spans="1:27" s="10" customFormat="1" ht="16.2" customHeight="1" collapsed="1" x14ac:dyDescent="0.25">
      <c r="A45" s="22" t="s">
        <v>47</v>
      </c>
      <c r="B45" s="16" t="s">
        <v>1</v>
      </c>
      <c r="C45" s="19">
        <v>234286441.09</v>
      </c>
      <c r="D45" s="110"/>
      <c r="E45" s="19">
        <v>259468691.89000002</v>
      </c>
      <c r="G45" s="12"/>
      <c r="H45" s="12"/>
      <c r="I45" s="12"/>
      <c r="J45" s="12"/>
      <c r="K45" s="117"/>
      <c r="L45" s="69"/>
      <c r="M45" s="19">
        <v>298416208.43000001</v>
      </c>
      <c r="O45" s="12"/>
      <c r="P45" s="12"/>
      <c r="Q45" s="12"/>
      <c r="R45" s="12"/>
      <c r="S45" s="60"/>
      <c r="T45" s="84"/>
      <c r="U45" s="12">
        <v>311391214.82999998</v>
      </c>
      <c r="W45" s="12"/>
      <c r="X45" s="12"/>
      <c r="Y45" s="12"/>
      <c r="Z45" s="12"/>
      <c r="AA45" s="92"/>
    </row>
    <row r="46" spans="1:27" s="10" customFormat="1" ht="21" hidden="1" customHeight="1" x14ac:dyDescent="0.25">
      <c r="A46" s="21"/>
      <c r="B46" s="16"/>
      <c r="C46" s="9"/>
      <c r="D46" s="108"/>
      <c r="E46" s="9"/>
      <c r="G46" s="12"/>
      <c r="H46" s="12"/>
      <c r="I46" s="12"/>
      <c r="J46" s="12"/>
      <c r="K46" s="117"/>
      <c r="L46" s="59"/>
      <c r="M46" s="9"/>
      <c r="O46" s="12"/>
      <c r="P46" s="12"/>
      <c r="Q46" s="12"/>
      <c r="R46" s="12"/>
      <c r="S46" s="60"/>
      <c r="T46" s="84"/>
      <c r="U46" s="12"/>
      <c r="W46" s="12"/>
      <c r="X46" s="12"/>
      <c r="Y46" s="12"/>
      <c r="Z46" s="12"/>
      <c r="AA46" s="92"/>
    </row>
    <row r="47" spans="1:27" s="4" customFormat="1" ht="20.399999999999999" customHeight="1" x14ac:dyDescent="0.25">
      <c r="A47" s="20" t="s">
        <v>46</v>
      </c>
      <c r="B47" s="7" t="s">
        <v>1</v>
      </c>
      <c r="C47" s="19">
        <v>930005997.25999987</v>
      </c>
      <c r="D47" s="110"/>
      <c r="E47" s="19">
        <v>980100651.70000017</v>
      </c>
      <c r="G47" s="13">
        <f>SUM(G16+G21+G22)</f>
        <v>253124727.50233322</v>
      </c>
      <c r="H47" s="13">
        <f>SUM(H16+H21+H22)</f>
        <v>594918474.96501243</v>
      </c>
      <c r="I47" s="13">
        <f>SUM(I16+I21+I22)</f>
        <v>132057449.23265448</v>
      </c>
      <c r="J47" s="13">
        <f>SUM(J16+J21+J22)</f>
        <v>980100651.70000017</v>
      </c>
      <c r="K47" s="117"/>
      <c r="L47" s="69"/>
      <c r="M47" s="19">
        <v>1043883227.91</v>
      </c>
      <c r="O47" s="13">
        <f>SUM(O16+O21+O22)</f>
        <v>268615269.39462841</v>
      </c>
      <c r="P47" s="13">
        <f>SUM(P16+P21+P22)</f>
        <v>623617453.84805632</v>
      </c>
      <c r="Q47" s="13">
        <f>SUM(Q16+Q21+Q22)</f>
        <v>151649704.66731533</v>
      </c>
      <c r="R47" s="13">
        <f>SUM(R16+R21+R22)</f>
        <v>1043882427.9100001</v>
      </c>
      <c r="S47" s="60"/>
      <c r="T47" s="84"/>
      <c r="U47" s="13">
        <v>1093609950.8399999</v>
      </c>
      <c r="W47" s="13">
        <f>SUM(W16+W21+W22)</f>
        <v>287721083.53287804</v>
      </c>
      <c r="X47" s="13">
        <f>SUM(X16+X21+X22)</f>
        <v>657794870.60666847</v>
      </c>
      <c r="Y47" s="13">
        <f>SUM(Y16+Y21+Y22)</f>
        <v>148093996.70045334</v>
      </c>
      <c r="Z47" s="13">
        <f>SUM(Z16+Z21+Z22)</f>
        <v>1093609950.8399999</v>
      </c>
      <c r="AA47" s="91"/>
    </row>
    <row r="48" spans="1:27" s="4" customFormat="1" ht="15" hidden="1" customHeight="1" outlineLevel="1" x14ac:dyDescent="0.25">
      <c r="A48" s="10" t="s">
        <v>3</v>
      </c>
      <c r="B48" s="7" t="s">
        <v>1</v>
      </c>
      <c r="C48" s="5">
        <v>341950781.84000003</v>
      </c>
      <c r="D48" s="106"/>
      <c r="E48" s="5">
        <v>344956464.43999994</v>
      </c>
      <c r="G48" s="11"/>
      <c r="H48" s="11"/>
      <c r="I48" s="11"/>
      <c r="J48" s="11"/>
      <c r="K48" s="117"/>
      <c r="L48" s="66"/>
      <c r="M48" s="5">
        <v>356164039.97000003</v>
      </c>
      <c r="O48" s="11"/>
      <c r="P48" s="11"/>
      <c r="Q48" s="11"/>
      <c r="R48" s="11"/>
      <c r="S48" s="60"/>
      <c r="T48" s="84"/>
      <c r="U48" s="11">
        <v>389600981.19999999</v>
      </c>
      <c r="W48" s="11"/>
      <c r="X48" s="11"/>
      <c r="Y48" s="11"/>
      <c r="Z48" s="11"/>
      <c r="AA48" s="91"/>
    </row>
    <row r="49" spans="1:27" s="4" customFormat="1" ht="15" hidden="1" customHeight="1" outlineLevel="1" x14ac:dyDescent="0.25">
      <c r="A49" s="10" t="s">
        <v>45</v>
      </c>
      <c r="B49" s="7" t="s">
        <v>1</v>
      </c>
      <c r="C49" s="5">
        <v>68403239.870000005</v>
      </c>
      <c r="D49" s="106"/>
      <c r="E49" s="5">
        <v>84556490.810000002</v>
      </c>
      <c r="G49" s="11"/>
      <c r="H49" s="11"/>
      <c r="I49" s="11"/>
      <c r="J49" s="11"/>
      <c r="K49" s="117"/>
      <c r="L49" s="66"/>
      <c r="M49" s="5">
        <v>92893665.909999996</v>
      </c>
      <c r="O49" s="11"/>
      <c r="P49" s="11"/>
      <c r="Q49" s="11"/>
      <c r="R49" s="11"/>
      <c r="S49" s="60"/>
      <c r="T49" s="84"/>
      <c r="U49" s="11">
        <v>105897745.45999998</v>
      </c>
      <c r="W49" s="11"/>
      <c r="X49" s="11"/>
      <c r="Y49" s="11"/>
      <c r="Z49" s="11"/>
      <c r="AA49" s="91"/>
    </row>
    <row r="50" spans="1:27" s="4" customFormat="1" ht="15" hidden="1" customHeight="1" outlineLevel="1" x14ac:dyDescent="0.25">
      <c r="A50" s="10" t="s">
        <v>44</v>
      </c>
      <c r="B50" s="7" t="s">
        <v>1</v>
      </c>
      <c r="C50" s="5">
        <v>93764630.989999995</v>
      </c>
      <c r="D50" s="106"/>
      <c r="E50" s="5">
        <v>99133018.390000015</v>
      </c>
      <c r="G50" s="11"/>
      <c r="H50" s="11"/>
      <c r="I50" s="11"/>
      <c r="J50" s="11"/>
      <c r="K50" s="117"/>
      <c r="L50" s="66"/>
      <c r="M50" s="5">
        <v>104197460.07999998</v>
      </c>
      <c r="O50" s="11"/>
      <c r="P50" s="11"/>
      <c r="Q50" s="11"/>
      <c r="R50" s="11"/>
      <c r="S50" s="60"/>
      <c r="T50" s="84"/>
      <c r="U50" s="11">
        <v>111928665.92</v>
      </c>
      <c r="W50" s="11"/>
      <c r="X50" s="11"/>
      <c r="Y50" s="11"/>
      <c r="Z50" s="11"/>
      <c r="AA50" s="91"/>
    </row>
    <row r="51" spans="1:27" s="4" customFormat="1" ht="15" hidden="1" customHeight="1" outlineLevel="1" x14ac:dyDescent="0.25">
      <c r="A51" s="10" t="s">
        <v>2</v>
      </c>
      <c r="B51" s="7" t="s">
        <v>1</v>
      </c>
      <c r="C51" s="5">
        <v>199629829.59</v>
      </c>
      <c r="D51" s="106"/>
      <c r="E51" s="5">
        <v>217304676.12</v>
      </c>
      <c r="G51" s="11"/>
      <c r="H51" s="11"/>
      <c r="I51" s="11"/>
      <c r="J51" s="11"/>
      <c r="K51" s="117"/>
      <c r="L51" s="66"/>
      <c r="M51" s="5">
        <v>227406785.89999998</v>
      </c>
      <c r="O51" s="11"/>
      <c r="P51" s="11"/>
      <c r="Q51" s="11"/>
      <c r="R51" s="11"/>
      <c r="S51" s="60"/>
      <c r="T51" s="84"/>
      <c r="U51" s="11">
        <v>234176826.91999999</v>
      </c>
      <c r="W51" s="11"/>
      <c r="X51" s="11"/>
      <c r="Y51" s="11"/>
      <c r="Z51" s="11"/>
      <c r="AA51" s="91"/>
    </row>
    <row r="52" spans="1:27" s="4" customFormat="1" ht="15" hidden="1" customHeight="1" outlineLevel="1" x14ac:dyDescent="0.25">
      <c r="A52" s="10" t="s">
        <v>43</v>
      </c>
      <c r="B52" s="7" t="s">
        <v>1</v>
      </c>
      <c r="C52" s="5">
        <v>63102794.910000004</v>
      </c>
      <c r="D52" s="106"/>
      <c r="E52" s="5">
        <v>69563999.340000004</v>
      </c>
      <c r="G52" s="11"/>
      <c r="H52" s="11"/>
      <c r="I52" s="11"/>
      <c r="J52" s="11"/>
      <c r="K52" s="117"/>
      <c r="L52" s="66"/>
      <c r="M52" s="5">
        <v>63477851.089999996</v>
      </c>
      <c r="O52" s="11"/>
      <c r="P52" s="11"/>
      <c r="Q52" s="11"/>
      <c r="R52" s="11"/>
      <c r="S52" s="60"/>
      <c r="T52" s="84"/>
      <c r="U52" s="11">
        <v>66173737.919999994</v>
      </c>
      <c r="W52" s="11"/>
      <c r="X52" s="11"/>
      <c r="Y52" s="11"/>
      <c r="Z52" s="11"/>
      <c r="AA52" s="91"/>
    </row>
    <row r="53" spans="1:27" s="4" customFormat="1" ht="15" hidden="1" customHeight="1" outlineLevel="1" x14ac:dyDescent="0.25">
      <c r="A53" s="14" t="s">
        <v>42</v>
      </c>
      <c r="B53" s="7" t="s">
        <v>1</v>
      </c>
      <c r="C53" s="5">
        <v>609983851.29999995</v>
      </c>
      <c r="D53" s="106"/>
      <c r="E53" s="5">
        <v>646817631.37</v>
      </c>
      <c r="G53" s="11"/>
      <c r="H53" s="11"/>
      <c r="I53" s="11"/>
      <c r="J53" s="11"/>
      <c r="K53" s="117"/>
      <c r="L53" s="66"/>
      <c r="M53" s="5">
        <v>676464491.78000009</v>
      </c>
      <c r="O53" s="11"/>
      <c r="P53" s="11"/>
      <c r="Q53" s="11"/>
      <c r="R53" s="11"/>
      <c r="S53" s="60"/>
      <c r="T53" s="84"/>
      <c r="U53" s="11">
        <v>729675553.57999992</v>
      </c>
      <c r="W53" s="11"/>
      <c r="X53" s="11"/>
      <c r="Y53" s="11"/>
      <c r="Z53" s="11"/>
      <c r="AA53" s="91"/>
    </row>
    <row r="54" spans="1:27" s="4" customFormat="1" ht="15" hidden="1" customHeight="1" outlineLevel="1" x14ac:dyDescent="0.25">
      <c r="A54" s="14" t="s">
        <v>41</v>
      </c>
      <c r="B54" s="7" t="s">
        <v>1</v>
      </c>
      <c r="C54" s="5">
        <v>156867425.90000001</v>
      </c>
      <c r="D54" s="106"/>
      <c r="E54" s="5">
        <v>168697017.73000002</v>
      </c>
      <c r="G54" s="11"/>
      <c r="H54" s="11"/>
      <c r="I54" s="11"/>
      <c r="J54" s="11"/>
      <c r="K54" s="117"/>
      <c r="L54" s="66"/>
      <c r="M54" s="5">
        <v>167675311.17000002</v>
      </c>
      <c r="O54" s="11"/>
      <c r="P54" s="11"/>
      <c r="Q54" s="11"/>
      <c r="R54" s="11"/>
      <c r="S54" s="60"/>
      <c r="T54" s="84"/>
      <c r="U54" s="11">
        <v>178102403.84000003</v>
      </c>
      <c r="W54" s="11"/>
      <c r="X54" s="11"/>
      <c r="Y54" s="11"/>
      <c r="Z54" s="11"/>
      <c r="AA54" s="91"/>
    </row>
    <row r="55" spans="1:27" s="10" customFormat="1" ht="18.600000000000001" customHeight="1" collapsed="1" x14ac:dyDescent="0.25">
      <c r="A55" s="18" t="s">
        <v>40</v>
      </c>
      <c r="B55" s="16" t="s">
        <v>1</v>
      </c>
      <c r="C55" s="9">
        <v>766851277.20000005</v>
      </c>
      <c r="D55" s="108"/>
      <c r="E55" s="9">
        <v>815514649.10000002</v>
      </c>
      <c r="G55" s="12"/>
      <c r="H55" s="12"/>
      <c r="I55" s="12"/>
      <c r="J55" s="12"/>
      <c r="K55" s="117"/>
      <c r="L55" s="59"/>
      <c r="M55" s="9">
        <v>844139802.94999993</v>
      </c>
      <c r="O55" s="12"/>
      <c r="P55" s="12"/>
      <c r="Q55" s="12"/>
      <c r="R55" s="12"/>
      <c r="S55" s="60"/>
      <c r="T55" s="84"/>
      <c r="U55" s="12">
        <v>907777957.41999984</v>
      </c>
      <c r="W55" s="12"/>
      <c r="X55" s="12"/>
      <c r="Y55" s="12"/>
      <c r="Z55" s="12"/>
      <c r="AA55" s="92"/>
    </row>
    <row r="56" spans="1:27" s="4" customFormat="1" ht="15" hidden="1" customHeight="1" outlineLevel="1" x14ac:dyDescent="0.25">
      <c r="A56" s="10" t="s">
        <v>39</v>
      </c>
      <c r="B56" s="7" t="s">
        <v>1</v>
      </c>
      <c r="C56" s="5">
        <v>8555785.1900000013</v>
      </c>
      <c r="D56" s="106"/>
      <c r="E56" s="5">
        <v>8162689.1100000013</v>
      </c>
      <c r="G56" s="11"/>
      <c r="H56" s="11"/>
      <c r="I56" s="11"/>
      <c r="J56" s="11"/>
      <c r="K56" s="117"/>
      <c r="L56" s="66"/>
      <c r="M56" s="5">
        <v>9058672.7800000012</v>
      </c>
      <c r="O56" s="11"/>
      <c r="P56" s="11"/>
      <c r="Q56" s="11"/>
      <c r="R56" s="11"/>
      <c r="S56" s="60"/>
      <c r="T56" s="84"/>
      <c r="U56" s="11">
        <v>8483057.8200000003</v>
      </c>
      <c r="W56" s="11"/>
      <c r="X56" s="11"/>
      <c r="Y56" s="11"/>
      <c r="Z56" s="11"/>
      <c r="AA56" s="91"/>
    </row>
    <row r="57" spans="1:27" s="4" customFormat="1" ht="15" hidden="1" customHeight="1" outlineLevel="1" x14ac:dyDescent="0.25">
      <c r="A57" s="10" t="s">
        <v>38</v>
      </c>
      <c r="B57" s="7" t="s">
        <v>1</v>
      </c>
      <c r="C57" s="5">
        <v>13302398.73</v>
      </c>
      <c r="D57" s="106"/>
      <c r="E57" s="5">
        <v>14435876.942000002</v>
      </c>
      <c r="G57" s="11"/>
      <c r="H57" s="11"/>
      <c r="I57" s="11"/>
      <c r="J57" s="11"/>
      <c r="K57" s="117"/>
      <c r="L57" s="66"/>
      <c r="M57" s="5">
        <v>10354706.17</v>
      </c>
      <c r="O57" s="11"/>
      <c r="P57" s="11"/>
      <c r="Q57" s="11"/>
      <c r="R57" s="11"/>
      <c r="S57" s="60"/>
      <c r="T57" s="84"/>
      <c r="U57" s="11">
        <v>9085090.7399999984</v>
      </c>
      <c r="W57" s="11"/>
      <c r="X57" s="11"/>
      <c r="Y57" s="11"/>
      <c r="Z57" s="11"/>
      <c r="AA57" s="91"/>
    </row>
    <row r="58" spans="1:27" s="4" customFormat="1" ht="15" hidden="1" customHeight="1" outlineLevel="1" x14ac:dyDescent="0.25">
      <c r="A58" s="10" t="s">
        <v>37</v>
      </c>
      <c r="B58" s="7" t="s">
        <v>1</v>
      </c>
      <c r="C58" s="5">
        <v>175082.11000000004</v>
      </c>
      <c r="D58" s="106"/>
      <c r="E58" s="5">
        <v>532856.65</v>
      </c>
      <c r="G58" s="11"/>
      <c r="H58" s="11"/>
      <c r="I58" s="11"/>
      <c r="J58" s="11"/>
      <c r="K58" s="117"/>
      <c r="L58" s="66"/>
      <c r="M58" s="5">
        <v>660395.81999999995</v>
      </c>
      <c r="O58" s="11"/>
      <c r="P58" s="11"/>
      <c r="Q58" s="11"/>
      <c r="R58" s="11"/>
      <c r="S58" s="60"/>
      <c r="T58" s="84"/>
      <c r="U58" s="11">
        <v>432107.66000000003</v>
      </c>
      <c r="W58" s="11"/>
      <c r="X58" s="11"/>
      <c r="Y58" s="11"/>
      <c r="Z58" s="11"/>
      <c r="AA58" s="91"/>
    </row>
    <row r="59" spans="1:27" s="4" customFormat="1" ht="15" hidden="1" customHeight="1" outlineLevel="1" x14ac:dyDescent="0.25">
      <c r="A59" s="10" t="s">
        <v>36</v>
      </c>
      <c r="B59" s="7" t="s">
        <v>1</v>
      </c>
      <c r="C59" s="5">
        <v>1031431.6900000001</v>
      </c>
      <c r="D59" s="106"/>
      <c r="E59" s="5">
        <v>1571546.38</v>
      </c>
      <c r="G59" s="11"/>
      <c r="H59" s="11"/>
      <c r="I59" s="11"/>
      <c r="J59" s="11"/>
      <c r="K59" s="117"/>
      <c r="L59" s="66"/>
      <c r="M59" s="5">
        <v>1763446.8200000005</v>
      </c>
      <c r="O59" s="11"/>
      <c r="P59" s="11"/>
      <c r="Q59" s="11"/>
      <c r="R59" s="11"/>
      <c r="S59" s="60"/>
      <c r="T59" s="84"/>
      <c r="U59" s="11">
        <v>2308992.38</v>
      </c>
      <c r="W59" s="11"/>
      <c r="X59" s="11"/>
      <c r="Y59" s="11"/>
      <c r="Z59" s="11"/>
      <c r="AA59" s="91"/>
    </row>
    <row r="60" spans="1:27" s="4" customFormat="1" ht="15" hidden="1" customHeight="1" outlineLevel="1" x14ac:dyDescent="0.25">
      <c r="A60" s="10" t="s">
        <v>35</v>
      </c>
      <c r="B60" s="7" t="s">
        <v>1</v>
      </c>
      <c r="C60" s="5">
        <v>314477.52</v>
      </c>
      <c r="D60" s="106"/>
      <c r="E60" s="5">
        <v>326687.33999999997</v>
      </c>
      <c r="G60" s="11"/>
      <c r="H60" s="11"/>
      <c r="I60" s="11"/>
      <c r="J60" s="11"/>
      <c r="K60" s="117"/>
      <c r="L60" s="66"/>
      <c r="M60" s="5">
        <v>453288.83000000007</v>
      </c>
      <c r="O60" s="11"/>
      <c r="P60" s="11"/>
      <c r="Q60" s="11"/>
      <c r="R60" s="11"/>
      <c r="S60" s="60"/>
      <c r="T60" s="84"/>
      <c r="U60" s="11">
        <v>559596.67000000004</v>
      </c>
      <c r="W60" s="11"/>
      <c r="X60" s="11"/>
      <c r="Y60" s="11"/>
      <c r="Z60" s="11"/>
      <c r="AA60" s="91"/>
    </row>
    <row r="61" spans="1:27" s="4" customFormat="1" ht="15" hidden="1" customHeight="1" outlineLevel="1" x14ac:dyDescent="0.25">
      <c r="A61" s="10" t="s">
        <v>34</v>
      </c>
      <c r="B61" s="7" t="s">
        <v>1</v>
      </c>
      <c r="C61" s="5">
        <v>1562329.16</v>
      </c>
      <c r="D61" s="106"/>
      <c r="E61" s="5">
        <v>1983708.4900000002</v>
      </c>
      <c r="G61" s="11"/>
      <c r="H61" s="11"/>
      <c r="I61" s="11"/>
      <c r="J61" s="11"/>
      <c r="K61" s="117"/>
      <c r="L61" s="66"/>
      <c r="M61" s="5">
        <v>2040913.8500000003</v>
      </c>
      <c r="O61" s="11"/>
      <c r="P61" s="11"/>
      <c r="Q61" s="11"/>
      <c r="R61" s="11"/>
      <c r="S61" s="60"/>
      <c r="T61" s="84"/>
      <c r="U61" s="11">
        <v>1858725.1600000004</v>
      </c>
      <c r="W61" s="11"/>
      <c r="X61" s="11"/>
      <c r="Y61" s="11"/>
      <c r="Z61" s="11"/>
      <c r="AA61" s="91"/>
    </row>
    <row r="62" spans="1:27" s="4" customFormat="1" ht="15" hidden="1" customHeight="1" outlineLevel="1" x14ac:dyDescent="0.25">
      <c r="A62" s="10" t="s">
        <v>33</v>
      </c>
      <c r="B62" s="7" t="s">
        <v>1</v>
      </c>
      <c r="C62" s="5">
        <v>234473.19</v>
      </c>
      <c r="D62" s="106"/>
      <c r="E62" s="5">
        <v>221936.24000000002</v>
      </c>
      <c r="G62" s="11"/>
      <c r="H62" s="11"/>
      <c r="I62" s="11"/>
      <c r="J62" s="11"/>
      <c r="K62" s="117"/>
      <c r="L62" s="66"/>
      <c r="M62" s="5">
        <v>213950.55000000002</v>
      </c>
      <c r="O62" s="11"/>
      <c r="P62" s="11"/>
      <c r="Q62" s="11"/>
      <c r="R62" s="11"/>
      <c r="S62" s="60"/>
      <c r="T62" s="84"/>
      <c r="U62" s="11">
        <v>242986.17999999996</v>
      </c>
      <c r="W62" s="11"/>
      <c r="X62" s="11"/>
      <c r="Y62" s="11"/>
      <c r="Z62" s="11"/>
      <c r="AA62" s="91"/>
    </row>
    <row r="63" spans="1:27" s="4" customFormat="1" ht="15" hidden="1" customHeight="1" outlineLevel="1" x14ac:dyDescent="0.25">
      <c r="A63" s="10" t="s">
        <v>32</v>
      </c>
      <c r="B63" s="7" t="s">
        <v>1</v>
      </c>
      <c r="C63" s="5">
        <v>2376565.4699999997</v>
      </c>
      <c r="D63" s="106"/>
      <c r="E63" s="5">
        <v>2302021.6500000004</v>
      </c>
      <c r="G63" s="11"/>
      <c r="H63" s="11"/>
      <c r="I63" s="11"/>
      <c r="J63" s="11"/>
      <c r="K63" s="117"/>
      <c r="L63" s="66"/>
      <c r="M63" s="5">
        <v>2317412.08</v>
      </c>
      <c r="O63" s="11"/>
      <c r="P63" s="11"/>
      <c r="Q63" s="11"/>
      <c r="R63" s="11"/>
      <c r="S63" s="60"/>
      <c r="T63" s="84"/>
      <c r="U63" s="11">
        <v>2278956.5700000003</v>
      </c>
      <c r="W63" s="11"/>
      <c r="X63" s="11"/>
      <c r="Y63" s="11"/>
      <c r="Z63" s="11"/>
      <c r="AA63" s="91"/>
    </row>
    <row r="64" spans="1:27" s="4" customFormat="1" ht="15" hidden="1" customHeight="1" outlineLevel="1" x14ac:dyDescent="0.25">
      <c r="A64" s="10" t="s">
        <v>31</v>
      </c>
      <c r="B64" s="7" t="s">
        <v>1</v>
      </c>
      <c r="C64" s="5">
        <v>1340841.7200000002</v>
      </c>
      <c r="D64" s="106"/>
      <c r="E64" s="5">
        <v>1322251.25</v>
      </c>
      <c r="G64" s="11"/>
      <c r="H64" s="11"/>
      <c r="I64" s="11"/>
      <c r="J64" s="11"/>
      <c r="K64" s="117"/>
      <c r="L64" s="66"/>
      <c r="M64" s="5">
        <v>1580321.54</v>
      </c>
      <c r="O64" s="11"/>
      <c r="P64" s="11"/>
      <c r="Q64" s="11"/>
      <c r="R64" s="11"/>
      <c r="S64" s="60"/>
      <c r="T64" s="84"/>
      <c r="U64" s="11">
        <v>1585550.3399999999</v>
      </c>
      <c r="W64" s="11"/>
      <c r="X64" s="11"/>
      <c r="Y64" s="11"/>
      <c r="Z64" s="11"/>
      <c r="AA64" s="91"/>
    </row>
    <row r="65" spans="1:27" s="4" customFormat="1" ht="15" hidden="1" customHeight="1" outlineLevel="1" x14ac:dyDescent="0.25">
      <c r="A65" s="10" t="s">
        <v>30</v>
      </c>
      <c r="B65" s="7" t="s">
        <v>1</v>
      </c>
      <c r="C65" s="5">
        <v>-135946.76999999999</v>
      </c>
      <c r="D65" s="106"/>
      <c r="E65" s="5">
        <v>-119978.23000000001</v>
      </c>
      <c r="G65" s="11"/>
      <c r="H65" s="11"/>
      <c r="I65" s="11"/>
      <c r="J65" s="11"/>
      <c r="K65" s="117"/>
      <c r="L65" s="66"/>
      <c r="M65" s="5">
        <v>-100953.23000000001</v>
      </c>
      <c r="O65" s="11"/>
      <c r="P65" s="11"/>
      <c r="Q65" s="11"/>
      <c r="R65" s="11"/>
      <c r="S65" s="60"/>
      <c r="T65" s="84"/>
      <c r="U65" s="11">
        <v>-101836.98</v>
      </c>
      <c r="W65" s="11"/>
      <c r="X65" s="11"/>
      <c r="Y65" s="11"/>
      <c r="Z65" s="11"/>
      <c r="AA65" s="91"/>
    </row>
    <row r="66" spans="1:27" s="4" customFormat="1" ht="15" customHeight="1" collapsed="1" x14ac:dyDescent="0.25">
      <c r="A66" s="18" t="s">
        <v>29</v>
      </c>
      <c r="B66" s="7" t="s">
        <v>1</v>
      </c>
      <c r="C66" s="5">
        <v>28757438.009999994</v>
      </c>
      <c r="D66" s="106"/>
      <c r="E66" s="5">
        <v>30739595.821999997</v>
      </c>
      <c r="G66" s="11"/>
      <c r="H66" s="11"/>
      <c r="I66" s="11"/>
      <c r="J66" s="11"/>
      <c r="K66" s="117"/>
      <c r="L66" s="66"/>
      <c r="M66" s="5">
        <v>28342155.210000001</v>
      </c>
      <c r="O66" s="11"/>
      <c r="P66" s="11"/>
      <c r="Q66" s="11"/>
      <c r="R66" s="11"/>
      <c r="S66" s="60"/>
      <c r="T66" s="84"/>
      <c r="U66" s="11">
        <v>26733226.540000003</v>
      </c>
      <c r="W66" s="11"/>
      <c r="X66" s="11"/>
      <c r="Y66" s="11"/>
      <c r="Z66" s="11"/>
      <c r="AA66" s="91"/>
    </row>
    <row r="67" spans="1:27" s="4" customFormat="1" ht="15" customHeight="1" x14ac:dyDescent="0.25">
      <c r="A67" s="18" t="s">
        <v>28</v>
      </c>
      <c r="B67" s="7" t="s">
        <v>1</v>
      </c>
      <c r="C67" s="5">
        <v>9330915.6800000016</v>
      </c>
      <c r="D67" s="106"/>
      <c r="E67" s="5">
        <v>11628928.15</v>
      </c>
      <c r="G67" s="11"/>
      <c r="H67" s="11"/>
      <c r="I67" s="11"/>
      <c r="J67" s="11"/>
      <c r="K67" s="117"/>
      <c r="L67" s="66"/>
      <c r="M67" s="5">
        <v>12096267.379999999</v>
      </c>
      <c r="O67" s="11"/>
      <c r="P67" s="11"/>
      <c r="Q67" s="11"/>
      <c r="R67" s="11"/>
      <c r="S67" s="60"/>
      <c r="T67" s="84"/>
      <c r="U67" s="11">
        <v>12078246.790000001</v>
      </c>
      <c r="W67" s="11"/>
      <c r="X67" s="11"/>
      <c r="Y67" s="11"/>
      <c r="Z67" s="11"/>
      <c r="AA67" s="91"/>
    </row>
    <row r="68" spans="1:27" s="4" customFormat="1" ht="15" customHeight="1" x14ac:dyDescent="0.25">
      <c r="A68" s="18" t="s">
        <v>27</v>
      </c>
      <c r="B68" s="7" t="s">
        <v>1</v>
      </c>
      <c r="C68" s="5">
        <v>4379117.1899999995</v>
      </c>
      <c r="D68" s="106"/>
      <c r="E68" s="5">
        <v>5667018.9499999993</v>
      </c>
      <c r="G68" s="11"/>
      <c r="H68" s="11"/>
      <c r="I68" s="11"/>
      <c r="J68" s="11"/>
      <c r="K68" s="117"/>
      <c r="L68" s="66"/>
      <c r="M68" s="5">
        <v>5313571.8500000006</v>
      </c>
      <c r="O68" s="11"/>
      <c r="P68" s="11"/>
      <c r="Q68" s="11"/>
      <c r="R68" s="11"/>
      <c r="S68" s="60"/>
      <c r="T68" s="84"/>
      <c r="U68" s="11">
        <v>5545135.2500000009</v>
      </c>
      <c r="W68" s="11"/>
      <c r="X68" s="11"/>
      <c r="Y68" s="11"/>
      <c r="Z68" s="11"/>
      <c r="AA68" s="91"/>
    </row>
    <row r="69" spans="1:27" s="4" customFormat="1" ht="15" customHeight="1" x14ac:dyDescent="0.25">
      <c r="A69" s="18" t="s">
        <v>26</v>
      </c>
      <c r="B69" s="7" t="s">
        <v>1</v>
      </c>
      <c r="C69" s="5">
        <v>26284324.5</v>
      </c>
      <c r="D69" s="106"/>
      <c r="E69" s="5">
        <v>26366130.459999997</v>
      </c>
      <c r="G69" s="11"/>
      <c r="H69" s="11"/>
      <c r="I69" s="11"/>
      <c r="J69" s="11"/>
      <c r="K69" s="117"/>
      <c r="L69" s="66"/>
      <c r="M69" s="5">
        <v>28071714.759999998</v>
      </c>
      <c r="O69" s="11"/>
      <c r="P69" s="11"/>
      <c r="Q69" s="11"/>
      <c r="R69" s="11"/>
      <c r="S69" s="60"/>
      <c r="T69" s="84"/>
      <c r="U69" s="11">
        <v>29823019.619999997</v>
      </c>
      <c r="W69" s="11"/>
      <c r="X69" s="11"/>
      <c r="Y69" s="11"/>
      <c r="Z69" s="11"/>
      <c r="AA69" s="91"/>
    </row>
    <row r="70" spans="1:27" s="4" customFormat="1" ht="15" customHeight="1" x14ac:dyDescent="0.25">
      <c r="A70" s="18" t="s">
        <v>25</v>
      </c>
      <c r="B70" s="7" t="s">
        <v>1</v>
      </c>
      <c r="C70" s="5">
        <v>8784381.7300000004</v>
      </c>
      <c r="D70" s="106"/>
      <c r="E70" s="5">
        <v>11640427.15</v>
      </c>
      <c r="G70" s="11"/>
      <c r="H70" s="11"/>
      <c r="I70" s="11"/>
      <c r="J70" s="11"/>
      <c r="K70" s="117"/>
      <c r="L70" s="66"/>
      <c r="M70" s="5">
        <v>11901898.99</v>
      </c>
      <c r="O70" s="11"/>
      <c r="P70" s="11"/>
      <c r="Q70" s="11"/>
      <c r="R70" s="11"/>
      <c r="S70" s="60"/>
      <c r="T70" s="84"/>
      <c r="U70" s="11">
        <v>15984822.940000001</v>
      </c>
      <c r="W70" s="11"/>
      <c r="X70" s="11"/>
      <c r="Y70" s="11"/>
      <c r="Z70" s="11"/>
      <c r="AA70" s="91"/>
    </row>
    <row r="71" spans="1:27" s="4" customFormat="1" ht="15" customHeight="1" x14ac:dyDescent="0.25">
      <c r="A71" s="18" t="s">
        <v>24</v>
      </c>
      <c r="B71" s="7" t="s">
        <v>1</v>
      </c>
      <c r="C71" s="5">
        <v>8702374.0199999996</v>
      </c>
      <c r="D71" s="106"/>
      <c r="E71" s="5">
        <v>7931469.4199999999</v>
      </c>
      <c r="G71" s="11"/>
      <c r="H71" s="11"/>
      <c r="I71" s="11"/>
      <c r="J71" s="11"/>
      <c r="K71" s="117"/>
      <c r="L71" s="66"/>
      <c r="M71" s="5">
        <v>8105178.0200000005</v>
      </c>
      <c r="O71" s="11"/>
      <c r="P71" s="11"/>
      <c r="Q71" s="11"/>
      <c r="R71" s="11"/>
      <c r="S71" s="60"/>
      <c r="T71" s="84"/>
      <c r="U71" s="11">
        <v>7936278.0600000005</v>
      </c>
      <c r="W71" s="11"/>
      <c r="X71" s="11"/>
      <c r="Y71" s="11"/>
      <c r="Z71" s="11"/>
      <c r="AA71" s="91"/>
    </row>
    <row r="72" spans="1:27" s="4" customFormat="1" ht="15" hidden="1" customHeight="1" outlineLevel="1" x14ac:dyDescent="0.25">
      <c r="A72" s="18" t="s">
        <v>23</v>
      </c>
      <c r="B72" s="7" t="s">
        <v>1</v>
      </c>
      <c r="C72" s="5">
        <v>0</v>
      </c>
      <c r="D72" s="106"/>
      <c r="E72" s="5">
        <v>0</v>
      </c>
      <c r="G72" s="11"/>
      <c r="H72" s="11"/>
      <c r="I72" s="11"/>
      <c r="J72" s="11"/>
      <c r="K72" s="117"/>
      <c r="L72" s="66"/>
      <c r="M72" s="5">
        <v>150</v>
      </c>
      <c r="O72" s="11"/>
      <c r="P72" s="11"/>
      <c r="Q72" s="11"/>
      <c r="R72" s="11"/>
      <c r="S72" s="60"/>
      <c r="T72" s="84"/>
      <c r="U72" s="11">
        <v>2500</v>
      </c>
      <c r="W72" s="11"/>
      <c r="X72" s="11"/>
      <c r="Y72" s="11"/>
      <c r="Z72" s="11"/>
      <c r="AA72" s="91"/>
    </row>
    <row r="73" spans="1:27" s="4" customFormat="1" ht="15" hidden="1" customHeight="1" outlineLevel="1" x14ac:dyDescent="0.25">
      <c r="A73" s="18" t="s">
        <v>22</v>
      </c>
      <c r="B73" s="7" t="s">
        <v>1</v>
      </c>
      <c r="C73" s="5">
        <v>1606824.5600000003</v>
      </c>
      <c r="D73" s="106"/>
      <c r="E73" s="5">
        <v>1740399.95</v>
      </c>
      <c r="G73" s="11"/>
      <c r="H73" s="11"/>
      <c r="I73" s="11"/>
      <c r="J73" s="11"/>
      <c r="K73" s="117"/>
      <c r="L73" s="66"/>
      <c r="M73" s="5">
        <v>1697602.64</v>
      </c>
      <c r="O73" s="11"/>
      <c r="P73" s="11"/>
      <c r="Q73" s="11"/>
      <c r="R73" s="11"/>
      <c r="S73" s="60"/>
      <c r="T73" s="84"/>
      <c r="U73" s="11">
        <v>1845632.2499999998</v>
      </c>
      <c r="W73" s="11"/>
      <c r="X73" s="11"/>
      <c r="Y73" s="11"/>
      <c r="Z73" s="11"/>
      <c r="AA73" s="91"/>
    </row>
    <row r="74" spans="1:27" s="4" customFormat="1" ht="15" hidden="1" customHeight="1" outlineLevel="1" x14ac:dyDescent="0.25">
      <c r="A74" s="18" t="s">
        <v>21</v>
      </c>
      <c r="B74" s="7" t="s">
        <v>1</v>
      </c>
      <c r="C74" s="5">
        <v>1176013.2299999997</v>
      </c>
      <c r="D74" s="106"/>
      <c r="E74" s="5">
        <v>1016849.49</v>
      </c>
      <c r="G74" s="11"/>
      <c r="H74" s="11"/>
      <c r="I74" s="11"/>
      <c r="J74" s="11"/>
      <c r="K74" s="117"/>
      <c r="L74" s="66"/>
      <c r="M74" s="5">
        <v>745065.86</v>
      </c>
      <c r="O74" s="11"/>
      <c r="P74" s="11"/>
      <c r="Q74" s="11"/>
      <c r="R74" s="11"/>
      <c r="S74" s="60"/>
      <c r="T74" s="84"/>
      <c r="U74" s="11">
        <v>897695.65</v>
      </c>
      <c r="W74" s="11"/>
      <c r="X74" s="11"/>
      <c r="Y74" s="11"/>
      <c r="Z74" s="11"/>
      <c r="AA74" s="91"/>
    </row>
    <row r="75" spans="1:27" s="4" customFormat="1" ht="15" hidden="1" customHeight="1" outlineLevel="1" x14ac:dyDescent="0.25">
      <c r="A75" s="18" t="s">
        <v>20</v>
      </c>
      <c r="B75" s="7" t="s">
        <v>1</v>
      </c>
      <c r="C75" s="5">
        <v>282166.54000000004</v>
      </c>
      <c r="D75" s="106"/>
      <c r="E75" s="5">
        <v>384011.00999999995</v>
      </c>
      <c r="G75" s="11"/>
      <c r="H75" s="11"/>
      <c r="I75" s="11"/>
      <c r="J75" s="11"/>
      <c r="K75" s="117"/>
      <c r="L75" s="66"/>
      <c r="M75" s="5">
        <v>305096.03000000003</v>
      </c>
      <c r="O75" s="11"/>
      <c r="P75" s="11"/>
      <c r="Q75" s="11"/>
      <c r="R75" s="11"/>
      <c r="S75" s="60"/>
      <c r="T75" s="84"/>
      <c r="U75" s="11">
        <v>274982.22000000003</v>
      </c>
      <c r="W75" s="11"/>
      <c r="X75" s="11"/>
      <c r="Y75" s="11"/>
      <c r="Z75" s="11"/>
      <c r="AA75" s="91"/>
    </row>
    <row r="76" spans="1:27" s="4" customFormat="1" ht="15" hidden="1" customHeight="1" outlineLevel="1" x14ac:dyDescent="0.25">
      <c r="A76" s="18" t="s">
        <v>19</v>
      </c>
      <c r="B76" s="7" t="s">
        <v>1</v>
      </c>
      <c r="C76" s="5">
        <v>11972.04</v>
      </c>
      <c r="D76" s="106"/>
      <c r="E76" s="5">
        <v>5927.88</v>
      </c>
      <c r="G76" s="11"/>
      <c r="H76" s="11"/>
      <c r="I76" s="11"/>
      <c r="J76" s="11"/>
      <c r="K76" s="117"/>
      <c r="L76" s="66"/>
      <c r="M76" s="5">
        <v>51650.68</v>
      </c>
      <c r="O76" s="11"/>
      <c r="P76" s="11"/>
      <c r="Q76" s="11"/>
      <c r="R76" s="11"/>
      <c r="S76" s="60"/>
      <c r="T76" s="84"/>
      <c r="U76" s="11">
        <v>1668150.7599999998</v>
      </c>
      <c r="W76" s="11"/>
      <c r="X76" s="11"/>
      <c r="Y76" s="11"/>
      <c r="Z76" s="11"/>
      <c r="AA76" s="91"/>
    </row>
    <row r="77" spans="1:27" s="4" customFormat="1" ht="15" hidden="1" customHeight="1" outlineLevel="1" x14ac:dyDescent="0.25">
      <c r="A77" s="18" t="s">
        <v>18</v>
      </c>
      <c r="B77" s="7" t="s">
        <v>1</v>
      </c>
      <c r="C77" s="5">
        <v>16049149.100000001</v>
      </c>
      <c r="D77" s="106"/>
      <c r="E77" s="5">
        <v>16252386.240000002</v>
      </c>
      <c r="G77" s="11"/>
      <c r="H77" s="11"/>
      <c r="I77" s="11"/>
      <c r="J77" s="11"/>
      <c r="K77" s="117"/>
      <c r="L77" s="66"/>
      <c r="M77" s="5">
        <v>15078589.43</v>
      </c>
      <c r="O77" s="11"/>
      <c r="P77" s="11"/>
      <c r="Q77" s="11"/>
      <c r="R77" s="11"/>
      <c r="S77" s="60"/>
      <c r="T77" s="84"/>
      <c r="U77" s="11">
        <v>16608552.99</v>
      </c>
      <c r="W77" s="11"/>
      <c r="X77" s="11"/>
      <c r="Y77" s="11"/>
      <c r="Z77" s="11"/>
      <c r="AA77" s="91"/>
    </row>
    <row r="78" spans="1:27" s="4" customFormat="1" ht="15" hidden="1" customHeight="1" outlineLevel="1" x14ac:dyDescent="0.25">
      <c r="A78" s="18" t="s">
        <v>17</v>
      </c>
      <c r="B78" s="7" t="s">
        <v>1</v>
      </c>
      <c r="C78" s="5">
        <v>676229.58999999962</v>
      </c>
      <c r="D78" s="106"/>
      <c r="E78" s="5">
        <v>636731.31000000006</v>
      </c>
      <c r="G78" s="11"/>
      <c r="H78" s="11"/>
      <c r="I78" s="11"/>
      <c r="J78" s="11"/>
      <c r="K78" s="117"/>
      <c r="L78" s="66"/>
      <c r="M78" s="5">
        <v>1539082.399999999</v>
      </c>
      <c r="O78" s="11"/>
      <c r="P78" s="11"/>
      <c r="Q78" s="11"/>
      <c r="R78" s="11"/>
      <c r="S78" s="60"/>
      <c r="T78" s="84"/>
      <c r="U78" s="11">
        <v>2245028.5599999954</v>
      </c>
      <c r="W78" s="11"/>
      <c r="X78" s="11"/>
      <c r="Y78" s="11"/>
      <c r="Z78" s="11"/>
      <c r="AA78" s="91"/>
    </row>
    <row r="79" spans="1:27" s="4" customFormat="1" ht="15" hidden="1" customHeight="1" outlineLevel="1" x14ac:dyDescent="0.25">
      <c r="A79" s="18" t="s">
        <v>16</v>
      </c>
      <c r="B79" s="7" t="s">
        <v>1</v>
      </c>
      <c r="C79" s="5">
        <v>11852703.060000001</v>
      </c>
      <c r="D79" s="106"/>
      <c r="E79" s="5">
        <v>11533586.74</v>
      </c>
      <c r="G79" s="11"/>
      <c r="H79" s="11"/>
      <c r="I79" s="11"/>
      <c r="J79" s="11"/>
      <c r="K79" s="117"/>
      <c r="L79" s="66"/>
      <c r="M79" s="5">
        <v>13020582.589999998</v>
      </c>
      <c r="O79" s="11"/>
      <c r="P79" s="11"/>
      <c r="Q79" s="11"/>
      <c r="R79" s="11"/>
      <c r="S79" s="60"/>
      <c r="T79" s="84"/>
      <c r="U79" s="11">
        <v>16738277.59</v>
      </c>
      <c r="W79" s="11"/>
      <c r="X79" s="11"/>
      <c r="Y79" s="11"/>
      <c r="Z79" s="11"/>
      <c r="AA79" s="91"/>
    </row>
    <row r="80" spans="1:27" s="4" customFormat="1" ht="15" hidden="1" customHeight="1" outlineLevel="1" x14ac:dyDescent="0.25">
      <c r="A80" s="18" t="s">
        <v>15</v>
      </c>
      <c r="B80" s="7" t="s">
        <v>1</v>
      </c>
      <c r="C80" s="5">
        <v>35732.559999999758</v>
      </c>
      <c r="D80" s="106"/>
      <c r="E80" s="5">
        <v>1287.9000000006147</v>
      </c>
      <c r="G80" s="11"/>
      <c r="H80" s="11"/>
      <c r="I80" s="11"/>
      <c r="J80" s="11"/>
      <c r="K80" s="117"/>
      <c r="L80" s="66"/>
      <c r="M80" s="5">
        <v>10064.019999998622</v>
      </c>
      <c r="O80" s="11"/>
      <c r="P80" s="11"/>
      <c r="Q80" s="11"/>
      <c r="R80" s="11"/>
      <c r="S80" s="60"/>
      <c r="T80" s="84"/>
      <c r="U80" s="11">
        <v>-2885330.3900000011</v>
      </c>
      <c r="W80" s="11"/>
      <c r="X80" s="11"/>
      <c r="Y80" s="11"/>
      <c r="Z80" s="11"/>
      <c r="AA80" s="91"/>
    </row>
    <row r="81" spans="1:27" s="4" customFormat="1" ht="15" hidden="1" customHeight="1" outlineLevel="1" x14ac:dyDescent="0.25">
      <c r="A81" s="18" t="s">
        <v>14</v>
      </c>
      <c r="B81" s="7" t="s">
        <v>1</v>
      </c>
      <c r="C81" s="5">
        <v>1341146.26</v>
      </c>
      <c r="D81" s="106"/>
      <c r="E81" s="5">
        <v>1184772.1100000001</v>
      </c>
      <c r="G81" s="11"/>
      <c r="H81" s="11"/>
      <c r="I81" s="11"/>
      <c r="J81" s="11"/>
      <c r="K81" s="117"/>
      <c r="L81" s="66"/>
      <c r="M81" s="5">
        <v>1129905.8800000001</v>
      </c>
      <c r="O81" s="11"/>
      <c r="P81" s="11"/>
      <c r="Q81" s="11"/>
      <c r="R81" s="11"/>
      <c r="S81" s="60"/>
      <c r="T81" s="84"/>
      <c r="U81" s="11">
        <v>1214292.8599999999</v>
      </c>
      <c r="W81" s="11"/>
      <c r="X81" s="11"/>
      <c r="Y81" s="11"/>
      <c r="Z81" s="11"/>
      <c r="AA81" s="91"/>
    </row>
    <row r="82" spans="1:27" s="4" customFormat="1" ht="15" hidden="1" customHeight="1" outlineLevel="1" x14ac:dyDescent="0.25">
      <c r="A82" s="18" t="s">
        <v>13</v>
      </c>
      <c r="B82" s="7" t="s">
        <v>1</v>
      </c>
      <c r="C82" s="5">
        <v>825754.11</v>
      </c>
      <c r="D82" s="106"/>
      <c r="E82" s="5">
        <v>681983.51</v>
      </c>
      <c r="G82" s="11"/>
      <c r="H82" s="11"/>
      <c r="I82" s="11"/>
      <c r="J82" s="11"/>
      <c r="K82" s="117"/>
      <c r="L82" s="66"/>
      <c r="M82" s="5">
        <v>943870.34</v>
      </c>
      <c r="O82" s="11"/>
      <c r="P82" s="11"/>
      <c r="Q82" s="11"/>
      <c r="R82" s="11"/>
      <c r="S82" s="60"/>
      <c r="T82" s="84"/>
      <c r="U82" s="11">
        <v>1045524.22</v>
      </c>
      <c r="W82" s="11"/>
      <c r="X82" s="11"/>
      <c r="Y82" s="11"/>
      <c r="Z82" s="11"/>
      <c r="AA82" s="91"/>
    </row>
    <row r="83" spans="1:27" s="4" customFormat="1" ht="15" hidden="1" customHeight="1" outlineLevel="1" x14ac:dyDescent="0.25">
      <c r="A83" s="18" t="s">
        <v>12</v>
      </c>
      <c r="B83" s="7" t="s">
        <v>1</v>
      </c>
      <c r="C83" s="5">
        <v>8576173.5000000019</v>
      </c>
      <c r="D83" s="106"/>
      <c r="E83" s="5">
        <v>8442378.3099999987</v>
      </c>
      <c r="G83" s="11"/>
      <c r="H83" s="11"/>
      <c r="I83" s="11"/>
      <c r="J83" s="11"/>
      <c r="K83" s="117"/>
      <c r="L83" s="66"/>
      <c r="M83" s="5">
        <v>9073583.4800000004</v>
      </c>
      <c r="O83" s="11"/>
      <c r="P83" s="11"/>
      <c r="Q83" s="11"/>
      <c r="R83" s="11"/>
      <c r="S83" s="60"/>
      <c r="T83" s="84"/>
      <c r="U83" s="11">
        <v>9578865.8200000003</v>
      </c>
      <c r="W83" s="11"/>
      <c r="X83" s="11"/>
      <c r="Y83" s="11"/>
      <c r="Z83" s="11"/>
      <c r="AA83" s="91"/>
    </row>
    <row r="84" spans="1:27" s="4" customFormat="1" ht="15" hidden="1" customHeight="1" outlineLevel="1" x14ac:dyDescent="0.25">
      <c r="A84" s="18" t="s">
        <v>11</v>
      </c>
      <c r="B84" s="7" t="s">
        <v>1</v>
      </c>
      <c r="C84" s="5">
        <v>504963.5</v>
      </c>
      <c r="D84" s="106"/>
      <c r="E84" s="5">
        <v>400187.20999999996</v>
      </c>
      <c r="G84" s="11"/>
      <c r="H84" s="11"/>
      <c r="I84" s="11"/>
      <c r="J84" s="11"/>
      <c r="K84" s="117"/>
      <c r="L84" s="66"/>
      <c r="M84" s="5">
        <v>278418.85000000003</v>
      </c>
      <c r="O84" s="11"/>
      <c r="P84" s="11"/>
      <c r="Q84" s="11"/>
      <c r="R84" s="11"/>
      <c r="S84" s="60"/>
      <c r="T84" s="84"/>
      <c r="U84" s="11">
        <v>255329.94000000003</v>
      </c>
      <c r="W84" s="11"/>
      <c r="X84" s="11"/>
      <c r="Y84" s="11"/>
      <c r="Z84" s="11"/>
      <c r="AA84" s="91"/>
    </row>
    <row r="85" spans="1:27" s="4" customFormat="1" ht="15" hidden="1" customHeight="1" outlineLevel="1" x14ac:dyDescent="0.25">
      <c r="A85" s="18" t="s">
        <v>10</v>
      </c>
      <c r="B85" s="7" t="s">
        <v>1</v>
      </c>
      <c r="C85" s="5">
        <v>1961.6700000051806</v>
      </c>
      <c r="D85" s="106"/>
      <c r="E85" s="5">
        <v>4.6020431909710169E-10</v>
      </c>
      <c r="G85" s="11"/>
      <c r="H85" s="11"/>
      <c r="I85" s="11"/>
      <c r="J85" s="11"/>
      <c r="K85" s="117"/>
      <c r="L85" s="66"/>
      <c r="M85" s="5">
        <v>1.7064394342014566E-10</v>
      </c>
      <c r="O85" s="11"/>
      <c r="P85" s="11"/>
      <c r="Q85" s="11"/>
      <c r="R85" s="11"/>
      <c r="S85" s="60"/>
      <c r="T85" s="84"/>
      <c r="U85" s="11">
        <v>-8.5265128291212022E-12</v>
      </c>
      <c r="W85" s="11"/>
      <c r="X85" s="11"/>
      <c r="Y85" s="11"/>
      <c r="Z85" s="11"/>
      <c r="AA85" s="91"/>
    </row>
    <row r="86" spans="1:27" s="4" customFormat="1" ht="15" customHeight="1" collapsed="1" x14ac:dyDescent="0.25">
      <c r="A86" s="18" t="s">
        <v>9</v>
      </c>
      <c r="B86" s="7" t="s">
        <v>1</v>
      </c>
      <c r="C86" s="5">
        <v>42940051.720000006</v>
      </c>
      <c r="D86" s="106"/>
      <c r="E86" s="5">
        <v>42280501.659999996</v>
      </c>
      <c r="G86" s="11"/>
      <c r="H86" s="11"/>
      <c r="I86" s="11"/>
      <c r="J86" s="11"/>
      <c r="K86" s="117"/>
      <c r="L86" s="66"/>
      <c r="M86" s="5">
        <v>43873662.199999996</v>
      </c>
      <c r="O86" s="11"/>
      <c r="P86" s="11"/>
      <c r="Q86" s="11"/>
      <c r="R86" s="11"/>
      <c r="S86" s="60"/>
      <c r="T86" s="84"/>
      <c r="U86" s="11">
        <v>49489502.469999991</v>
      </c>
      <c r="W86" s="11"/>
      <c r="X86" s="11"/>
      <c r="Y86" s="11"/>
      <c r="Z86" s="11"/>
      <c r="AA86" s="91"/>
    </row>
    <row r="87" spans="1:27" s="4" customFormat="1" ht="15" customHeight="1" x14ac:dyDescent="0.25">
      <c r="A87" s="18" t="s">
        <v>8</v>
      </c>
      <c r="B87" s="7" t="s">
        <v>1</v>
      </c>
      <c r="C87" s="5">
        <v>7756948.5199999996</v>
      </c>
      <c r="D87" s="106"/>
      <c r="E87" s="5">
        <v>11609831.029999999</v>
      </c>
      <c r="G87" s="11"/>
      <c r="H87" s="11"/>
      <c r="I87" s="11"/>
      <c r="J87" s="11"/>
      <c r="K87" s="117"/>
      <c r="L87" s="66"/>
      <c r="M87" s="5">
        <v>13258988.610000001</v>
      </c>
      <c r="O87" s="11"/>
      <c r="P87" s="11"/>
      <c r="Q87" s="11"/>
      <c r="R87" s="11"/>
      <c r="S87" s="60"/>
      <c r="T87" s="84"/>
      <c r="U87" s="11">
        <v>12313110.860000001</v>
      </c>
      <c r="W87" s="11"/>
      <c r="X87" s="11"/>
      <c r="Y87" s="11"/>
      <c r="Z87" s="11"/>
      <c r="AA87" s="91"/>
    </row>
    <row r="88" spans="1:27" s="4" customFormat="1" ht="15" customHeight="1" x14ac:dyDescent="0.25">
      <c r="A88" s="18" t="s">
        <v>7</v>
      </c>
      <c r="B88" s="7" t="s">
        <v>1</v>
      </c>
      <c r="C88" s="5">
        <v>1854447.5800000003</v>
      </c>
      <c r="D88" s="106"/>
      <c r="E88" s="5">
        <v>5339335.95</v>
      </c>
      <c r="G88" s="11"/>
      <c r="H88" s="11"/>
      <c r="I88" s="11"/>
      <c r="J88" s="11"/>
      <c r="K88" s="117"/>
      <c r="L88" s="66"/>
      <c r="M88" s="5">
        <v>5584287.4000000004</v>
      </c>
      <c r="O88" s="11"/>
      <c r="P88" s="11"/>
      <c r="Q88" s="11"/>
      <c r="R88" s="11"/>
      <c r="S88" s="60"/>
      <c r="T88" s="84"/>
      <c r="U88" s="11">
        <v>1745660.75</v>
      </c>
      <c r="W88" s="11"/>
      <c r="X88" s="11"/>
      <c r="Y88" s="11"/>
      <c r="Z88" s="11"/>
      <c r="AA88" s="91"/>
    </row>
    <row r="89" spans="1:27" s="10" customFormat="1" ht="15" customHeight="1" x14ac:dyDescent="0.25">
      <c r="A89" s="17" t="s">
        <v>6</v>
      </c>
      <c r="B89" s="16" t="s">
        <v>1</v>
      </c>
      <c r="C89" s="15">
        <v>905641276.14999998</v>
      </c>
      <c r="D89" s="111"/>
      <c r="E89" s="15">
        <v>968717887.69199979</v>
      </c>
      <c r="G89" s="15">
        <f>($E$89*G18)-(G18*0.9*$I$22)</f>
        <v>412223863.06111467</v>
      </c>
      <c r="H89" s="15">
        <f>($E$89*H18)-(H18*0.9*$I$22)</f>
        <v>463216785.30388498</v>
      </c>
      <c r="I89" s="15">
        <f>($E$89*I18)-(I18*0.9*$Q$22)+(0.9*I22)</f>
        <v>93277239.327000007</v>
      </c>
      <c r="J89" s="15">
        <f>$E$89*J18</f>
        <v>968717887.69199967</v>
      </c>
      <c r="K89" s="117"/>
      <c r="L89" s="70"/>
      <c r="M89" s="15">
        <v>1000688327.3700001</v>
      </c>
      <c r="O89" s="15">
        <f>($M$89*O18)-(O18*0.9*$Q$22)</f>
        <v>421726947.44412374</v>
      </c>
      <c r="P89" s="15">
        <f>($M$89*P18)-(P18*0.9*$Q$22)</f>
        <v>465434940.7618764</v>
      </c>
      <c r="Q89" s="15">
        <f>($M$89*Q18)-(Q18*0.9*$Q$22)+(0.9*Q22)</f>
        <v>113526439.164</v>
      </c>
      <c r="R89" s="15">
        <f t="shared" ref="R89" si="3">$M$89*R18</f>
        <v>1000688327.3700001</v>
      </c>
      <c r="S89" s="60"/>
      <c r="T89" s="84"/>
      <c r="U89" s="15">
        <v>1069426960.6999999</v>
      </c>
      <c r="W89" s="15">
        <f>($U$89*W18)-(W18*0.9*$Y$22)</f>
        <v>457278417.93890613</v>
      </c>
      <c r="X89" s="15">
        <f>($U$89*X18)-(X18*0.9*$Y$22)</f>
        <v>500655167.84009373</v>
      </c>
      <c r="Y89" s="15">
        <f>($U$89*Y18)-(Y18*0.9*$Y$22)+(0.9*Y22)</f>
        <v>111493374.921</v>
      </c>
      <c r="Z89" s="15">
        <f>SUM(W89:Y89)</f>
        <v>1069426960.6999998</v>
      </c>
      <c r="AA89" s="92"/>
    </row>
    <row r="90" spans="1:27" s="4" customFormat="1" ht="15" customHeight="1" x14ac:dyDescent="0.25">
      <c r="A90" s="14" t="s">
        <v>4</v>
      </c>
      <c r="B90" s="7" t="s">
        <v>1</v>
      </c>
      <c r="C90" s="13">
        <v>24364721.109999925</v>
      </c>
      <c r="D90" s="112"/>
      <c r="E90" s="13">
        <v>11382764.008000046</v>
      </c>
      <c r="G90" s="13">
        <f>G47-G89</f>
        <v>-159099135.55878145</v>
      </c>
      <c r="H90" s="13">
        <f t="shared" ref="H90:J90" si="4">H47-H89</f>
        <v>131701689.66112745</v>
      </c>
      <c r="I90" s="13">
        <f t="shared" si="4"/>
        <v>38780209.905654475</v>
      </c>
      <c r="J90" s="13">
        <f t="shared" si="4"/>
        <v>11382764.008000493</v>
      </c>
      <c r="K90" s="117"/>
      <c r="L90" s="71"/>
      <c r="M90" s="13">
        <v>43194900.539999917</v>
      </c>
      <c r="O90" s="13">
        <f>O47-O89</f>
        <v>-153111678.04949534</v>
      </c>
      <c r="P90" s="13">
        <f t="shared" ref="P90" si="5">P47-P89</f>
        <v>158182513.08617991</v>
      </c>
      <c r="Q90" s="13">
        <f t="shared" ref="Q90" si="6">Q47-Q89</f>
        <v>38123265.50331533</v>
      </c>
      <c r="R90" s="13">
        <f t="shared" ref="R90" si="7">R47-R89</f>
        <v>43194100.539999962</v>
      </c>
      <c r="S90" s="60"/>
      <c r="T90" s="84"/>
      <c r="U90" s="13">
        <v>24182990.139999986</v>
      </c>
      <c r="W90" s="13">
        <f>W47-W89</f>
        <v>-169557334.40602809</v>
      </c>
      <c r="X90" s="13">
        <f t="shared" ref="X90:Z90" si="8">X47-X89</f>
        <v>157139702.76657474</v>
      </c>
      <c r="Y90" s="13">
        <f t="shared" si="8"/>
        <v>36600621.779453337</v>
      </c>
      <c r="Z90" s="13">
        <f t="shared" si="8"/>
        <v>24182990.140000105</v>
      </c>
      <c r="AA90" s="91"/>
    </row>
    <row r="91" spans="1:27" s="1" customFormat="1" ht="16.95" customHeight="1" x14ac:dyDescent="0.25">
      <c r="A91" s="8" t="s">
        <v>5</v>
      </c>
      <c r="B91" s="3"/>
      <c r="C91" s="6"/>
      <c r="D91" s="113"/>
      <c r="E91" s="2">
        <f t="shared" ref="E91" si="9">E90/E47</f>
        <v>1.1613872502029726E-2</v>
      </c>
      <c r="G91" s="2">
        <f>G90/G47</f>
        <v>-0.62854047144530723</v>
      </c>
      <c r="H91" s="2">
        <f t="shared" ref="H91:J91" si="10">H90/H47</f>
        <v>0.22137771006165663</v>
      </c>
      <c r="I91" s="2">
        <f t="shared" si="10"/>
        <v>0.29366166112547559</v>
      </c>
      <c r="J91" s="2">
        <f t="shared" si="10"/>
        <v>1.1613872502030182E-2</v>
      </c>
      <c r="K91" s="119"/>
      <c r="L91" s="72"/>
      <c r="M91" s="2">
        <f t="shared" ref="M91" si="11">M90/M47</f>
        <v>4.1379054079144599E-2</v>
      </c>
      <c r="O91" s="2">
        <f>O90/O47</f>
        <v>-0.57000362784498193</v>
      </c>
      <c r="P91" s="2">
        <f t="shared" ref="P91" si="12">P90/P47</f>
        <v>0.25365312037068305</v>
      </c>
      <c r="Q91" s="2">
        <f t="shared" ref="Q91" si="13">Q90/Q47</f>
        <v>0.25139030495937348</v>
      </c>
      <c r="R91" s="2">
        <f t="shared" ref="R91:U91" si="14">R90/R47</f>
        <v>4.1378319420972191E-2</v>
      </c>
      <c r="S91" s="62"/>
      <c r="T91" s="86"/>
      <c r="U91" s="2">
        <f t="shared" si="14"/>
        <v>2.2112993870826679E-2</v>
      </c>
      <c r="W91" s="2">
        <f>W90/W47</f>
        <v>-0.5893114690243153</v>
      </c>
      <c r="X91" s="2">
        <f t="shared" ref="X91:Z91" si="15">X90/X47</f>
        <v>0.23888861070267781</v>
      </c>
      <c r="Y91" s="2">
        <f t="shared" si="15"/>
        <v>0.24714453384281779</v>
      </c>
      <c r="Z91" s="2">
        <f t="shared" si="15"/>
        <v>2.211299387082679E-2</v>
      </c>
      <c r="AA91" s="94"/>
    </row>
    <row r="92" spans="1:27" s="1" customFormat="1" ht="15" customHeight="1" x14ac:dyDescent="0.25">
      <c r="B92" s="3"/>
      <c r="D92" s="114"/>
      <c r="K92" s="115"/>
      <c r="L92" s="73"/>
      <c r="S92" s="63"/>
      <c r="T92" s="87"/>
      <c r="AA92" s="94"/>
    </row>
    <row r="93" spans="1:27" s="1" customFormat="1" ht="15" customHeight="1" x14ac:dyDescent="0.25">
      <c r="B93" s="3"/>
      <c r="D93" s="114"/>
      <c r="E93" s="114"/>
      <c r="F93" s="114"/>
      <c r="G93" s="114"/>
      <c r="H93" s="114"/>
      <c r="I93" s="114"/>
      <c r="J93" s="114"/>
      <c r="K93" s="115"/>
      <c r="L93" s="73"/>
      <c r="M93" s="73"/>
      <c r="N93" s="73"/>
      <c r="O93" s="73"/>
      <c r="P93" s="73"/>
      <c r="Q93" s="73"/>
      <c r="R93" s="73"/>
      <c r="S93" s="63"/>
      <c r="T93" s="87"/>
      <c r="U93" s="94"/>
      <c r="V93" s="94"/>
      <c r="W93" s="94"/>
      <c r="X93" s="94"/>
      <c r="Y93" s="94"/>
      <c r="Z93" s="94"/>
      <c r="AA93" s="94"/>
    </row>
  </sheetData>
  <dataValidations count="1">
    <dataValidation type="list" allowBlank="1" showInputMessage="1" sqref="C1:F1 L1" xr:uid="{9CEA2594-004E-4D44-A2C8-1DD3B5495B98}">
      <formula1>"..."</formula1>
    </dataValidation>
  </dataValidations>
  <pageMargins left="0.7" right="0.7" top="0.31" bottom="0.68" header="0.19" footer="0.3"/>
  <pageSetup scale="70" orientation="landscape" r:id="rId1"/>
  <headerFooter>
    <oddFooter>&amp;LPrepared by MGPO Budget Financial Planning
&amp;D&amp;RPage &amp;P of &amp;P</oddFoot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  <customPr name="USER_FORMATTING" r:id="rId1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E80C7-A665-400B-A5ED-82EBB13DC72A}">
  <dimension ref="A3:B12"/>
  <sheetViews>
    <sheetView workbookViewId="0">
      <selection activeCell="B5" sqref="B5"/>
    </sheetView>
  </sheetViews>
  <sheetFormatPr defaultRowHeight="14.4" x14ac:dyDescent="0.3"/>
  <cols>
    <col min="2" max="2" width="142.5546875" bestFit="1" customWidth="1"/>
  </cols>
  <sheetData>
    <row r="3" spans="1:2" x14ac:dyDescent="0.3">
      <c r="B3" t="s">
        <v>104</v>
      </c>
    </row>
    <row r="4" spans="1:2" x14ac:dyDescent="0.3">
      <c r="B4" t="s">
        <v>102</v>
      </c>
    </row>
    <row r="5" spans="1:2" x14ac:dyDescent="0.3">
      <c r="B5" t="s">
        <v>105</v>
      </c>
    </row>
    <row r="6" spans="1:2" x14ac:dyDescent="0.3">
      <c r="B6" t="s">
        <v>103</v>
      </c>
    </row>
    <row r="7" spans="1:2" x14ac:dyDescent="0.3">
      <c r="B7" t="s">
        <v>106</v>
      </c>
    </row>
    <row r="8" spans="1:2" s="51" customFormat="1" ht="16.2" x14ac:dyDescent="0.3">
      <c r="A8" s="49"/>
      <c r="B8" s="50" t="s">
        <v>97</v>
      </c>
    </row>
    <row r="9" spans="1:2" s="51" customFormat="1" ht="16.2" x14ac:dyDescent="0.3">
      <c r="A9" s="49"/>
      <c r="B9" s="52" t="s">
        <v>101</v>
      </c>
    </row>
    <row r="10" spans="1:2" s="51" customFormat="1" ht="16.2" x14ac:dyDescent="0.3">
      <c r="A10" s="49"/>
      <c r="B10" s="52" t="s">
        <v>98</v>
      </c>
    </row>
    <row r="11" spans="1:2" s="51" customFormat="1" ht="16.2" x14ac:dyDescent="0.3">
      <c r="A11" s="49"/>
      <c r="B11" s="52" t="s">
        <v>99</v>
      </c>
    </row>
    <row r="12" spans="1:2" s="51" customFormat="1" ht="16.2" x14ac:dyDescent="0.3">
      <c r="A12" s="49"/>
      <c r="B12" s="50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AGO Table</vt:lpstr>
      <vt:lpstr>PL Summary</vt:lpstr>
      <vt:lpstr>Assumptions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DiBenedetto, Mario A.</dc:creator>
  <cp:lastModifiedBy>Consumer Technology Management</cp:lastModifiedBy>
  <dcterms:created xsi:type="dcterms:W3CDTF">2019-09-11T13:40:58Z</dcterms:created>
  <dcterms:modified xsi:type="dcterms:W3CDTF">2019-09-17T14:36:39Z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