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MOSES Charge Back FY16" sheetId="1" r:id="rId1"/>
  </sheets>
  <definedNames>
    <definedName name="_xlnm.Print_Area" localSheetId="0">'MOSES Charge Back FY16'!$A$1:$M$37</definedName>
  </definedNames>
  <calcPr fullCalcOnLoad="1"/>
</workbook>
</file>

<file path=xl/sharedStrings.xml><?xml version="1.0" encoding="utf-8"?>
<sst xmlns="http://schemas.openxmlformats.org/spreadsheetml/2006/main" count="54" uniqueCount="51">
  <si>
    <t>TOTAL</t>
  </si>
  <si>
    <t>Brockton</t>
  </si>
  <si>
    <t>Boston</t>
  </si>
  <si>
    <t>Metro North</t>
  </si>
  <si>
    <t>TOTALS</t>
  </si>
  <si>
    <t>on plans</t>
  </si>
  <si>
    <t>based on</t>
  </si>
  <si>
    <t xml:space="preserve">based on </t>
  </si>
  <si>
    <t>North Shore</t>
  </si>
  <si>
    <t>Berkshire County</t>
  </si>
  <si>
    <t>Bristol County</t>
  </si>
  <si>
    <t>Cape Cod &amp; Islands</t>
  </si>
  <si>
    <t>Franklin/Hampshire</t>
  </si>
  <si>
    <t>Central Mass</t>
  </si>
  <si>
    <t>Greater Lowell</t>
  </si>
  <si>
    <t>Greater New Bedford</t>
  </si>
  <si>
    <t>Hampden County</t>
  </si>
  <si>
    <t>Metro South/West</t>
  </si>
  <si>
    <t>North Central</t>
  </si>
  <si>
    <t>Workforce
Investment
Area</t>
  </si>
  <si>
    <t>Department of Career Services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</si>
  <si>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</si>
  <si>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</si>
  <si>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</si>
  <si>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</si>
  <si>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</si>
  <si>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</si>
  <si>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</si>
  <si>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</si>
  <si>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</si>
  <si>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</si>
  <si>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</si>
  <si>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South Shore</t>
  </si>
  <si>
    <t>FY12</t>
  </si>
  <si>
    <t>FY 2013</t>
  </si>
  <si>
    <t>Round</t>
  </si>
  <si>
    <t>H/H Sum</t>
  </si>
  <si>
    <t>Merrimack Valley</t>
  </si>
  <si>
    <t>WIA
Title I
Dislocated
Worker
FY 2015</t>
  </si>
  <si>
    <t xml:space="preserve"> MOSES SUPPORT CHARGES FOR FISCAL YEAR 2016</t>
  </si>
  <si>
    <t>ATTACHMENT Y</t>
  </si>
  <si>
    <t>* FY16 Allocation will be updated when FY16 State One-Stop funding is finalized.</t>
  </si>
  <si>
    <t>Wagner
Peyser
90% &amp; 10%
FY 2016</t>
  </si>
  <si>
    <r>
      <t xml:space="preserve">MOSES Charge by Area
</t>
    </r>
    <r>
      <rPr>
        <b/>
        <sz val="10"/>
        <color indexed="8"/>
        <rFont val="Arial Narrow"/>
        <family val="2"/>
      </rPr>
      <t>(Reference)</t>
    </r>
    <r>
      <rPr>
        <b/>
        <sz val="11"/>
        <color indexed="8"/>
        <rFont val="Arial Narrow"/>
        <family val="2"/>
      </rPr>
      <t xml:space="preserve">
FY 2015</t>
    </r>
  </si>
  <si>
    <t>WIA
Title I
Adult
FY 2016</t>
  </si>
  <si>
    <t>WIA
Title I
Youth
FY 2016</t>
  </si>
  <si>
    <r>
      <t xml:space="preserve">Total
Applicable
Funding
</t>
    </r>
    <r>
      <rPr>
        <b/>
        <sz val="10"/>
        <color indexed="8"/>
        <rFont val="Arial Narrow"/>
        <family val="2"/>
      </rPr>
      <t>(Sum B - G)</t>
    </r>
    <r>
      <rPr>
        <b/>
        <sz val="11"/>
        <color indexed="8"/>
        <rFont val="Arial Narrow"/>
        <family val="2"/>
      </rPr>
      <t xml:space="preserve">
FY 2016</t>
    </r>
  </si>
  <si>
    <r>
      <t xml:space="preserve">Share of Applicable Funding
</t>
    </r>
    <r>
      <rPr>
        <b/>
        <sz val="10"/>
        <color indexed="8"/>
        <rFont val="Arial Narrow"/>
        <family val="2"/>
      </rPr>
      <t>(H / H Total)</t>
    </r>
    <r>
      <rPr>
        <b/>
        <sz val="11"/>
        <color indexed="8"/>
        <rFont val="Arial Narrow"/>
        <family val="2"/>
      </rPr>
      <t xml:space="preserve">
FY 2016</t>
    </r>
  </si>
  <si>
    <r>
      <t>Prelimnary
State
One-Stop
Allocation*
FY 201</t>
    </r>
    <r>
      <rPr>
        <b/>
        <sz val="12"/>
        <rFont val="Arial Narrow"/>
        <family val="2"/>
      </rPr>
      <t>5</t>
    </r>
  </si>
  <si>
    <r>
      <t xml:space="preserve">Change
from
FY 2015
</t>
    </r>
    <r>
      <rPr>
        <b/>
        <sz val="9"/>
        <rFont val="Arial Narrow"/>
        <family val="2"/>
      </rPr>
      <t>(J-K)</t>
    </r>
  </si>
  <si>
    <r>
      <t xml:space="preserve">MOSES Charge by Area
</t>
    </r>
    <r>
      <rPr>
        <b/>
        <sz val="10"/>
        <color indexed="8"/>
        <rFont val="Arial Narrow"/>
        <family val="2"/>
      </rPr>
      <t>(I x J Total)</t>
    </r>
    <r>
      <rPr>
        <b/>
        <sz val="11"/>
        <color indexed="8"/>
        <rFont val="Arial Narrow"/>
        <family val="2"/>
      </rPr>
      <t xml:space="preserve">
FY 2016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</si>
</sst>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_)"/>
    <numFmt numFmtId="166" formatCode="mm/dd/yy"/>
    <numFmt numFmtId="167" formatCode="&quot;$&quot;#,##0"/>
    <numFmt numFmtId="168" formatCode="#,##0.0000"/>
    <numFmt numFmtId="169" formatCode="0.0000"/>
    <numFmt numFmtId="170" formatCode="[$-409]dddd\,\ mmmm\ dd\,\ yyyy"/>
    <numFmt numFmtId="171" formatCode="[$-409]mmmm\ d\,\ yyyy;@"/>
    <numFmt numFmtId="172" formatCode="_(&quot;$&quot;* #,##0.0000_);_(&quot;$&quot;* \(#,##0.0000\);_(&quot;$&quot;* &quot;-&quot;????_);_(@_)"/>
    <numFmt numFmtId="173" formatCode="0.0000000"/>
    <numFmt numFmtId="174" formatCode="_(&quot;$&quot;* #,##0.0_);_(&quot;$&quot;* \(#,##0.0\);_(&quot;$&quot;* &quot;-&quot;?_);_(@_)"/>
    <numFmt numFmtId="175" formatCode="#,##0.0_);\(#,##0.0\)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1"/>
      <color indexed="10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37" fontId="2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3" fontId="3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10" fontId="0" fillId="0" borderId="0" xfId="0" applyNumberFormat="1" applyFill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9" fontId="0" fillId="0" borderId="0" xfId="0" applyNumberForma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9" fontId="10" fillId="0" borderId="12" xfId="0" applyNumberFormat="1" applyFont="1" applyFill="1" applyBorder="1" applyAlignment="1">
      <alignment/>
    </xf>
    <xf numFmtId="0" fontId="16" fillId="0" borderId="13" xfId="0" applyFont="1" applyFill="1" applyBorder="1" applyAlignment="1" applyProtection="1">
      <alignment/>
      <protection/>
    </xf>
    <xf numFmtId="169" fontId="10" fillId="0" borderId="14" xfId="0" applyNumberFormat="1" applyFont="1" applyFill="1" applyBorder="1" applyAlignment="1">
      <alignment/>
    </xf>
    <xf numFmtId="0" fontId="20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0" xfId="0" applyFill="1" applyBorder="1" applyAlignment="1">
      <alignment/>
    </xf>
    <xf numFmtId="6" fontId="0" fillId="35" borderId="0" xfId="0" applyNumberForma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0" fillId="35" borderId="17" xfId="0" applyFill="1" applyBorder="1" applyAlignment="1">
      <alignment/>
    </xf>
    <xf numFmtId="0" fontId="2" fillId="35" borderId="17" xfId="0" applyFont="1" applyFill="1" applyBorder="1" applyAlignment="1">
      <alignment horizontal="center" vertical="center"/>
    </xf>
    <xf numFmtId="0" fontId="15" fillId="35" borderId="15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16" fillId="0" borderId="18" xfId="0" applyFont="1" applyFill="1" applyBorder="1" applyAlignment="1" applyProtection="1">
      <alignment horizontal="left"/>
      <protection/>
    </xf>
    <xf numFmtId="0" fontId="16" fillId="0" borderId="19" xfId="0" applyFont="1" applyFill="1" applyBorder="1" applyAlignment="1" applyProtection="1">
      <alignment horizontal="left"/>
      <protection/>
    </xf>
    <xf numFmtId="42" fontId="2" fillId="0" borderId="0" xfId="0" applyNumberFormat="1" applyFont="1" applyFill="1" applyAlignment="1">
      <alignment/>
    </xf>
    <xf numFmtId="0" fontId="21" fillId="33" borderId="0" xfId="0" applyFont="1" applyFill="1" applyBorder="1" applyAlignment="1" applyProtection="1">
      <alignment horizontal="left" indent="2"/>
      <protection/>
    </xf>
    <xf numFmtId="44" fontId="0" fillId="0" borderId="0" xfId="0" applyNumberFormat="1" applyFill="1" applyAlignment="1">
      <alignment/>
    </xf>
    <xf numFmtId="42" fontId="0" fillId="0" borderId="0" xfId="0" applyNumberFormat="1" applyFill="1" applyBorder="1" applyAlignment="1">
      <alignment/>
    </xf>
    <xf numFmtId="42" fontId="0" fillId="0" borderId="0" xfId="0" applyNumberFormat="1" applyFill="1" applyAlignment="1">
      <alignment/>
    </xf>
    <xf numFmtId="44" fontId="0" fillId="0" borderId="0" xfId="0" applyNumberFormat="1" applyFill="1" applyBorder="1" applyAlignment="1">
      <alignment/>
    </xf>
    <xf numFmtId="42" fontId="10" fillId="0" borderId="20" xfId="0" applyNumberFormat="1" applyFont="1" applyFill="1" applyBorder="1" applyAlignment="1">
      <alignment horizontal="center"/>
    </xf>
    <xf numFmtId="42" fontId="10" fillId="0" borderId="21" xfId="0" applyNumberFormat="1" applyFont="1" applyFill="1" applyBorder="1" applyAlignment="1">
      <alignment horizontal="center"/>
    </xf>
    <xf numFmtId="42" fontId="14" fillId="0" borderId="15" xfId="0" applyNumberFormat="1" applyFont="1" applyFill="1" applyBorder="1" applyAlignment="1">
      <alignment/>
    </xf>
    <xf numFmtId="42" fontId="15" fillId="0" borderId="15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0" fontId="3" fillId="33" borderId="22" xfId="0" applyFont="1" applyFill="1" applyBorder="1" applyAlignment="1" applyProtection="1">
      <alignment horizontal="left" indent="7"/>
      <protection/>
    </xf>
    <xf numFmtId="3" fontId="3" fillId="33" borderId="22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42" fontId="15" fillId="0" borderId="23" xfId="0" applyNumberFormat="1" applyFont="1" applyFill="1" applyBorder="1" applyAlignment="1" applyProtection="1">
      <alignment/>
      <protection/>
    </xf>
    <xf numFmtId="167" fontId="0" fillId="0" borderId="0" xfId="0" applyNumberFormat="1" applyFill="1" applyAlignment="1">
      <alignment/>
    </xf>
    <xf numFmtId="42" fontId="10" fillId="0" borderId="18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right" vertical="center"/>
    </xf>
    <xf numFmtId="42" fontId="16" fillId="0" borderId="24" xfId="0" applyNumberFormat="1" applyFont="1" applyFill="1" applyBorder="1" applyAlignment="1" applyProtection="1">
      <alignment/>
      <protection/>
    </xf>
    <xf numFmtId="42" fontId="10" fillId="0" borderId="19" xfId="0" applyNumberFormat="1" applyFont="1" applyFill="1" applyBorder="1" applyAlignment="1">
      <alignment horizontal="center"/>
    </xf>
    <xf numFmtId="169" fontId="15" fillId="0" borderId="15" xfId="0" applyNumberFormat="1" applyFont="1" applyFill="1" applyBorder="1" applyAlignment="1" applyProtection="1">
      <alignment horizontal="center"/>
      <protection/>
    </xf>
    <xf numFmtId="42" fontId="10" fillId="0" borderId="15" xfId="0" applyNumberFormat="1" applyFont="1" applyFill="1" applyBorder="1" applyAlignment="1">
      <alignment horizontal="center"/>
    </xf>
    <xf numFmtId="42" fontId="10" fillId="0" borderId="25" xfId="0" applyNumberFormat="1" applyFont="1" applyFill="1" applyBorder="1" applyAlignment="1">
      <alignment/>
    </xf>
    <xf numFmtId="169" fontId="10" fillId="0" borderId="26" xfId="0" applyNumberFormat="1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left"/>
      <protection/>
    </xf>
    <xf numFmtId="169" fontId="0" fillId="0" borderId="0" xfId="0" applyNumberFormat="1" applyFill="1" applyBorder="1" applyAlignment="1">
      <alignment/>
    </xf>
    <xf numFmtId="42" fontId="10" fillId="0" borderId="26" xfId="0" applyNumberFormat="1" applyFont="1" applyFill="1" applyBorder="1" applyAlignment="1">
      <alignment/>
    </xf>
    <xf numFmtId="5" fontId="10" fillId="33" borderId="27" xfId="57" applyNumberFormat="1" applyFont="1" applyFill="1" applyBorder="1" applyAlignment="1" applyProtection="1">
      <alignment horizontal="center"/>
      <protection/>
    </xf>
    <xf numFmtId="37" fontId="15" fillId="0" borderId="23" xfId="0" applyNumberFormat="1" applyFont="1" applyFill="1" applyBorder="1" applyAlignment="1" applyProtection="1">
      <alignment/>
      <protection/>
    </xf>
    <xf numFmtId="42" fontId="14" fillId="0" borderId="15" xfId="0" applyNumberFormat="1" applyFont="1" applyFill="1" applyBorder="1" applyAlignment="1" applyProtection="1">
      <alignment horizontal="right"/>
      <protection/>
    </xf>
    <xf numFmtId="3" fontId="2" fillId="0" borderId="22" xfId="0" applyNumberFormat="1" applyFont="1" applyFill="1" applyBorder="1" applyAlignment="1">
      <alignment/>
    </xf>
    <xf numFmtId="167" fontId="2" fillId="0" borderId="22" xfId="0" applyNumberFormat="1" applyFont="1" applyFill="1" applyBorder="1" applyAlignment="1">
      <alignment/>
    </xf>
    <xf numFmtId="42" fontId="16" fillId="0" borderId="28" xfId="0" applyNumberFormat="1" applyFont="1" applyFill="1" applyBorder="1" applyAlignment="1" applyProtection="1">
      <alignment/>
      <protection/>
    </xf>
    <xf numFmtId="3" fontId="16" fillId="0" borderId="29" xfId="0" applyNumberFormat="1" applyFont="1" applyFill="1" applyBorder="1" applyAlignment="1" applyProtection="1">
      <alignment/>
      <protection/>
    </xf>
    <xf numFmtId="42" fontId="10" fillId="0" borderId="29" xfId="0" applyNumberFormat="1" applyFont="1" applyFill="1" applyBorder="1" applyAlignment="1">
      <alignment horizontal="center"/>
    </xf>
    <xf numFmtId="42" fontId="14" fillId="0" borderId="29" xfId="0" applyNumberFormat="1" applyFont="1" applyFill="1" applyBorder="1" applyAlignment="1">
      <alignment/>
    </xf>
    <xf numFmtId="169" fontId="14" fillId="0" borderId="29" xfId="0" applyNumberFormat="1" applyFont="1" applyFill="1" applyBorder="1" applyAlignment="1">
      <alignment horizontal="center"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12" fillId="35" borderId="33" xfId="0" applyFont="1" applyFill="1" applyBorder="1" applyAlignment="1" applyProtection="1">
      <alignment horizontal="center" vertical="center" wrapText="1"/>
      <protection/>
    </xf>
    <xf numFmtId="0" fontId="0" fillId="35" borderId="18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171" fontId="0" fillId="0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3" fontId="12" fillId="35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3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169" fontId="18" fillId="0" borderId="0" xfId="0" applyNumberFormat="1" applyFont="1" applyFill="1" applyAlignment="1">
      <alignment horizontal="center" vertical="center"/>
    </xf>
    <xf numFmtId="0" fontId="4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6"/>
  <sheetViews>
    <sheetView tabSelected="1" zoomScalePageLayoutView="0" workbookViewId="0" topLeftCell="A1">
      <selection activeCell="U2" sqref="U2"/>
    </sheetView>
  </sheetViews>
  <sheetFormatPr defaultColWidth="8.7109375" defaultRowHeight="12.75"/>
  <cols>
    <col min="1" max="1" width="16.00390625" style="1" customWidth="1"/>
    <col min="2" max="2" width="11.7109375" style="1" customWidth="1"/>
    <col min="3" max="4" width="11.7109375" style="3" customWidth="1"/>
    <col min="5" max="5" width="13.00390625" style="3" customWidth="1"/>
    <col min="6" max="6" width="11.7109375" style="3" customWidth="1"/>
    <col min="7" max="7" width="12.8515625" style="1" customWidth="1"/>
    <col min="8" max="8" width="10.421875" style="21" customWidth="1"/>
    <col min="9" max="9" width="12.7109375" style="21" customWidth="1"/>
    <col min="10" max="10" width="12.28125" style="1" customWidth="1"/>
    <col min="11" max="12" width="0" style="1" hidden="1" customWidth="1"/>
    <col min="13" max="14" width="8.7109375" style="1" customWidth="1"/>
    <col min="15" max="15" width="11.28125" style="1" hidden="1" customWidth="1"/>
    <col min="16" max="16" width="11.421875" style="1" hidden="1" customWidth="1"/>
    <col min="17" max="17" width="15.00390625" style="1" hidden="1" customWidth="1"/>
    <col min="18" max="18" width="9.8515625" style="1" hidden="1" customWidth="1"/>
    <col min="19" max="20" width="9.57421875" style="1" hidden="1" customWidth="1"/>
    <col min="21" max="21" width="14.7109375" style="1" bestFit="1" customWidth="1"/>
    <col min="22" max="22" width="11.140625" style="1" customWidth="1"/>
    <col min="23" max="16384" width="8.7109375" style="1" customWidth="1"/>
  </cols>
  <sheetData>
    <row r="1" spans="1:13" ht="37.5" customHeight="1">
      <c r="A1" s="101" t="s">
        <v>40</v>
      </c>
      <c r="B1" s="101"/>
      <c r="C1" s="102"/>
      <c r="D1" s="102"/>
      <c r="E1" s="102"/>
      <c r="F1" s="102"/>
      <c r="G1" s="101"/>
      <c r="H1" s="103"/>
      <c r="I1" s="103"/>
      <c r="J1" s="101"/>
      <c r="K1" s="104"/>
      <c r="L1" s="104"/>
      <c r="M1" s="104"/>
    </row>
    <row r="2" spans="1:13" ht="54.75" customHeight="1" thickBot="1">
      <c r="A2" s="95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4"/>
      <c r="L2" s="94"/>
      <c r="M2" s="94"/>
    </row>
    <row r="3" spans="1:88" ht="15" customHeight="1" thickBot="1">
      <c r="A3" s="31" t="s">
        <v>21</v>
      </c>
      <c r="B3" s="31" t="s">
        <v>22</v>
      </c>
      <c r="C3" s="31" t="s">
        <v>23</v>
      </c>
      <c r="D3" s="31" t="s">
        <v>24</v>
      </c>
      <c r="E3" s="31" t="s">
        <v>25</v>
      </c>
      <c r="F3" s="31" t="s">
        <v>26</v>
      </c>
      <c r="G3" s="31" t="s">
        <v>27</v>
      </c>
      <c r="H3" s="31" t="s">
        <v>28</v>
      </c>
      <c r="I3" s="31" t="s">
        <v>29</v>
      </c>
      <c r="J3" s="31" t="s">
        <v>30</v>
      </c>
      <c r="K3" s="32" t="s">
        <v>4</v>
      </c>
      <c r="L3" s="32" t="s">
        <v>4</v>
      </c>
      <c r="M3" s="31" t="s">
        <v>31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13" ht="16.5" customHeight="1" thickBot="1">
      <c r="A4" s="83" t="s">
        <v>19</v>
      </c>
      <c r="B4" s="99" t="s">
        <v>42</v>
      </c>
      <c r="C4" s="100" t="s">
        <v>48</v>
      </c>
      <c r="D4" s="83" t="s">
        <v>38</v>
      </c>
      <c r="E4" s="86" t="s">
        <v>44</v>
      </c>
      <c r="F4" s="83" t="s">
        <v>45</v>
      </c>
      <c r="G4" s="86" t="s">
        <v>46</v>
      </c>
      <c r="H4" s="83" t="s">
        <v>47</v>
      </c>
      <c r="I4" s="83" t="s">
        <v>50</v>
      </c>
      <c r="J4" s="83" t="s">
        <v>43</v>
      </c>
      <c r="K4" s="35" t="s">
        <v>5</v>
      </c>
      <c r="L4" s="35" t="s">
        <v>5</v>
      </c>
      <c r="M4" s="91" t="s">
        <v>49</v>
      </c>
    </row>
    <row r="5" spans="1:13" ht="13.5" thickBot="1">
      <c r="A5" s="84"/>
      <c r="B5" s="87"/>
      <c r="C5" s="87"/>
      <c r="D5" s="84"/>
      <c r="E5" s="87"/>
      <c r="F5" s="84"/>
      <c r="G5" s="87"/>
      <c r="H5" s="97"/>
      <c r="I5" s="97"/>
      <c r="J5" s="97"/>
      <c r="K5" s="35" t="s">
        <v>6</v>
      </c>
      <c r="L5" s="35" t="s">
        <v>7</v>
      </c>
      <c r="M5" s="92"/>
    </row>
    <row r="6" spans="1:13" ht="13.5" thickBot="1">
      <c r="A6" s="84"/>
      <c r="B6" s="87"/>
      <c r="C6" s="87"/>
      <c r="D6" s="84"/>
      <c r="E6" s="87"/>
      <c r="F6" s="84"/>
      <c r="G6" s="87"/>
      <c r="H6" s="97"/>
      <c r="I6" s="97"/>
      <c r="J6" s="97"/>
      <c r="K6" s="36">
        <v>675</v>
      </c>
      <c r="L6" s="36">
        <v>540</v>
      </c>
      <c r="M6" s="92"/>
    </row>
    <row r="7" spans="1:13" ht="13.5" thickBot="1">
      <c r="A7" s="84"/>
      <c r="B7" s="87"/>
      <c r="C7" s="87"/>
      <c r="D7" s="84"/>
      <c r="E7" s="87"/>
      <c r="F7" s="84"/>
      <c r="G7" s="87"/>
      <c r="H7" s="97"/>
      <c r="I7" s="97"/>
      <c r="J7" s="97"/>
      <c r="K7" s="35"/>
      <c r="L7" s="35"/>
      <c r="M7" s="92"/>
    </row>
    <row r="8" spans="1:13" ht="13.5" thickBot="1">
      <c r="A8" s="84"/>
      <c r="B8" s="87"/>
      <c r="C8" s="87"/>
      <c r="D8" s="84"/>
      <c r="E8" s="87"/>
      <c r="F8" s="84"/>
      <c r="G8" s="87"/>
      <c r="H8" s="97"/>
      <c r="I8" s="97"/>
      <c r="J8" s="97"/>
      <c r="K8" s="35"/>
      <c r="L8" s="35"/>
      <c r="M8" s="92"/>
    </row>
    <row r="9" spans="1:13" s="2" customFormat="1" ht="12" customHeight="1" thickBot="1">
      <c r="A9" s="84"/>
      <c r="B9" s="87"/>
      <c r="C9" s="87"/>
      <c r="D9" s="84"/>
      <c r="E9" s="87"/>
      <c r="F9" s="84"/>
      <c r="G9" s="87"/>
      <c r="H9" s="97"/>
      <c r="I9" s="97"/>
      <c r="J9" s="97"/>
      <c r="K9" s="35"/>
      <c r="L9" s="37"/>
      <c r="M9" s="92"/>
    </row>
    <row r="10" spans="1:20" s="2" customFormat="1" ht="31.5" customHeight="1" thickBot="1">
      <c r="A10" s="85"/>
      <c r="B10" s="88"/>
      <c r="C10" s="88"/>
      <c r="D10" s="85"/>
      <c r="E10" s="88"/>
      <c r="F10" s="85"/>
      <c r="G10" s="88"/>
      <c r="H10" s="98"/>
      <c r="I10" s="98"/>
      <c r="J10" s="98"/>
      <c r="K10" s="38"/>
      <c r="L10" s="39"/>
      <c r="M10" s="93"/>
      <c r="O10" s="2" t="s">
        <v>33</v>
      </c>
      <c r="Q10" s="2" t="s">
        <v>34</v>
      </c>
      <c r="R10" s="2" t="s">
        <v>35</v>
      </c>
      <c r="S10" s="2" t="s">
        <v>36</v>
      </c>
      <c r="T10" s="2" t="s">
        <v>35</v>
      </c>
    </row>
    <row r="11" spans="1:15" ht="12" customHeight="1" thickTop="1">
      <c r="A11" s="41"/>
      <c r="B11" s="25"/>
      <c r="C11" s="26"/>
      <c r="D11" s="26"/>
      <c r="E11" s="26"/>
      <c r="F11" s="33"/>
      <c r="G11" s="27"/>
      <c r="H11" s="28"/>
      <c r="I11" s="30"/>
      <c r="J11" s="29"/>
      <c r="K11" s="4"/>
      <c r="M11" s="34"/>
      <c r="O11" s="46"/>
    </row>
    <row r="12" spans="1:22" ht="12.75">
      <c r="A12" s="42" t="s">
        <v>9</v>
      </c>
      <c r="B12" s="72">
        <v>205034</v>
      </c>
      <c r="C12" s="73">
        <v>147963</v>
      </c>
      <c r="D12" s="50">
        <v>461667</v>
      </c>
      <c r="E12" s="50">
        <v>289259</v>
      </c>
      <c r="F12" s="50">
        <v>283881</v>
      </c>
      <c r="G12" s="68">
        <f aca="true" t="shared" si="0" ref="G12:G27">SUM(B12:F12)</f>
        <v>1387804</v>
      </c>
      <c r="H12" s="69">
        <f>ROUND(G12/$G$29,4)</f>
        <v>0.0244</v>
      </c>
      <c r="I12" s="74">
        <f>ROUND(H12*$I$29,0)</f>
        <v>17658</v>
      </c>
      <c r="J12" s="60">
        <v>17151</v>
      </c>
      <c r="K12" s="61">
        <v>19068.75</v>
      </c>
      <c r="L12" s="61">
        <f>SUM(K12/675)*540</f>
        <v>15255</v>
      </c>
      <c r="M12" s="62">
        <f>I12-J12</f>
        <v>507</v>
      </c>
      <c r="O12" s="48">
        <v>16330.158282123924</v>
      </c>
      <c r="P12" s="48">
        <v>16330</v>
      </c>
      <c r="Q12" s="46">
        <v>16934.4162</v>
      </c>
      <c r="R12" s="47">
        <v>16934</v>
      </c>
      <c r="S12" s="54">
        <v>0.023448143909340118</v>
      </c>
      <c r="T12" s="54">
        <f aca="true" t="shared" si="1" ref="T12:T21">ROUND(S12,4)</f>
        <v>0.0234</v>
      </c>
      <c r="U12" s="54"/>
      <c r="V12" s="48"/>
    </row>
    <row r="13" spans="1:22" ht="12.75">
      <c r="A13" s="42" t="s">
        <v>2</v>
      </c>
      <c r="B13" s="72">
        <v>1029417</v>
      </c>
      <c r="C13" s="73">
        <v>619846</v>
      </c>
      <c r="D13" s="51">
        <v>1130671</v>
      </c>
      <c r="E13" s="51">
        <v>1463177</v>
      </c>
      <c r="F13" s="51">
        <v>1928337</v>
      </c>
      <c r="G13" s="68">
        <f t="shared" si="0"/>
        <v>6171448</v>
      </c>
      <c r="H13" s="69">
        <f aca="true" t="shared" si="2" ref="H13:H27">ROUND(G13/$G$29,4)</f>
        <v>0.1087</v>
      </c>
      <c r="I13" s="74">
        <f aca="true" t="shared" si="3" ref="I13:I27">ROUND(H13*$I$29,0)</f>
        <v>78665</v>
      </c>
      <c r="J13" s="60">
        <v>77146</v>
      </c>
      <c r="K13" s="61">
        <v>18900</v>
      </c>
      <c r="L13" s="61">
        <f>SUM(K13/675)*540</f>
        <v>15120</v>
      </c>
      <c r="M13" s="62">
        <f aca="true" t="shared" si="4" ref="M13:M27">I13-J13</f>
        <v>1519</v>
      </c>
      <c r="O13" s="48">
        <v>78371.63734448509</v>
      </c>
      <c r="P13" s="48">
        <v>78372</v>
      </c>
      <c r="Q13" s="46">
        <v>80547.0309</v>
      </c>
      <c r="R13" s="47">
        <v>80547</v>
      </c>
      <c r="S13" s="54">
        <v>0.11129744898216262</v>
      </c>
      <c r="T13" s="54">
        <f t="shared" si="1"/>
        <v>0.1113</v>
      </c>
      <c r="U13" s="54"/>
      <c r="V13" s="48"/>
    </row>
    <row r="14" spans="1:22" ht="12.75">
      <c r="A14" s="42" t="s">
        <v>10</v>
      </c>
      <c r="B14" s="72">
        <v>604477</v>
      </c>
      <c r="C14" s="73">
        <v>232762</v>
      </c>
      <c r="D14" s="51">
        <v>997976</v>
      </c>
      <c r="E14" s="51">
        <v>1031131</v>
      </c>
      <c r="F14" s="51">
        <v>1086955</v>
      </c>
      <c r="G14" s="68">
        <f t="shared" si="0"/>
        <v>3953301</v>
      </c>
      <c r="H14" s="69">
        <f t="shared" si="2"/>
        <v>0.0696</v>
      </c>
      <c r="I14" s="74">
        <f t="shared" si="3"/>
        <v>50369</v>
      </c>
      <c r="J14" s="60">
        <v>51889</v>
      </c>
      <c r="K14" s="61">
        <v>34105.74037937419</v>
      </c>
      <c r="L14" s="61">
        <f>SUM(K14/675)*540</f>
        <v>27284.59230349935</v>
      </c>
      <c r="M14" s="62">
        <f t="shared" si="4"/>
        <v>-1520</v>
      </c>
      <c r="O14" s="48">
        <v>53643.816168034136</v>
      </c>
      <c r="P14" s="48">
        <v>53644</v>
      </c>
      <c r="Q14" s="46">
        <v>51382.202999999994</v>
      </c>
      <c r="R14" s="47">
        <v>51382</v>
      </c>
      <c r="S14" s="54">
        <v>0.07097749396295253</v>
      </c>
      <c r="T14" s="54">
        <f t="shared" si="1"/>
        <v>0.071</v>
      </c>
      <c r="U14" s="54"/>
      <c r="V14" s="48"/>
    </row>
    <row r="15" spans="1:22" ht="12.75">
      <c r="A15" s="42" t="s">
        <v>1</v>
      </c>
      <c r="B15" s="72">
        <v>400506</v>
      </c>
      <c r="C15" s="73">
        <v>155689</v>
      </c>
      <c r="D15" s="51">
        <v>684208</v>
      </c>
      <c r="E15" s="51">
        <v>539430</v>
      </c>
      <c r="F15" s="51">
        <v>622135</v>
      </c>
      <c r="G15" s="68">
        <f t="shared" si="0"/>
        <v>2401968</v>
      </c>
      <c r="H15" s="69">
        <f t="shared" si="2"/>
        <v>0.0423</v>
      </c>
      <c r="I15" s="74">
        <f t="shared" si="3"/>
        <v>30612</v>
      </c>
      <c r="J15" s="60">
        <v>30323</v>
      </c>
      <c r="K15" s="61">
        <v>0</v>
      </c>
      <c r="L15" s="61">
        <f>SUM(K15/675)*540</f>
        <v>0</v>
      </c>
      <c r="M15" s="62">
        <f t="shared" si="4"/>
        <v>289</v>
      </c>
      <c r="O15" s="48">
        <v>28601.649320425575</v>
      </c>
      <c r="P15" s="48">
        <v>28602</v>
      </c>
      <c r="Q15" s="46">
        <v>29381.9358</v>
      </c>
      <c r="R15" s="47">
        <v>29382</v>
      </c>
      <c r="S15" s="54">
        <v>0.040646417306461034</v>
      </c>
      <c r="T15" s="54">
        <f t="shared" si="1"/>
        <v>0.0406</v>
      </c>
      <c r="U15" s="54"/>
      <c r="V15" s="48"/>
    </row>
    <row r="16" spans="1:22" ht="12.75">
      <c r="A16" s="42" t="s">
        <v>11</v>
      </c>
      <c r="B16" s="72">
        <v>411130</v>
      </c>
      <c r="C16" s="73">
        <v>147963</v>
      </c>
      <c r="D16" s="51">
        <v>686972</v>
      </c>
      <c r="E16" s="51">
        <v>520188</v>
      </c>
      <c r="F16" s="51">
        <v>536381</v>
      </c>
      <c r="G16" s="68">
        <f t="shared" si="0"/>
        <v>2302634</v>
      </c>
      <c r="H16" s="69">
        <f t="shared" si="2"/>
        <v>0.0406</v>
      </c>
      <c r="I16" s="74">
        <f t="shared" si="3"/>
        <v>29382</v>
      </c>
      <c r="J16" s="60">
        <v>27645</v>
      </c>
      <c r="K16" s="61">
        <v>20250</v>
      </c>
      <c r="L16" s="61">
        <f>SUM(K16/675)*540</f>
        <v>16200</v>
      </c>
      <c r="M16" s="62">
        <f t="shared" si="4"/>
        <v>1737</v>
      </c>
      <c r="O16" s="48">
        <v>26730.44342716159</v>
      </c>
      <c r="P16" s="48">
        <v>26730</v>
      </c>
      <c r="Q16" s="46">
        <v>28079.2884</v>
      </c>
      <c r="R16" s="47">
        <v>28079</v>
      </c>
      <c r="S16" s="54">
        <v>0.03877253652152184</v>
      </c>
      <c r="T16" s="54">
        <f t="shared" si="1"/>
        <v>0.0388</v>
      </c>
      <c r="U16" s="54"/>
      <c r="V16" s="48"/>
    </row>
    <row r="17" spans="1:22" ht="12.75">
      <c r="A17" s="42" t="s">
        <v>13</v>
      </c>
      <c r="B17" s="72">
        <v>932743</v>
      </c>
      <c r="C17" s="73">
        <v>305653</v>
      </c>
      <c r="D17" s="51">
        <v>1190107</v>
      </c>
      <c r="E17" s="51">
        <v>1214068</v>
      </c>
      <c r="F17" s="51">
        <v>1388561</v>
      </c>
      <c r="G17" s="68">
        <f t="shared" si="0"/>
        <v>5031132</v>
      </c>
      <c r="H17" s="69">
        <f t="shared" si="2"/>
        <v>0.0886</v>
      </c>
      <c r="I17" s="74">
        <f t="shared" si="3"/>
        <v>64119</v>
      </c>
      <c r="J17" s="60">
        <v>63974</v>
      </c>
      <c r="K17" s="61"/>
      <c r="L17" s="61"/>
      <c r="M17" s="62">
        <f t="shared" si="4"/>
        <v>145</v>
      </c>
      <c r="O17" s="48">
        <v>56704.42148640481</v>
      </c>
      <c r="P17" s="48">
        <v>56704</v>
      </c>
      <c r="Q17" s="46">
        <v>59777.041800000006</v>
      </c>
      <c r="R17" s="47">
        <v>59777</v>
      </c>
      <c r="S17" s="54">
        <v>0.082563901995686</v>
      </c>
      <c r="T17" s="54">
        <f t="shared" si="1"/>
        <v>0.0826</v>
      </c>
      <c r="U17" s="54"/>
      <c r="V17" s="48"/>
    </row>
    <row r="18" spans="1:22" ht="12.75">
      <c r="A18" s="42" t="s">
        <v>12</v>
      </c>
      <c r="B18" s="72">
        <v>387758</v>
      </c>
      <c r="C18" s="73">
        <v>153782</v>
      </c>
      <c r="D18" s="51">
        <v>522486</v>
      </c>
      <c r="E18" s="51">
        <v>438538</v>
      </c>
      <c r="F18" s="51">
        <v>773637</v>
      </c>
      <c r="G18" s="68">
        <f t="shared" si="0"/>
        <v>2276201</v>
      </c>
      <c r="H18" s="69">
        <f t="shared" si="2"/>
        <v>0.0401</v>
      </c>
      <c r="I18" s="74">
        <f t="shared" si="3"/>
        <v>29020</v>
      </c>
      <c r="J18" s="60">
        <v>28658</v>
      </c>
      <c r="K18" s="63">
        <v>21961</v>
      </c>
      <c r="L18" s="61">
        <f>SUM(K18/675)*540</f>
        <v>17568.8</v>
      </c>
      <c r="M18" s="62">
        <f t="shared" si="4"/>
        <v>362</v>
      </c>
      <c r="O18" s="48">
        <v>26530.069691087912</v>
      </c>
      <c r="P18" s="48">
        <v>26530</v>
      </c>
      <c r="Q18" s="46">
        <v>27066.1182</v>
      </c>
      <c r="R18" s="47">
        <v>27066</v>
      </c>
      <c r="S18" s="54">
        <v>0.037412140368721085</v>
      </c>
      <c r="T18" s="54">
        <f t="shared" si="1"/>
        <v>0.0374</v>
      </c>
      <c r="U18" s="54"/>
      <c r="V18" s="48"/>
    </row>
    <row r="19" spans="1:22" ht="12.75">
      <c r="A19" s="42" t="s">
        <v>14</v>
      </c>
      <c r="B19" s="72">
        <v>450436</v>
      </c>
      <c r="C19" s="73">
        <v>154993</v>
      </c>
      <c r="D19" s="51">
        <v>689737</v>
      </c>
      <c r="E19" s="51">
        <v>533780</v>
      </c>
      <c r="F19" s="51">
        <v>566669</v>
      </c>
      <c r="G19" s="68">
        <f t="shared" si="0"/>
        <v>2395615</v>
      </c>
      <c r="H19" s="69">
        <f t="shared" si="2"/>
        <v>0.0422</v>
      </c>
      <c r="I19" s="74">
        <f t="shared" si="3"/>
        <v>30540</v>
      </c>
      <c r="J19" s="60">
        <v>30829</v>
      </c>
      <c r="K19" s="63"/>
      <c r="L19" s="61"/>
      <c r="M19" s="62">
        <f t="shared" si="4"/>
        <v>-289</v>
      </c>
      <c r="O19" s="48">
        <v>29559.080225385045</v>
      </c>
      <c r="P19" s="48">
        <v>29559</v>
      </c>
      <c r="Q19" s="46">
        <v>30467.4753</v>
      </c>
      <c r="R19" s="47">
        <f>30467+1</f>
        <v>30468</v>
      </c>
      <c r="S19" s="54">
        <v>0.04209369778244368</v>
      </c>
      <c r="T19" s="54">
        <f t="shared" si="1"/>
        <v>0.0421</v>
      </c>
      <c r="U19" s="46"/>
      <c r="V19" s="48"/>
    </row>
    <row r="20" spans="1:22" ht="12.75">
      <c r="A20" s="42" t="s">
        <v>15</v>
      </c>
      <c r="B20" s="72">
        <v>382446</v>
      </c>
      <c r="C20" s="73">
        <v>154867</v>
      </c>
      <c r="D20" s="51">
        <v>753320</v>
      </c>
      <c r="E20" s="51">
        <v>712816</v>
      </c>
      <c r="F20" s="51">
        <v>752415</v>
      </c>
      <c r="G20" s="68">
        <f t="shared" si="0"/>
        <v>2755864</v>
      </c>
      <c r="H20" s="69">
        <f t="shared" si="2"/>
        <v>0.0485</v>
      </c>
      <c r="I20" s="74">
        <f t="shared" si="3"/>
        <v>35099</v>
      </c>
      <c r="J20" s="60">
        <v>34665</v>
      </c>
      <c r="K20" s="63"/>
      <c r="L20" s="61"/>
      <c r="M20" s="62">
        <f t="shared" si="4"/>
        <v>434</v>
      </c>
      <c r="O20" s="48">
        <v>37948.77072389312</v>
      </c>
      <c r="P20" s="48">
        <v>37949</v>
      </c>
      <c r="Q20" s="46">
        <v>36184.65</v>
      </c>
      <c r="R20" s="47">
        <v>36185</v>
      </c>
      <c r="S20" s="54">
        <v>0.04995108135906425</v>
      </c>
      <c r="T20" s="54">
        <f t="shared" si="1"/>
        <v>0.05</v>
      </c>
      <c r="U20" s="54"/>
      <c r="V20" s="48"/>
    </row>
    <row r="21" spans="1:22" ht="12.75">
      <c r="A21" s="42" t="s">
        <v>16</v>
      </c>
      <c r="B21" s="72">
        <v>743645</v>
      </c>
      <c r="C21" s="73">
        <v>444553</v>
      </c>
      <c r="D21" s="51">
        <v>1115465</v>
      </c>
      <c r="E21" s="51">
        <v>1329059</v>
      </c>
      <c r="F21" s="51">
        <v>1387249</v>
      </c>
      <c r="G21" s="68">
        <f t="shared" si="0"/>
        <v>5019971</v>
      </c>
      <c r="H21" s="69">
        <f t="shared" si="2"/>
        <v>0.0884</v>
      </c>
      <c r="I21" s="74">
        <f>ROUND(H21*$I$29,0)+1</f>
        <v>63975</v>
      </c>
      <c r="J21" s="60">
        <v>63323</v>
      </c>
      <c r="K21" s="63">
        <v>54000</v>
      </c>
      <c r="L21" s="61">
        <f aca="true" t="shared" si="5" ref="L21:L27">SUM(K21/675)*540</f>
        <v>43200</v>
      </c>
      <c r="M21" s="62">
        <f t="shared" si="4"/>
        <v>652</v>
      </c>
      <c r="O21" s="48">
        <v>68364.28108405528</v>
      </c>
      <c r="P21" s="48">
        <v>68364</v>
      </c>
      <c r="Q21" s="46">
        <v>65132.37</v>
      </c>
      <c r="R21" s="47">
        <v>65132</v>
      </c>
      <c r="S21" s="54">
        <v>0.08998075711740537</v>
      </c>
      <c r="T21" s="54">
        <f t="shared" si="1"/>
        <v>0.09</v>
      </c>
      <c r="U21" s="54"/>
      <c r="V21" s="48"/>
    </row>
    <row r="22" spans="1:22" ht="12.75">
      <c r="A22" s="42" t="s">
        <v>37</v>
      </c>
      <c r="B22" s="72">
        <v>555609</v>
      </c>
      <c r="C22" s="73">
        <v>244483</v>
      </c>
      <c r="D22" s="51">
        <v>823814</v>
      </c>
      <c r="E22" s="51">
        <v>807742</v>
      </c>
      <c r="F22" s="51">
        <v>867732</v>
      </c>
      <c r="G22" s="68">
        <f t="shared" si="0"/>
        <v>3299380</v>
      </c>
      <c r="H22" s="69">
        <f>ROUND(G22/$G$29,4)-0.0001</f>
        <v>0.057999999999999996</v>
      </c>
      <c r="I22" s="74">
        <f t="shared" si="3"/>
        <v>41974</v>
      </c>
      <c r="J22" s="60">
        <v>42264</v>
      </c>
      <c r="K22" s="61">
        <v>48035</v>
      </c>
      <c r="L22" s="61">
        <f t="shared" si="5"/>
        <v>38428</v>
      </c>
      <c r="M22" s="62">
        <f t="shared" si="4"/>
        <v>-290</v>
      </c>
      <c r="O22" s="48">
        <v>42478.475823578476</v>
      </c>
      <c r="P22" s="48">
        <v>42478</v>
      </c>
      <c r="Q22" s="46">
        <v>41684.7168</v>
      </c>
      <c r="R22" s="47">
        <v>41685</v>
      </c>
      <c r="S22" s="54">
        <v>0.05765620946840077</v>
      </c>
      <c r="T22" s="54">
        <v>0.0576</v>
      </c>
      <c r="U22" s="54"/>
      <c r="V22" s="48"/>
    </row>
    <row r="23" spans="1:22" ht="12.75">
      <c r="A23" s="42" t="s">
        <v>3</v>
      </c>
      <c r="B23" s="72">
        <v>1232327</v>
      </c>
      <c r="C23" s="73">
        <v>572040</v>
      </c>
      <c r="D23" s="51">
        <v>1141728</v>
      </c>
      <c r="E23" s="51">
        <v>1138533</v>
      </c>
      <c r="F23" s="51">
        <v>1120487</v>
      </c>
      <c r="G23" s="68">
        <f t="shared" si="0"/>
        <v>5205115</v>
      </c>
      <c r="H23" s="69">
        <f t="shared" si="2"/>
        <v>0.0917</v>
      </c>
      <c r="I23" s="74">
        <f t="shared" si="3"/>
        <v>66363</v>
      </c>
      <c r="J23" s="60">
        <v>67810</v>
      </c>
      <c r="K23" s="61">
        <v>51300</v>
      </c>
      <c r="L23" s="61">
        <f t="shared" si="5"/>
        <v>41040</v>
      </c>
      <c r="M23" s="62">
        <f t="shared" si="4"/>
        <v>-1447</v>
      </c>
      <c r="O23" s="48">
        <v>76945.33471693168</v>
      </c>
      <c r="P23" s="48">
        <v>76945</v>
      </c>
      <c r="Q23" s="46">
        <v>75625.9185</v>
      </c>
      <c r="R23" s="47">
        <v>75626</v>
      </c>
      <c r="S23" s="54">
        <v>0.10451094728036689</v>
      </c>
      <c r="T23" s="54">
        <f>ROUND(S23,4)</f>
        <v>0.1045</v>
      </c>
      <c r="U23" s="54"/>
      <c r="V23" s="48"/>
    </row>
    <row r="24" spans="1:22" ht="12.75">
      <c r="A24" s="42" t="s">
        <v>17</v>
      </c>
      <c r="B24" s="72">
        <v>1370431</v>
      </c>
      <c r="C24" s="73">
        <v>269176</v>
      </c>
      <c r="D24" s="51">
        <v>1129288</v>
      </c>
      <c r="E24" s="51">
        <v>1015264</v>
      </c>
      <c r="F24" s="51">
        <v>1224278</v>
      </c>
      <c r="G24" s="68">
        <f t="shared" si="0"/>
        <v>5008437</v>
      </c>
      <c r="H24" s="69">
        <f t="shared" si="2"/>
        <v>0.0882</v>
      </c>
      <c r="I24" s="74">
        <f t="shared" si="3"/>
        <v>63830</v>
      </c>
      <c r="J24" s="60">
        <v>65205</v>
      </c>
      <c r="K24" s="61">
        <v>21958</v>
      </c>
      <c r="L24" s="61">
        <f t="shared" si="5"/>
        <v>17566.4</v>
      </c>
      <c r="M24" s="62">
        <f t="shared" si="4"/>
        <v>-1375</v>
      </c>
      <c r="O24" s="48">
        <v>63586.00898739707</v>
      </c>
      <c r="P24" s="48">
        <v>63586</v>
      </c>
      <c r="Q24" s="46">
        <v>63829.7226</v>
      </c>
      <c r="R24" s="47">
        <v>63830</v>
      </c>
      <c r="S24" s="54">
        <v>0.08820714732797628</v>
      </c>
      <c r="T24" s="54">
        <f>ROUND(S24,4)</f>
        <v>0.0882</v>
      </c>
      <c r="U24" s="54"/>
      <c r="V24" s="48"/>
    </row>
    <row r="25" spans="1:22" s="4" customFormat="1" ht="12.75">
      <c r="A25" s="42" t="s">
        <v>18</v>
      </c>
      <c r="B25" s="72">
        <v>406880</v>
      </c>
      <c r="C25" s="73">
        <v>174455</v>
      </c>
      <c r="D25" s="51">
        <v>655181</v>
      </c>
      <c r="E25" s="51">
        <v>593439</v>
      </c>
      <c r="F25" s="51">
        <v>638067</v>
      </c>
      <c r="G25" s="68">
        <f t="shared" si="0"/>
        <v>2468022</v>
      </c>
      <c r="H25" s="69">
        <f t="shared" si="2"/>
        <v>0.0435</v>
      </c>
      <c r="I25" s="74">
        <f t="shared" si="3"/>
        <v>31481</v>
      </c>
      <c r="J25" s="60">
        <v>32566</v>
      </c>
      <c r="K25" s="61">
        <v>22306</v>
      </c>
      <c r="L25" s="61">
        <f t="shared" si="5"/>
        <v>17844.800000000003</v>
      </c>
      <c r="M25" s="62">
        <f t="shared" si="4"/>
        <v>-1085</v>
      </c>
      <c r="O25" s="47">
        <v>30127.555626289515</v>
      </c>
      <c r="P25" s="47">
        <v>30128</v>
      </c>
      <c r="Q25" s="49">
        <v>30395.106000000003</v>
      </c>
      <c r="R25" s="47">
        <v>30395</v>
      </c>
      <c r="S25" s="55">
        <v>0.04203573004318424</v>
      </c>
      <c r="T25" s="54">
        <f>ROUND(S25,4)</f>
        <v>0.042</v>
      </c>
      <c r="U25" s="55"/>
      <c r="V25" s="48"/>
    </row>
    <row r="26" spans="1:22" s="4" customFormat="1" ht="12.75">
      <c r="A26" s="42" t="s">
        <v>8</v>
      </c>
      <c r="B26" s="72">
        <v>663969</v>
      </c>
      <c r="C26" s="73">
        <v>239354</v>
      </c>
      <c r="D26" s="51">
        <v>855605</v>
      </c>
      <c r="E26" s="51">
        <v>766113</v>
      </c>
      <c r="F26" s="51">
        <v>795150</v>
      </c>
      <c r="G26" s="68">
        <f t="shared" si="0"/>
        <v>3320191</v>
      </c>
      <c r="H26" s="69">
        <f t="shared" si="2"/>
        <v>0.0585</v>
      </c>
      <c r="I26" s="74">
        <f t="shared" si="3"/>
        <v>42336</v>
      </c>
      <c r="J26" s="60">
        <v>41902</v>
      </c>
      <c r="K26" s="61">
        <v>32638</v>
      </c>
      <c r="L26" s="61">
        <f t="shared" si="5"/>
        <v>26110.4</v>
      </c>
      <c r="M26" s="62">
        <f t="shared" si="4"/>
        <v>434</v>
      </c>
      <c r="N26" s="47"/>
      <c r="O26" s="47">
        <v>39264.90817127937</v>
      </c>
      <c r="P26" s="47">
        <v>39265</v>
      </c>
      <c r="Q26" s="49">
        <v>39513.637800000004</v>
      </c>
      <c r="R26" s="47">
        <v>39514</v>
      </c>
      <c r="S26" s="55">
        <v>0.05457079474500619</v>
      </c>
      <c r="T26" s="54">
        <f>ROUND(S26,4)</f>
        <v>0.0546</v>
      </c>
      <c r="U26" s="55"/>
      <c r="V26" s="48"/>
    </row>
    <row r="27" spans="1:22" s="4" customFormat="1" ht="12.75">
      <c r="A27" s="42" t="s">
        <v>32</v>
      </c>
      <c r="B27" s="72">
        <v>846693</v>
      </c>
      <c r="C27" s="73">
        <v>216353</v>
      </c>
      <c r="D27" s="51">
        <v>984153</v>
      </c>
      <c r="E27" s="51">
        <v>857933</v>
      </c>
      <c r="F27" s="51">
        <v>882283</v>
      </c>
      <c r="G27" s="68">
        <f t="shared" si="0"/>
        <v>3787415</v>
      </c>
      <c r="H27" s="69">
        <f t="shared" si="2"/>
        <v>0.0667</v>
      </c>
      <c r="I27" s="74">
        <f t="shared" si="3"/>
        <v>48270</v>
      </c>
      <c r="J27" s="60">
        <v>48343</v>
      </c>
      <c r="K27" s="61">
        <v>44550</v>
      </c>
      <c r="L27" s="61">
        <f t="shared" si="5"/>
        <v>35640</v>
      </c>
      <c r="M27" s="62">
        <f t="shared" si="4"/>
        <v>-73</v>
      </c>
      <c r="O27" s="47">
        <v>48506.38892146736</v>
      </c>
      <c r="P27" s="47">
        <v>48506</v>
      </c>
      <c r="Q27" s="49">
        <v>47691.3687</v>
      </c>
      <c r="R27" s="47">
        <v>47691</v>
      </c>
      <c r="S27" s="55">
        <v>0.06587555182930731</v>
      </c>
      <c r="T27" s="54">
        <f>ROUND(S27,4)</f>
        <v>0.0659</v>
      </c>
      <c r="U27" s="55"/>
      <c r="V27" s="48"/>
    </row>
    <row r="28" spans="1:20" s="4" customFormat="1" ht="13.5" thickBot="1">
      <c r="A28" s="43"/>
      <c r="B28" s="78"/>
      <c r="C28" s="79"/>
      <c r="D28" s="80"/>
      <c r="E28" s="80"/>
      <c r="F28" s="80"/>
      <c r="G28" s="81"/>
      <c r="H28" s="82"/>
      <c r="I28" s="64"/>
      <c r="J28" s="64"/>
      <c r="K28" s="1"/>
      <c r="M28" s="65"/>
      <c r="N28" s="47"/>
      <c r="O28" s="47"/>
      <c r="P28" s="47"/>
      <c r="Q28" s="47"/>
      <c r="S28" s="55"/>
      <c r="T28" s="55"/>
    </row>
    <row r="29" spans="1:21" s="4" customFormat="1" ht="18.75" customHeight="1" thickBot="1">
      <c r="A29" s="40" t="s">
        <v>0</v>
      </c>
      <c r="B29" s="75">
        <v>10623501</v>
      </c>
      <c r="C29" s="53">
        <f>SUM(C12:C27)</f>
        <v>4233932</v>
      </c>
      <c r="D29" s="52">
        <v>13822378</v>
      </c>
      <c r="E29" s="52">
        <v>13250470</v>
      </c>
      <c r="F29" s="52">
        <v>14854217</v>
      </c>
      <c r="G29" s="53">
        <f>SUM(G12:G27)</f>
        <v>56784498</v>
      </c>
      <c r="H29" s="66">
        <v>1</v>
      </c>
      <c r="I29" s="53">
        <v>723693</v>
      </c>
      <c r="J29" s="53">
        <v>723693</v>
      </c>
      <c r="K29" s="76">
        <v>489351.2903793742</v>
      </c>
      <c r="L29" s="77">
        <f>SUM(L12:L27)</f>
        <v>311257.99230349937</v>
      </c>
      <c r="M29" s="67">
        <f>J29-I29</f>
        <v>0</v>
      </c>
      <c r="O29" s="47">
        <v>723693</v>
      </c>
      <c r="P29" s="47">
        <v>723693</v>
      </c>
      <c r="Q29" s="47">
        <f>SUM(Q12:Q27)</f>
        <v>723693</v>
      </c>
      <c r="R29" s="47">
        <f>SUM(R12:R27)</f>
        <v>723693</v>
      </c>
      <c r="S29" s="55">
        <v>1</v>
      </c>
      <c r="T29" s="55">
        <f>SUM(T12:T27)</f>
        <v>1.0000000000000002</v>
      </c>
      <c r="U29" s="55"/>
    </row>
    <row r="30" spans="1:16" s="23" customFormat="1" ht="12.75">
      <c r="A30" s="7"/>
      <c r="B30" s="5"/>
      <c r="C30" s="6"/>
      <c r="D30" s="6"/>
      <c r="E30" s="6"/>
      <c r="F30" s="6"/>
      <c r="G30" s="44"/>
      <c r="H30" s="22"/>
      <c r="I30" s="22"/>
      <c r="J30" s="6"/>
      <c r="K30" s="14"/>
      <c r="L30" s="7"/>
      <c r="M30" s="7"/>
      <c r="P30" s="56">
        <f>SUM(P12:P27)</f>
        <v>723692</v>
      </c>
    </row>
    <row r="31" spans="1:13" s="4" customFormat="1" ht="15" customHeight="1">
      <c r="A31" s="70" t="s">
        <v>41</v>
      </c>
      <c r="B31" s="8"/>
      <c r="C31" s="9"/>
      <c r="D31" s="9"/>
      <c r="E31" s="9"/>
      <c r="F31" s="9"/>
      <c r="G31" s="1"/>
      <c r="H31" s="71"/>
      <c r="I31" s="21"/>
      <c r="J31" s="9"/>
      <c r="K31" s="1"/>
      <c r="L31" s="1"/>
      <c r="M31" s="1"/>
    </row>
    <row r="32" spans="1:20" ht="17.25" customHeight="1">
      <c r="A32" s="45"/>
      <c r="B32" s="9"/>
      <c r="C32" s="9"/>
      <c r="D32" s="9"/>
      <c r="E32" s="9"/>
      <c r="F32" s="9"/>
      <c r="G32" s="9"/>
      <c r="H32" s="9"/>
      <c r="I32" s="9"/>
      <c r="J32" s="9"/>
      <c r="P32" s="48"/>
      <c r="Q32" s="47"/>
      <c r="R32" s="48"/>
      <c r="T32" s="55"/>
    </row>
    <row r="33" spans="1:14" ht="14.25">
      <c r="A33" s="15"/>
      <c r="B33" s="9"/>
      <c r="C33" s="9"/>
      <c r="D33" s="9"/>
      <c r="E33" s="9"/>
      <c r="F33" s="9"/>
      <c r="J33" s="9"/>
      <c r="M33" s="48"/>
      <c r="N33" s="48"/>
    </row>
    <row r="34" spans="1:11" ht="12.75" customHeight="1" hidden="1">
      <c r="A34" s="15"/>
      <c r="B34" s="9"/>
      <c r="C34" s="9"/>
      <c r="D34" s="9"/>
      <c r="E34" s="9"/>
      <c r="F34" s="9"/>
      <c r="J34" s="9"/>
      <c r="K34" s="4"/>
    </row>
    <row r="35" spans="1:20" ht="13.5" thickBot="1">
      <c r="A35" s="10"/>
      <c r="B35" s="24"/>
      <c r="C35" s="24"/>
      <c r="D35" s="24"/>
      <c r="E35" s="24"/>
      <c r="F35" s="24"/>
      <c r="J35" s="11"/>
      <c r="K35" s="4"/>
      <c r="T35" s="54"/>
    </row>
    <row r="36" spans="1:13" ht="13.5" thickBot="1">
      <c r="A36" s="57" t="s">
        <v>20</v>
      </c>
      <c r="B36" s="58"/>
      <c r="C36" s="58"/>
      <c r="D36" s="58"/>
      <c r="E36" s="58"/>
      <c r="F36" s="58"/>
      <c r="G36" s="59"/>
      <c r="H36" s="89">
        <v>42151</v>
      </c>
      <c r="I36" s="90"/>
      <c r="J36" s="58"/>
      <c r="K36" s="59"/>
      <c r="L36" s="59"/>
      <c r="M36" s="59"/>
    </row>
    <row r="37" spans="1:11" ht="12.75" customHeight="1">
      <c r="A37" s="16"/>
      <c r="B37" s="13"/>
      <c r="C37" s="13"/>
      <c r="D37" s="13"/>
      <c r="E37" s="13"/>
      <c r="F37" s="13"/>
      <c r="J37" s="13"/>
      <c r="K37" s="7"/>
    </row>
    <row r="38" spans="1:10" ht="12.75" customHeight="1">
      <c r="A38" s="17"/>
      <c r="B38" s="13"/>
      <c r="C38" s="13"/>
      <c r="D38" s="13"/>
      <c r="E38" s="13"/>
      <c r="F38" s="13"/>
      <c r="J38" s="13"/>
    </row>
    <row r="39" spans="1:10" ht="12.75" customHeight="1">
      <c r="A39" s="18"/>
      <c r="B39" s="9"/>
      <c r="C39" s="9"/>
      <c r="D39" s="9"/>
      <c r="E39" s="9"/>
      <c r="F39" s="9"/>
      <c r="J39" s="9"/>
    </row>
    <row r="40" spans="1:10" ht="15.75" customHeight="1" hidden="1">
      <c r="A40" s="10"/>
      <c r="B40" s="9"/>
      <c r="C40" s="9"/>
      <c r="D40" s="9"/>
      <c r="E40" s="9"/>
      <c r="F40" s="9"/>
      <c r="J40" s="9"/>
    </row>
    <row r="41" ht="12.75">
      <c r="A41" s="10"/>
    </row>
    <row r="42" ht="12.75">
      <c r="A42" s="4"/>
    </row>
    <row r="43" spans="1:10" ht="12.75">
      <c r="A43" s="4"/>
      <c r="B43" s="13"/>
      <c r="C43" s="13"/>
      <c r="D43" s="13"/>
      <c r="E43" s="13"/>
      <c r="F43" s="13"/>
      <c r="J43" s="13"/>
    </row>
    <row r="44" spans="1:10" ht="12.75" customHeight="1" hidden="1">
      <c r="A44" s="19"/>
      <c r="B44" s="13"/>
      <c r="C44" s="13"/>
      <c r="D44" s="13"/>
      <c r="E44" s="13"/>
      <c r="F44" s="13"/>
      <c r="J44" s="13"/>
    </row>
    <row r="45" spans="1:10" ht="12.75" customHeight="1" hidden="1">
      <c r="A45" s="19"/>
      <c r="B45" s="13"/>
      <c r="C45" s="13"/>
      <c r="D45" s="13"/>
      <c r="E45" s="13"/>
      <c r="F45" s="13"/>
      <c r="J45" s="13"/>
    </row>
    <row r="46" spans="1:10" ht="12.75">
      <c r="A46" s="19"/>
      <c r="B46" s="13"/>
      <c r="C46" s="13"/>
      <c r="D46" s="13"/>
      <c r="E46" s="13"/>
      <c r="F46" s="13"/>
      <c r="J46" s="13"/>
    </row>
    <row r="47" spans="1:10" ht="12.75">
      <c r="A47" s="20"/>
      <c r="B47" s="13"/>
      <c r="C47" s="13"/>
      <c r="D47" s="13"/>
      <c r="E47" s="13"/>
      <c r="F47" s="13"/>
      <c r="J47" s="13"/>
    </row>
    <row r="48" spans="1:10" ht="12.75">
      <c r="A48" s="19"/>
      <c r="B48" s="12"/>
      <c r="C48" s="13"/>
      <c r="D48" s="13"/>
      <c r="E48" s="13"/>
      <c r="F48" s="13"/>
      <c r="J48" s="12"/>
    </row>
    <row r="49" spans="1:10" ht="12.75">
      <c r="A49" s="19"/>
      <c r="B49" s="12"/>
      <c r="C49" s="13"/>
      <c r="D49" s="13"/>
      <c r="E49" s="13"/>
      <c r="F49" s="13"/>
      <c r="J49" s="12"/>
    </row>
    <row r="50" spans="1:10" ht="12.75">
      <c r="A50" s="19"/>
      <c r="B50" s="12"/>
      <c r="C50" s="13"/>
      <c r="D50" s="13"/>
      <c r="E50" s="13"/>
      <c r="F50" s="13"/>
      <c r="J50" s="12"/>
    </row>
    <row r="51" spans="1:10" ht="12.75">
      <c r="A51" s="19"/>
      <c r="B51" s="12"/>
      <c r="C51" s="13"/>
      <c r="D51" s="13"/>
      <c r="E51" s="13"/>
      <c r="F51" s="13"/>
      <c r="J51" s="12"/>
    </row>
    <row r="52" spans="1:10" ht="12.75">
      <c r="A52" s="19"/>
      <c r="B52" s="12"/>
      <c r="C52" s="13"/>
      <c r="D52" s="13"/>
      <c r="E52" s="13"/>
      <c r="F52" s="13"/>
      <c r="J52" s="12"/>
    </row>
    <row r="53" spans="1:10" ht="12.75">
      <c r="A53" s="19"/>
      <c r="B53" s="12"/>
      <c r="C53" s="13"/>
      <c r="D53" s="13"/>
      <c r="E53" s="13"/>
      <c r="F53" s="13"/>
      <c r="J53" s="12"/>
    </row>
    <row r="54" spans="1:10" ht="12.75">
      <c r="A54" s="19"/>
      <c r="B54" s="12"/>
      <c r="C54" s="13"/>
      <c r="D54" s="13"/>
      <c r="E54" s="13"/>
      <c r="F54" s="13"/>
      <c r="J54" s="12"/>
    </row>
    <row r="55" spans="1:10" ht="12.75">
      <c r="A55" s="19"/>
      <c r="B55" s="12"/>
      <c r="C55" s="13"/>
      <c r="D55" s="13"/>
      <c r="E55" s="13"/>
      <c r="F55" s="13"/>
      <c r="J55" s="12"/>
    </row>
    <row r="56" spans="1:10" ht="12.75">
      <c r="A56" s="19"/>
      <c r="B56" s="12"/>
      <c r="C56" s="13"/>
      <c r="D56" s="13"/>
      <c r="E56" s="13"/>
      <c r="F56" s="13"/>
      <c r="J56" s="12"/>
    </row>
    <row r="57" spans="1:10" ht="12.75">
      <c r="A57" s="19"/>
      <c r="B57" s="12"/>
      <c r="C57" s="13"/>
      <c r="D57" s="13"/>
      <c r="E57" s="13"/>
      <c r="F57" s="13"/>
      <c r="J57" s="12"/>
    </row>
    <row r="58" spans="1:10" ht="12.75">
      <c r="A58" s="19"/>
      <c r="B58" s="12"/>
      <c r="C58" s="13"/>
      <c r="D58" s="13"/>
      <c r="E58" s="13"/>
      <c r="F58" s="13"/>
      <c r="J58" s="12"/>
    </row>
    <row r="59" spans="1:10" ht="12.75">
      <c r="A59" s="19"/>
      <c r="B59" s="12"/>
      <c r="C59" s="13"/>
      <c r="D59" s="13"/>
      <c r="E59" s="13"/>
      <c r="F59" s="13"/>
      <c r="J59" s="12"/>
    </row>
    <row r="60" spans="1:10" ht="12.75">
      <c r="A60" s="19"/>
      <c r="B60" s="12"/>
      <c r="C60" s="13"/>
      <c r="D60" s="13"/>
      <c r="E60" s="13"/>
      <c r="F60" s="13"/>
      <c r="J60" s="12"/>
    </row>
    <row r="61" spans="1:10" ht="12.75">
      <c r="A61" s="19"/>
      <c r="B61" s="12"/>
      <c r="C61" s="13"/>
      <c r="D61" s="13"/>
      <c r="E61" s="13"/>
      <c r="F61" s="13"/>
      <c r="J61" s="12"/>
    </row>
    <row r="62" spans="1:10" ht="12.75">
      <c r="A62" s="19"/>
      <c r="B62" s="12"/>
      <c r="C62" s="13"/>
      <c r="D62" s="13"/>
      <c r="E62" s="13"/>
      <c r="F62" s="13"/>
      <c r="J62" s="12"/>
    </row>
    <row r="63" spans="1:10" ht="12.75">
      <c r="A63" s="19"/>
      <c r="B63" s="12"/>
      <c r="C63" s="13"/>
      <c r="D63" s="13"/>
      <c r="E63" s="13"/>
      <c r="F63" s="13"/>
      <c r="J63" s="12"/>
    </row>
    <row r="64" spans="1:10" ht="12.75">
      <c r="A64" s="19"/>
      <c r="B64" s="12"/>
      <c r="C64" s="13"/>
      <c r="D64" s="13"/>
      <c r="E64" s="13"/>
      <c r="F64" s="13"/>
      <c r="J64" s="12"/>
    </row>
    <row r="65" spans="1:10" ht="12.75">
      <c r="A65" s="19"/>
      <c r="B65" s="12"/>
      <c r="C65" s="13"/>
      <c r="D65" s="13"/>
      <c r="E65" s="13"/>
      <c r="F65" s="13"/>
      <c r="J65" s="12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</sheetData>
  <sheetProtection/>
  <mergeCells count="14">
    <mergeCell ref="A4:A10"/>
    <mergeCell ref="B4:B10"/>
    <mergeCell ref="G4:G10"/>
    <mergeCell ref="C4:C10"/>
    <mergeCell ref="D4:D10"/>
    <mergeCell ref="E4:E10"/>
    <mergeCell ref="F4:F10"/>
    <mergeCell ref="H36:I36"/>
    <mergeCell ref="M4:M10"/>
    <mergeCell ref="A1:M1"/>
    <mergeCell ref="A2:M2"/>
    <mergeCell ref="H4:H10"/>
    <mergeCell ref="J4:J10"/>
    <mergeCell ref="I4:I10"/>
  </mergeCells>
  <printOptions horizontalCentered="1"/>
  <pageMargins left="0.24" right="0.25" top="0.6" bottom="0.55" header="0.39" footer="0.5"/>
  <pageSetup horizontalDpi="300" verticalDpi="300" orientation="landscape" scale="95" r:id="rId1"/>
  <headerFooter alignWithMargins="0">
    <oddHeader>&amp;C
</oddHeader>
  </headerFooter>
  <ignoredErrors>
    <ignoredError sqref="H22 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Caissie, Lisa (DWD)</cp:lastModifiedBy>
  <cp:lastPrinted>2015-05-28T21:19:48Z</cp:lastPrinted>
  <dcterms:created xsi:type="dcterms:W3CDTF">1999-02-02T15:31:41Z</dcterms:created>
  <dcterms:modified xsi:type="dcterms:W3CDTF">2015-06-02T12:23:52Z</dcterms:modified>
  <cp:category/>
  <cp:version/>
  <cp:contentType/>
  <cp:contentStatus/>
</cp:coreProperties>
</file>