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53222"/>
  <mc:AlternateContent xmlns:mc="http://schemas.openxmlformats.org/markup-compatibility/2006">
    <mc:Choice Requires="x15">
      <x15ac:absPath xmlns:x15ac="http://schemas.microsoft.com/office/spreadsheetml/2010/11/ac" url="G:\Net Meter Credit Issues\"/>
    </mc:Choice>
  </mc:AlternateContent>
  <bookViews>
    <workbookView xWindow="0" yWindow="0" windowWidth="23040" windowHeight="9408"/>
  </bookViews>
  <sheets>
    <sheet name="DEFICIT LHA" sheetId="1" r:id="rId1"/>
    <sheet name="SURPLUS LHA" sheetId="2" r:id="rId2"/>
  </sheets>
  <externalReferences>
    <externalReference r:id="rId3"/>
  </externalReferences>
  <definedNames>
    <definedName name="_xlnm.Print_Area" localSheetId="0">'DEFICIT LHA'!$A$1:$I$73</definedName>
    <definedName name="_xlnm.Print_Area" localSheetId="1">'SURPLUS LHA'!$A$1:$I$73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6" i="2" l="1"/>
  <c r="E23" i="2" s="1"/>
  <c r="E73" i="2"/>
  <c r="H70" i="2"/>
  <c r="G70" i="2"/>
  <c r="E70" i="2"/>
  <c r="F70" i="2" s="1"/>
  <c r="G69" i="2"/>
  <c r="F69" i="2"/>
  <c r="A69" i="2"/>
  <c r="A70" i="2" s="1"/>
  <c r="G68" i="2"/>
  <c r="F68" i="2"/>
  <c r="H63" i="2"/>
  <c r="G63" i="2"/>
  <c r="E63" i="2"/>
  <c r="F63" i="2" s="1"/>
  <c r="G62" i="2"/>
  <c r="F62" i="2"/>
  <c r="G61" i="2"/>
  <c r="F61" i="2"/>
  <c r="G60" i="2"/>
  <c r="F60" i="2"/>
  <c r="G59" i="2"/>
  <c r="F59" i="2"/>
  <c r="G58" i="2"/>
  <c r="F58" i="2"/>
  <c r="H57" i="2"/>
  <c r="G57" i="2"/>
  <c r="E57" i="2"/>
  <c r="F57" i="2" s="1"/>
  <c r="G56" i="2"/>
  <c r="F56" i="2"/>
  <c r="G55" i="2"/>
  <c r="F55" i="2"/>
  <c r="G54" i="2"/>
  <c r="F54" i="2"/>
  <c r="F53" i="2"/>
  <c r="G52" i="2"/>
  <c r="F52" i="2"/>
  <c r="G51" i="2"/>
  <c r="F51" i="2"/>
  <c r="G50" i="2"/>
  <c r="F50" i="2"/>
  <c r="G49" i="2"/>
  <c r="F49" i="2"/>
  <c r="H48" i="2"/>
  <c r="G48" i="2"/>
  <c r="E48" i="2"/>
  <c r="E64" i="2" s="1"/>
  <c r="F64" i="2" s="1"/>
  <c r="G47" i="2"/>
  <c r="F47" i="2"/>
  <c r="G46" i="2"/>
  <c r="F46" i="2"/>
  <c r="G45" i="2"/>
  <c r="F45" i="2"/>
  <c r="E44" i="2"/>
  <c r="F44" i="2" s="1"/>
  <c r="H43" i="2"/>
  <c r="G43" i="2" s="1"/>
  <c r="F43" i="2"/>
  <c r="H42" i="2"/>
  <c r="G42" i="2" s="1"/>
  <c r="F42" i="2"/>
  <c r="G41" i="2"/>
  <c r="F41" i="2"/>
  <c r="G40" i="2"/>
  <c r="F40" i="2"/>
  <c r="G39" i="2"/>
  <c r="F39" i="2"/>
  <c r="G38" i="2"/>
  <c r="F38" i="2"/>
  <c r="G37" i="2"/>
  <c r="F37" i="2"/>
  <c r="G36" i="2"/>
  <c r="F36" i="2"/>
  <c r="H35" i="2"/>
  <c r="G35" i="2"/>
  <c r="F35" i="2"/>
  <c r="E35" i="2"/>
  <c r="G34" i="2"/>
  <c r="F34" i="2"/>
  <c r="G33" i="2"/>
  <c r="F33" i="2"/>
  <c r="G32" i="2"/>
  <c r="F32" i="2"/>
  <c r="G31" i="2"/>
  <c r="F31" i="2"/>
  <c r="G30" i="2"/>
  <c r="F30" i="2"/>
  <c r="G29" i="2"/>
  <c r="F29" i="2"/>
  <c r="A29" i="2"/>
  <c r="A30" i="2" s="1"/>
  <c r="A31" i="2" s="1"/>
  <c r="A32" i="2" s="1"/>
  <c r="A33" i="2" s="1"/>
  <c r="A35" i="2" s="1"/>
  <c r="A34"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G28" i="2"/>
  <c r="F28" i="2"/>
  <c r="A28" i="2"/>
  <c r="G27" i="2"/>
  <c r="F27" i="2"/>
  <c r="A27" i="2"/>
  <c r="G26" i="2"/>
  <c r="F26" i="2"/>
  <c r="A26" i="2"/>
  <c r="G25" i="2"/>
  <c r="F25" i="2"/>
  <c r="G24" i="2"/>
  <c r="F24" i="2"/>
  <c r="F22" i="2"/>
  <c r="G22" i="2" s="1"/>
  <c r="F21" i="2"/>
  <c r="G21" i="2" s="1"/>
  <c r="G20" i="2"/>
  <c r="F20" i="2"/>
  <c r="H18" i="2"/>
  <c r="G18" i="2" s="1"/>
  <c r="F18" i="2"/>
  <c r="G17" i="2"/>
  <c r="F17" i="2"/>
  <c r="H16" i="2"/>
  <c r="G16" i="2" s="1"/>
  <c r="G15" i="2"/>
  <c r="F15" i="2"/>
  <c r="G14" i="2"/>
  <c r="F14" i="2"/>
  <c r="G13" i="2"/>
  <c r="F13" i="2"/>
  <c r="G12" i="2"/>
  <c r="F12" i="2"/>
  <c r="A12" i="2"/>
  <c r="A13" i="2" s="1"/>
  <c r="A14" i="2" s="1"/>
  <c r="A15" i="2" s="1"/>
  <c r="A16" i="2" s="1"/>
  <c r="A17" i="2" s="1"/>
  <c r="A18" i="2" s="1"/>
  <c r="A19" i="2" s="1"/>
  <c r="A20" i="2" s="1"/>
  <c r="A21" i="2" s="1"/>
  <c r="A22" i="2" s="1"/>
  <c r="A23" i="2" s="1"/>
  <c r="G11" i="2"/>
  <c r="F11" i="2"/>
  <c r="A11" i="2"/>
  <c r="G10" i="2"/>
  <c r="F10" i="2"/>
  <c r="A10" i="2"/>
  <c r="G9" i="2"/>
  <c r="F9" i="2"/>
  <c r="F53" i="1"/>
  <c r="E65" i="2" l="1"/>
  <c r="F65" i="2" s="1"/>
  <c r="F23" i="2"/>
  <c r="H44" i="2"/>
  <c r="F48" i="2"/>
  <c r="F16" i="2"/>
  <c r="H23" i="2"/>
  <c r="E44" i="1"/>
  <c r="E63" i="1"/>
  <c r="H35" i="1"/>
  <c r="E35" i="1"/>
  <c r="F52" i="1"/>
  <c r="F62" i="1"/>
  <c r="F60" i="1"/>
  <c r="F32" i="1"/>
  <c r="F26" i="1"/>
  <c r="F22" i="1"/>
  <c r="G22" i="1" s="1"/>
  <c r="F21" i="1"/>
  <c r="G21" i="1" s="1"/>
  <c r="G69" i="1"/>
  <c r="G68" i="1"/>
  <c r="G62" i="1"/>
  <c r="G61" i="1"/>
  <c r="G60" i="1"/>
  <c r="G59" i="1"/>
  <c r="G58" i="1"/>
  <c r="G56" i="1"/>
  <c r="G55" i="1"/>
  <c r="G54" i="1"/>
  <c r="G52" i="1"/>
  <c r="G51" i="1"/>
  <c r="G50" i="1"/>
  <c r="G49" i="1"/>
  <c r="G47" i="1"/>
  <c r="G46" i="1"/>
  <c r="G45" i="1"/>
  <c r="G41" i="1"/>
  <c r="G40" i="1"/>
  <c r="G39" i="1"/>
  <c r="G38" i="1"/>
  <c r="G37" i="1"/>
  <c r="G36" i="1"/>
  <c r="G34" i="1"/>
  <c r="G33" i="1"/>
  <c r="G32" i="1"/>
  <c r="G31" i="1"/>
  <c r="G30" i="1"/>
  <c r="G29" i="1"/>
  <c r="G28" i="1"/>
  <c r="G27" i="1"/>
  <c r="G26" i="1"/>
  <c r="G25" i="1"/>
  <c r="G24" i="1"/>
  <c r="G20" i="1"/>
  <c r="G17" i="1"/>
  <c r="G15" i="1"/>
  <c r="G14" i="1"/>
  <c r="G13" i="1"/>
  <c r="G12" i="1"/>
  <c r="G11" i="1"/>
  <c r="G10" i="1"/>
  <c r="G9" i="1"/>
  <c r="F69" i="1"/>
  <c r="F68" i="1"/>
  <c r="F61" i="1"/>
  <c r="F59" i="1"/>
  <c r="F58" i="1"/>
  <c r="F56" i="1"/>
  <c r="F55" i="1"/>
  <c r="F54" i="1"/>
  <c r="F51" i="1"/>
  <c r="F50" i="1"/>
  <c r="F49" i="1"/>
  <c r="F47" i="1"/>
  <c r="F46" i="1"/>
  <c r="F45" i="1"/>
  <c r="F43" i="1"/>
  <c r="F42" i="1"/>
  <c r="F41" i="1"/>
  <c r="F40" i="1"/>
  <c r="F39" i="1"/>
  <c r="F38" i="1"/>
  <c r="F37" i="1"/>
  <c r="F36" i="1"/>
  <c r="F34" i="1"/>
  <c r="F33" i="1"/>
  <c r="F31" i="1"/>
  <c r="F30" i="1"/>
  <c r="F29" i="1"/>
  <c r="F28" i="1"/>
  <c r="F27" i="1"/>
  <c r="F25" i="1"/>
  <c r="F24" i="1"/>
  <c r="F20" i="1"/>
  <c r="F19" i="1"/>
  <c r="F17" i="1"/>
  <c r="F15" i="1"/>
  <c r="F14" i="1"/>
  <c r="F13" i="1"/>
  <c r="F12" i="1"/>
  <c r="F11" i="1"/>
  <c r="F10" i="1"/>
  <c r="F9" i="1"/>
  <c r="H65" i="2" l="1"/>
  <c r="G23" i="2"/>
  <c r="H64" i="2"/>
  <c r="G64" i="2" s="1"/>
  <c r="G44" i="2"/>
  <c r="E73" i="1"/>
  <c r="E18" i="1" s="1"/>
  <c r="H43" i="1"/>
  <c r="G43" i="1" s="1"/>
  <c r="H42" i="1"/>
  <c r="H71" i="2" l="1"/>
  <c r="G65" i="2"/>
  <c r="H44" i="1"/>
  <c r="G44" i="1" s="1"/>
  <c r="G42" i="1"/>
  <c r="H18" i="1"/>
  <c r="G18" i="1" s="1"/>
  <c r="F18" i="1"/>
  <c r="E16" i="1"/>
  <c r="A10" i="1"/>
  <c r="A11" i="1" s="1"/>
  <c r="A12" i="1" s="1"/>
  <c r="A13" i="1" s="1"/>
  <c r="A14" i="1" s="1"/>
  <c r="A15" i="1" s="1"/>
  <c r="A16" i="1" s="1"/>
  <c r="A17" i="1" s="1"/>
  <c r="A18" i="1" s="1"/>
  <c r="A19" i="1" s="1"/>
  <c r="A20" i="1" s="1"/>
  <c r="A21" i="1" s="1"/>
  <c r="A22" i="1" s="1"/>
  <c r="A23" i="1" s="1"/>
  <c r="A69" i="1"/>
  <c r="A70" i="1" s="1"/>
  <c r="A26" i="1"/>
  <c r="A27" i="1" s="1"/>
  <c r="A28" i="1" s="1"/>
  <c r="A29" i="1" s="1"/>
  <c r="A30" i="1" s="1"/>
  <c r="A31" i="1" s="1"/>
  <c r="A32" i="1" s="1"/>
  <c r="A33" i="1" s="1"/>
  <c r="A35" i="1" s="1"/>
  <c r="A34"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H16" i="1" l="1"/>
  <c r="G16" i="1" s="1"/>
  <c r="F16" i="1"/>
  <c r="H70" i="1"/>
  <c r="G70" i="1" s="1"/>
  <c r="H63" i="1"/>
  <c r="G63" i="1" s="1"/>
  <c r="H57" i="1"/>
  <c r="G57" i="1" s="1"/>
  <c r="H48" i="1"/>
  <c r="G48" i="1" s="1"/>
  <c r="G35" i="1"/>
  <c r="H19" i="1"/>
  <c r="H23" i="1" l="1"/>
  <c r="G23" i="1" s="1"/>
  <c r="G19" i="1"/>
  <c r="E70" i="1"/>
  <c r="F70" i="1" s="1"/>
  <c r="E23" i="1"/>
  <c r="F23" i="1" s="1"/>
  <c r="F44" i="1"/>
  <c r="F63" i="1"/>
  <c r="F35" i="1"/>
  <c r="E57" i="1"/>
  <c r="F57" i="1" s="1"/>
  <c r="E48" i="1"/>
  <c r="F48" i="1" s="1"/>
  <c r="E64" i="1" l="1"/>
  <c r="F64" i="1" s="1"/>
  <c r="E65" i="1" l="1"/>
  <c r="F65" i="1" s="1"/>
  <c r="H64" i="1"/>
  <c r="G64" i="1" s="1"/>
  <c r="H65" i="1" l="1"/>
  <c r="H71" i="1" l="1"/>
  <c r="G65" i="1"/>
</calcChain>
</file>

<file path=xl/sharedStrings.xml><?xml version="1.0" encoding="utf-8"?>
<sst xmlns="http://schemas.openxmlformats.org/spreadsheetml/2006/main" count="186" uniqueCount="96">
  <si>
    <t xml:space="preserve"> </t>
  </si>
  <si>
    <t xml:space="preserve"> APPROVED</t>
  </si>
  <si>
    <t>BUDGET</t>
  </si>
  <si>
    <t>ACTUAL TO DATE</t>
  </si>
  <si>
    <t>LINE</t>
  </si>
  <si>
    <t xml:space="preserve">  ACCT.</t>
  </si>
  <si>
    <t>NO.</t>
  </si>
  <si>
    <t xml:space="preserve">   NO.</t>
  </si>
  <si>
    <t xml:space="preserve">                       CLASSIFICATION</t>
  </si>
  <si>
    <t>AMOUNT</t>
  </si>
  <si>
    <t xml:space="preserve">   PUM</t>
  </si>
  <si>
    <t>PUM</t>
  </si>
  <si>
    <t xml:space="preserve">  </t>
  </si>
  <si>
    <t>REVENUE</t>
  </si>
  <si>
    <t xml:space="preserve"> Shelter Rent - Tenants</t>
  </si>
  <si>
    <t xml:space="preserve"> Shelter Rent - Federal Section 8</t>
  </si>
  <si>
    <t xml:space="preserve"> Nondwelling Rentals</t>
  </si>
  <si>
    <t xml:space="preserve"> Administrative Fees - MRVP</t>
  </si>
  <si>
    <t xml:space="preserve"> Interest on Investments - Unrestricted</t>
  </si>
  <si>
    <t xml:space="preserve"> Interest on Investments - Restricted</t>
  </si>
  <si>
    <t xml:space="preserve"> Other Revenue</t>
  </si>
  <si>
    <t xml:space="preserve"> Other Revenue - Retained</t>
  </si>
  <si>
    <t xml:space="preserve"> Operating Subsidy - 4001</t>
  </si>
  <si>
    <t xml:space="preserve"> Operating Subisdy - MRVP Landlords</t>
  </si>
  <si>
    <t xml:space="preserve"> Restricted Grants Received</t>
  </si>
  <si>
    <t xml:space="preserve"> Gain/Loss From Sale/Disp.of Prop.</t>
  </si>
  <si>
    <t xml:space="preserve"> TOTAL REVENUE</t>
  </si>
  <si>
    <t>EXPENSES</t>
  </si>
  <si>
    <t xml:space="preserve">  Administrative Salaries</t>
  </si>
  <si>
    <t xml:space="preserve">  Compensated Absences</t>
  </si>
  <si>
    <t xml:space="preserve">  Legal</t>
  </si>
  <si>
    <t xml:space="preserve">  Members Compensation</t>
  </si>
  <si>
    <t xml:space="preserve">  Travel &amp; Related Expenses</t>
  </si>
  <si>
    <t xml:space="preserve">  Accounting Services</t>
  </si>
  <si>
    <t xml:space="preserve">  Audit Costs</t>
  </si>
  <si>
    <t xml:space="preserve">  Penalties &amp; Interest</t>
  </si>
  <si>
    <t xml:space="preserve">  Administrative Other</t>
  </si>
  <si>
    <t>TOTAL ADMINISTRATION</t>
  </si>
  <si>
    <t>TENANT ORGANIZATION</t>
  </si>
  <si>
    <t xml:space="preserve">  Water &amp; Sewer</t>
  </si>
  <si>
    <t xml:space="preserve">  Electricity</t>
  </si>
  <si>
    <t xml:space="preserve">  Gas</t>
  </si>
  <si>
    <t xml:space="preserve">  Fuel</t>
  </si>
  <si>
    <t xml:space="preserve">  Energy Conservation</t>
  </si>
  <si>
    <t xml:space="preserve">  Other</t>
  </si>
  <si>
    <t>TOTAL UTILITIES</t>
  </si>
  <si>
    <t xml:space="preserve">  Maintenance Labor</t>
  </si>
  <si>
    <t xml:space="preserve">  Materials &amp; Supplies</t>
  </si>
  <si>
    <t xml:space="preserve">  Contract Costs</t>
  </si>
  <si>
    <t>TOTAL MAINTENANCE</t>
  </si>
  <si>
    <t xml:space="preserve">  Insurance</t>
  </si>
  <si>
    <t xml:space="preserve">  Payment In Lieu of Taxes</t>
  </si>
  <si>
    <t xml:space="preserve">  Employee Benefits</t>
  </si>
  <si>
    <t xml:space="preserve">  Collection Loss</t>
  </si>
  <si>
    <t xml:space="preserve">  Interest Expense</t>
  </si>
  <si>
    <t xml:space="preserve">  Other General Expense</t>
  </si>
  <si>
    <t>TOTAL GENERAL EXPENSES</t>
  </si>
  <si>
    <t xml:space="preserve">  Equipment Purchases - Non-Capitalized</t>
  </si>
  <si>
    <t xml:space="preserve">  Restricted Reserve Expenditures</t>
  </si>
  <si>
    <t xml:space="preserve">  Housing Assistance Payments</t>
  </si>
  <si>
    <t xml:space="preserve">  Depreciation Expense</t>
  </si>
  <si>
    <t>TOTAL OTHER EXPENSES</t>
  </si>
  <si>
    <t>TOTAL EXPENSES</t>
  </si>
  <si>
    <t xml:space="preserve">  2700 NET INCOME/(DEFICIT) </t>
  </si>
  <si>
    <t xml:space="preserve">  Replacement of Equipment-Capitalized</t>
  </si>
  <si>
    <t xml:space="preserve">  Betterments &amp; Additions - Capitalized</t>
  </si>
  <si>
    <t xml:space="preserve"> Total Non-Operating Expenditures</t>
  </si>
  <si>
    <t>Excess Revenue over Expenses</t>
  </si>
  <si>
    <t xml:space="preserve">CAPITAL EXPENDITURES </t>
  </si>
  <si>
    <t>EXAMPLE - DEFICIT LHA:</t>
  </si>
  <si>
    <t>LHA NAME:   Wellfleet</t>
  </si>
  <si>
    <t xml:space="preserve">Prog. No.   400-1 </t>
  </si>
  <si>
    <t xml:space="preserve">No of Units:  130 </t>
  </si>
  <si>
    <t>Unit Months:</t>
  </si>
  <si>
    <t>Quarters Covered:  1-4</t>
  </si>
  <si>
    <t xml:space="preserve"> Other Revenue - Operating Reserves</t>
  </si>
  <si>
    <t xml:space="preserve"> Other Revenue - Energy Net Meter</t>
  </si>
  <si>
    <t>Solar Operator Costs</t>
  </si>
  <si>
    <t>Net Meter Utility Credit (Negative Amount)</t>
  </si>
  <si>
    <r>
      <rPr>
        <b/>
        <sz val="11"/>
        <color theme="1"/>
        <rFont val="Calibri"/>
        <family val="2"/>
        <scheme val="minor"/>
      </rPr>
      <t xml:space="preserve">NOTE: (this is not a new account line item):  </t>
    </r>
    <r>
      <rPr>
        <sz val="11"/>
        <color theme="1"/>
        <rFont val="Calibri"/>
        <family val="2"/>
        <scheme val="minor"/>
      </rPr>
      <t>In this example, this is a deficit LHA and is only eligible to retain 25% of the total Net Meter Credit (NMC) savings at the bottom of the page.  If this was a surplus LHA, all of the NMC savings would appear in this line. Income on this line does not reduce the amount of operating subsidy the LHA qualifies for.</t>
    </r>
  </si>
  <si>
    <r>
      <rPr>
        <b/>
        <sz val="11"/>
        <color theme="1"/>
        <rFont val="Calibri"/>
        <family val="2"/>
        <scheme val="minor"/>
      </rPr>
      <t>NOTE:</t>
    </r>
    <r>
      <rPr>
        <sz val="11"/>
        <color theme="1"/>
        <rFont val="Calibri"/>
        <family val="2"/>
        <scheme val="minor"/>
      </rPr>
      <t xml:space="preserve">  Since this LHA is a deficit LHA, 75% of the total NMC savings is placed in this line.  This is the amount of NMC income that is used to reduce the LHA's need for operating subsidy.</t>
    </r>
  </si>
  <si>
    <r>
      <rPr>
        <b/>
        <sz val="11"/>
        <color theme="1"/>
        <rFont val="Calibri"/>
        <family val="2"/>
        <scheme val="minor"/>
      </rPr>
      <t xml:space="preserve">NOTE: </t>
    </r>
    <r>
      <rPr>
        <sz val="11"/>
        <color theme="1"/>
        <rFont val="Calibri"/>
        <family val="2"/>
        <scheme val="minor"/>
      </rPr>
      <t xml:space="preserve"> this records the payments the LHA makes each month to the solar operator with whom they signed the 20-year Net Meter Credit contract.</t>
    </r>
  </si>
  <si>
    <t xml:space="preserve">  Employee Benefits - GASB 45</t>
  </si>
  <si>
    <t xml:space="preserve">  Pension Expense - GASB 68</t>
  </si>
  <si>
    <t xml:space="preserve">  Extraordinary Maintenance </t>
  </si>
  <si>
    <t>EXAMPLE - SURPLUS LHA:</t>
  </si>
  <si>
    <r>
      <rPr>
        <b/>
        <sz val="11"/>
        <color theme="1"/>
        <rFont val="Calibri"/>
        <family val="2"/>
        <scheme val="minor"/>
      </rPr>
      <t xml:space="preserve">NOTE: (this is not a new account line item):  </t>
    </r>
    <r>
      <rPr>
        <sz val="11"/>
        <color theme="1"/>
        <rFont val="Calibri"/>
        <family val="2"/>
        <scheme val="minor"/>
      </rPr>
      <t xml:space="preserve">In this example, this is a surplus LHA and it can therefore retain 100% of the total Net Meter Credit (NMC) savings at the bottom of the page.  If this was a deficit LHA, 25% of the NMC savings ($7,500) would appear in this line. </t>
    </r>
  </si>
  <si>
    <r>
      <rPr>
        <b/>
        <sz val="11"/>
        <color theme="1"/>
        <rFont val="Calibri"/>
        <family val="2"/>
        <scheme val="minor"/>
      </rPr>
      <t>NOTE:</t>
    </r>
    <r>
      <rPr>
        <sz val="11"/>
        <color theme="1"/>
        <rFont val="Calibri"/>
        <family val="2"/>
        <scheme val="minor"/>
      </rPr>
      <t xml:space="preserve">  Since this LHA is a surplus LHA, none of the total NMC savings are placed in this line. If this was a deficit LHA, 75% of the total NMC savings would be placed in this line. Any NMC income placed on this line will be used to reduce the LHA's need for operating subsidy. </t>
    </r>
  </si>
  <si>
    <r>
      <rPr>
        <b/>
        <sz val="11"/>
        <color theme="1"/>
        <rFont val="Calibri"/>
        <family val="2"/>
        <scheme val="minor"/>
      </rPr>
      <t xml:space="preserve">NOTE: </t>
    </r>
    <r>
      <rPr>
        <sz val="11"/>
        <color theme="1"/>
        <rFont val="Calibri"/>
        <family val="2"/>
        <scheme val="minor"/>
      </rPr>
      <t xml:space="preserve"> this is where the net meter credits earned are entered.  It is entered as a negative number, since it is income.  The credits will be paid to the LHA either as a reduction posted to their electric bill, or by a check to the LHA.</t>
    </r>
  </si>
  <si>
    <r>
      <rPr>
        <b/>
        <sz val="11"/>
        <color theme="1"/>
        <rFont val="Calibri"/>
        <family val="2"/>
        <scheme val="minor"/>
      </rPr>
      <t>NOTE:  (this is not a new account line item):</t>
    </r>
    <r>
      <rPr>
        <sz val="11"/>
        <color theme="1"/>
        <rFont val="Calibri"/>
        <family val="2"/>
        <scheme val="minor"/>
      </rPr>
      <t xml:space="preserve">  This line should state the TOTAL COST of electricity the LHA was charged by the utility company, PRIOR to the reduction of their bill by the amount of credits earned during this period.  E.g.,  if the LHA's electric bills show it used $163,208 in electricity, but only needed to pay $83,208 because they earned $80,000 in credits, you would put the full $163,208 in this cell.</t>
    </r>
  </si>
  <si>
    <r>
      <rPr>
        <b/>
        <sz val="11"/>
        <color theme="1"/>
        <rFont val="Calibri"/>
        <family val="2"/>
        <scheme val="minor"/>
      </rPr>
      <t>NOTE:  (this is not a new account line item):</t>
    </r>
    <r>
      <rPr>
        <sz val="11"/>
        <color theme="1"/>
        <rFont val="Calibri"/>
        <family val="2"/>
        <scheme val="minor"/>
      </rPr>
      <t xml:space="preserve">  This line should state the TOTAL COST of electricity the LHA was charged by the utility company, PRIOR to any reduction of their bill by the amount of credits earned during this period.  E.g.,  if the LHA's electric bills show it used $163,208 in electricity, but only needed to pay $83,208 because they earned $80,000 in credits, you would put the full $163,208 in this cell.</t>
    </r>
  </si>
  <si>
    <t>Quarter Ending: 6/30/18</t>
  </si>
  <si>
    <t xml:space="preserve">Fiscal Year Ending:  6/30/18                      </t>
  </si>
  <si>
    <t xml:space="preserve">Fiscal Year Ending:  6/30/18                              </t>
  </si>
  <si>
    <t>Net Metering Credit (NMC) Savings:  NOTE: this is not a visible budget line item, but is presented here to show the calculation of total net meter credit savings (the sum of lines 4391 and 4392):</t>
  </si>
  <si>
    <t xml:space="preserve">NET INCOME/(DEFICIT) </t>
  </si>
</sst>
</file>

<file path=xl/styles.xml><?xml version="1.0" encoding="utf-8"?>
<styleSheet xmlns="http://schemas.openxmlformats.org/spreadsheetml/2006/main" xmlns:mc="http://schemas.openxmlformats.org/markup-compatibility/2006" xmlns:x14ac="http://schemas.microsoft.com/office/spreadsheetml/2009/9/ac" mc:Ignorable="x14ac">
  <fonts count="9">
    <font>
      <sz val="11"/>
      <color theme="1"/>
      <name val="Calibri"/>
      <family val="2"/>
      <scheme val="minor"/>
    </font>
    <font>
      <b/>
      <sz val="11"/>
      <color theme="1"/>
      <name val="Calibri"/>
      <family val="2"/>
      <scheme val="minor"/>
    </font>
    <font>
      <b/>
      <sz val="10"/>
      <name val="Geneva"/>
    </font>
    <font>
      <sz val="8"/>
      <name val="Geneva"/>
    </font>
    <font>
      <b/>
      <sz val="9"/>
      <name val="Geneva"/>
    </font>
    <font>
      <sz val="10"/>
      <name val="Geneva"/>
    </font>
    <font>
      <b/>
      <sz val="11"/>
      <color rgb="FFC00000"/>
      <name val="Calibri"/>
      <family val="2"/>
      <scheme val="minor"/>
    </font>
    <font>
      <b/>
      <sz val="10"/>
      <color rgb="FFC00000"/>
      <name val="Geneva"/>
    </font>
    <font>
      <b/>
      <sz val="20"/>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98">
    <xf numFmtId="0" fontId="0" fillId="0" borderId="0" xfId="0"/>
    <xf numFmtId="0" fontId="2" fillId="0" borderId="0" xfId="0" applyNumberFormat="1" applyFont="1" applyAlignment="1">
      <alignment horizontal="center" vertical="top" wrapText="1"/>
    </xf>
    <xf numFmtId="0" fontId="2" fillId="0" borderId="0" xfId="0" applyNumberFormat="1" applyFont="1" applyAlignment="1">
      <alignment vertical="top"/>
    </xf>
    <xf numFmtId="0" fontId="2" fillId="0" borderId="0" xfId="0" applyNumberFormat="1" applyFont="1" applyBorder="1" applyAlignment="1">
      <alignment horizontal="center" vertical="top"/>
    </xf>
    <xf numFmtId="0" fontId="4" fillId="0" borderId="0" xfId="0" applyNumberFormat="1" applyFont="1" applyBorder="1" applyAlignment="1">
      <alignment vertical="top"/>
    </xf>
    <xf numFmtId="0" fontId="0" fillId="0" borderId="0" xfId="0" applyNumberFormat="1" applyFont="1" applyBorder="1" applyAlignment="1">
      <alignment vertical="top"/>
    </xf>
    <xf numFmtId="0" fontId="0" fillId="0" borderId="2" xfId="0" applyNumberFormat="1" applyBorder="1" applyAlignment="1">
      <alignment vertical="top"/>
    </xf>
    <xf numFmtId="0" fontId="0" fillId="0" borderId="11" xfId="0" applyNumberFormat="1" applyFont="1" applyBorder="1" applyAlignment="1">
      <alignment horizontal="center" vertical="top"/>
    </xf>
    <xf numFmtId="0" fontId="2" fillId="0" borderId="6" xfId="0" applyNumberFormat="1" applyFont="1" applyBorder="1" applyAlignment="1">
      <alignment vertical="top"/>
    </xf>
    <xf numFmtId="0" fontId="2" fillId="0" borderId="12" xfId="0" applyNumberFormat="1" applyFont="1" applyBorder="1" applyAlignment="1">
      <alignment vertical="top"/>
    </xf>
    <xf numFmtId="3" fontId="0" fillId="0" borderId="11" xfId="0" applyNumberFormat="1" applyFont="1" applyBorder="1" applyAlignment="1">
      <alignment vertical="top"/>
    </xf>
    <xf numFmtId="0" fontId="0" fillId="0" borderId="12" xfId="0" applyNumberFormat="1" applyFont="1" applyBorder="1" applyAlignment="1">
      <alignment vertical="top"/>
    </xf>
    <xf numFmtId="0" fontId="0" fillId="0" borderId="11" xfId="0" applyNumberFormat="1" applyFont="1" applyBorder="1" applyAlignment="1">
      <alignment vertical="top"/>
    </xf>
    <xf numFmtId="0" fontId="0" fillId="0" borderId="13" xfId="0" applyNumberFormat="1" applyFont="1" applyBorder="1" applyAlignment="1">
      <alignment horizontal="center" vertical="top"/>
    </xf>
    <xf numFmtId="0" fontId="0" fillId="0" borderId="14" xfId="0" applyNumberFormat="1" applyFont="1" applyBorder="1" applyAlignment="1">
      <alignment horizontal="center" vertical="top"/>
    </xf>
    <xf numFmtId="0" fontId="0" fillId="0" borderId="2" xfId="0" applyNumberFormat="1" applyFont="1" applyBorder="1" applyAlignment="1">
      <alignment vertical="top"/>
    </xf>
    <xf numFmtId="39" fontId="0" fillId="0" borderId="13" xfId="0" applyNumberFormat="1" applyBorder="1" applyAlignment="1">
      <alignment vertical="top"/>
    </xf>
    <xf numFmtId="0" fontId="2" fillId="0" borderId="14" xfId="0" applyNumberFormat="1" applyFont="1" applyBorder="1" applyAlignment="1">
      <alignment horizontal="center" vertical="top"/>
    </xf>
    <xf numFmtId="0" fontId="2" fillId="0" borderId="2" xfId="0" applyNumberFormat="1" applyFont="1" applyBorder="1" applyAlignment="1">
      <alignment vertical="top"/>
    </xf>
    <xf numFmtId="39" fontId="2" fillId="0" borderId="13" xfId="0" applyNumberFormat="1" applyFont="1" applyBorder="1" applyAlignment="1">
      <alignment vertical="top"/>
    </xf>
    <xf numFmtId="0" fontId="0" fillId="0" borderId="6" xfId="0" applyNumberFormat="1" applyBorder="1" applyAlignment="1">
      <alignment horizontal="center" vertical="top"/>
    </xf>
    <xf numFmtId="0" fontId="5" fillId="0" borderId="14" xfId="0" applyNumberFormat="1" applyFont="1" applyBorder="1" applyAlignment="1">
      <alignment horizontal="center" vertical="top"/>
    </xf>
    <xf numFmtId="0" fontId="5" fillId="0" borderId="2" xfId="0" applyNumberFormat="1" applyFont="1" applyBorder="1" applyAlignment="1">
      <alignment vertical="top"/>
    </xf>
    <xf numFmtId="39" fontId="5" fillId="0" borderId="13" xfId="0" applyNumberFormat="1" applyFont="1" applyBorder="1" applyAlignment="1">
      <alignment vertical="top"/>
    </xf>
    <xf numFmtId="37" fontId="2" fillId="0" borderId="13" xfId="0" applyNumberFormat="1" applyFont="1" applyBorder="1" applyAlignment="1">
      <alignment vertical="top"/>
    </xf>
    <xf numFmtId="0" fontId="2" fillId="0" borderId="14" xfId="0" applyFont="1" applyBorder="1"/>
    <xf numFmtId="0" fontId="2" fillId="0" borderId="2" xfId="0" applyFont="1" applyBorder="1"/>
    <xf numFmtId="0" fontId="2" fillId="0" borderId="10" xfId="0" applyFont="1" applyBorder="1"/>
    <xf numFmtId="37" fontId="2" fillId="0" borderId="7" xfId="0" applyNumberFormat="1" applyFont="1" applyBorder="1" applyAlignment="1">
      <alignment vertical="top"/>
    </xf>
    <xf numFmtId="39" fontId="2" fillId="0" borderId="7" xfId="0" applyNumberFormat="1" applyFont="1" applyBorder="1" applyAlignment="1">
      <alignment vertical="top"/>
    </xf>
    <xf numFmtId="0" fontId="2" fillId="0" borderId="11" xfId="0" applyNumberFormat="1" applyFont="1" applyBorder="1" applyAlignment="1">
      <alignment horizontal="center" vertical="top"/>
    </xf>
    <xf numFmtId="39" fontId="2" fillId="0" borderId="11" xfId="0" applyNumberFormat="1" applyFont="1" applyBorder="1" applyAlignment="1">
      <alignment vertical="top"/>
    </xf>
    <xf numFmtId="0" fontId="0" fillId="0" borderId="3" xfId="0" applyNumberFormat="1" applyFont="1" applyBorder="1" applyAlignment="1">
      <alignment horizontal="center" vertical="top"/>
    </xf>
    <xf numFmtId="0" fontId="2" fillId="0" borderId="9" xfId="0" applyNumberFormat="1" applyFont="1" applyBorder="1" applyAlignment="1">
      <alignment vertical="top"/>
    </xf>
    <xf numFmtId="2" fontId="0" fillId="0" borderId="5" xfId="0" applyNumberFormat="1" applyFont="1" applyBorder="1" applyAlignment="1">
      <alignment vertical="top"/>
    </xf>
    <xf numFmtId="39" fontId="5" fillId="0" borderId="8" xfId="0" applyNumberFormat="1" applyFont="1" applyBorder="1" applyAlignment="1">
      <alignment vertical="top"/>
    </xf>
    <xf numFmtId="0" fontId="0" fillId="0" borderId="13" xfId="0" applyBorder="1" applyAlignment="1">
      <alignment horizontal="center"/>
    </xf>
    <xf numFmtId="0" fontId="6" fillId="0" borderId="14" xfId="0" applyNumberFormat="1" applyFont="1" applyBorder="1" applyAlignment="1">
      <alignment horizontal="center" vertical="top"/>
    </xf>
    <xf numFmtId="0" fontId="7" fillId="0" borderId="2" xfId="0" applyNumberFormat="1" applyFont="1" applyBorder="1" applyAlignment="1">
      <alignment vertical="top"/>
    </xf>
    <xf numFmtId="0" fontId="6" fillId="0" borderId="2" xfId="0" applyNumberFormat="1" applyFont="1" applyBorder="1" applyAlignment="1">
      <alignment vertical="top"/>
    </xf>
    <xf numFmtId="39" fontId="6" fillId="0" borderId="13" xfId="0" applyNumberFormat="1" applyFont="1" applyBorder="1" applyAlignment="1">
      <alignment vertical="top"/>
    </xf>
    <xf numFmtId="0" fontId="2" fillId="0" borderId="6" xfId="0" applyNumberFormat="1" applyFont="1" applyBorder="1" applyAlignment="1">
      <alignment horizontal="center" vertical="top"/>
    </xf>
    <xf numFmtId="0" fontId="2" fillId="0" borderId="7" xfId="0" applyNumberFormat="1" applyFont="1" applyBorder="1" applyAlignment="1">
      <alignment vertical="top"/>
    </xf>
    <xf numFmtId="3" fontId="6" fillId="0" borderId="13" xfId="0" applyNumberFormat="1" applyFont="1" applyBorder="1" applyAlignment="1">
      <alignment horizontal="right"/>
    </xf>
    <xf numFmtId="0" fontId="0" fillId="0" borderId="0" xfId="0" applyAlignment="1">
      <alignment wrapText="1"/>
    </xf>
    <xf numFmtId="0" fontId="0" fillId="0" borderId="13" xfId="0" applyNumberFormat="1" applyFont="1" applyBorder="1" applyAlignment="1">
      <alignment horizontal="center"/>
    </xf>
    <xf numFmtId="0" fontId="6" fillId="0" borderId="13" xfId="0" applyNumberFormat="1" applyFont="1" applyBorder="1" applyAlignment="1">
      <alignment horizontal="center"/>
    </xf>
    <xf numFmtId="0" fontId="0" fillId="0" borderId="11" xfId="0" applyNumberFormat="1" applyBorder="1" applyAlignment="1">
      <alignment horizontal="center"/>
    </xf>
    <xf numFmtId="0" fontId="2" fillId="0" borderId="0" xfId="0" applyNumberFormat="1" applyFont="1" applyAlignment="1">
      <alignment horizontal="center" vertical="top" wrapText="1"/>
    </xf>
    <xf numFmtId="0" fontId="1" fillId="0" borderId="0" xfId="0" applyFont="1"/>
    <xf numFmtId="0" fontId="2" fillId="0" borderId="0" xfId="0" applyNumberFormat="1" applyFont="1" applyBorder="1" applyAlignment="1">
      <alignment horizontal="left" vertical="top"/>
    </xf>
    <xf numFmtId="14" fontId="2" fillId="0" borderId="0" xfId="0" applyNumberFormat="1" applyFont="1" applyBorder="1" applyAlignment="1">
      <alignment horizontal="left" vertical="top"/>
    </xf>
    <xf numFmtId="14" fontId="2" fillId="0" borderId="0" xfId="0" applyNumberFormat="1" applyFont="1" applyBorder="1" applyAlignment="1">
      <alignment vertical="top"/>
    </xf>
    <xf numFmtId="0" fontId="3" fillId="0" borderId="0" xfId="0" applyNumberFormat="1" applyFont="1" applyBorder="1" applyAlignment="1">
      <alignment horizontal="right" vertical="top"/>
    </xf>
    <xf numFmtId="0" fontId="1" fillId="0" borderId="14" xfId="0" applyNumberFormat="1" applyFont="1" applyBorder="1" applyAlignment="1">
      <alignment horizontal="center" vertical="top"/>
    </xf>
    <xf numFmtId="0" fontId="1" fillId="0" borderId="0" xfId="0" applyFont="1" applyAlignment="1">
      <alignment wrapText="1"/>
    </xf>
    <xf numFmtId="0" fontId="1" fillId="0" borderId="15" xfId="0" applyFont="1" applyBorder="1"/>
    <xf numFmtId="0" fontId="1" fillId="0" borderId="3" xfId="0" applyNumberFormat="1" applyFont="1" applyBorder="1" applyAlignment="1">
      <alignment vertical="top"/>
    </xf>
    <xf numFmtId="0" fontId="1" fillId="0" borderId="4" xfId="0" applyNumberFormat="1" applyFont="1" applyBorder="1" applyAlignment="1">
      <alignment vertical="top"/>
    </xf>
    <xf numFmtId="0" fontId="1" fillId="0" borderId="0" xfId="0" applyNumberFormat="1" applyFont="1" applyBorder="1" applyAlignment="1">
      <alignment vertical="top"/>
    </xf>
    <xf numFmtId="0" fontId="1" fillId="0" borderId="5" xfId="0" applyNumberFormat="1" applyFont="1" applyBorder="1" applyAlignment="1">
      <alignment vertical="top"/>
    </xf>
    <xf numFmtId="0" fontId="1" fillId="0" borderId="0" xfId="0" applyNumberFormat="1" applyFont="1" applyAlignment="1">
      <alignment vertical="top"/>
    </xf>
    <xf numFmtId="0" fontId="1" fillId="0" borderId="3" xfId="0" applyFont="1" applyBorder="1" applyAlignment="1">
      <alignment horizontal="center"/>
    </xf>
    <xf numFmtId="0" fontId="1" fillId="0" borderId="3" xfId="0" applyFont="1" applyBorder="1"/>
    <xf numFmtId="0" fontId="1" fillId="0" borderId="5" xfId="0" applyFont="1" applyBorder="1"/>
    <xf numFmtId="0" fontId="1" fillId="0" borderId="8" xfId="0" applyNumberFormat="1" applyFont="1" applyBorder="1" applyAlignment="1">
      <alignment vertical="top"/>
    </xf>
    <xf numFmtId="0" fontId="1" fillId="0" borderId="9" xfId="0" applyNumberFormat="1" applyFont="1" applyBorder="1" applyAlignment="1">
      <alignment vertical="top"/>
    </xf>
    <xf numFmtId="0" fontId="1" fillId="0" borderId="1" xfId="0" applyNumberFormat="1" applyFont="1" applyBorder="1" applyAlignment="1">
      <alignment vertical="top"/>
    </xf>
    <xf numFmtId="0" fontId="1" fillId="0" borderId="10" xfId="0" applyNumberFormat="1" applyFont="1" applyBorder="1" applyAlignment="1">
      <alignment vertical="top"/>
    </xf>
    <xf numFmtId="0" fontId="1" fillId="0" borderId="8" xfId="0" applyFont="1" applyBorder="1" applyAlignment="1">
      <alignment horizontal="center"/>
    </xf>
    <xf numFmtId="0" fontId="1" fillId="0" borderId="10" xfId="0" applyFont="1" applyBorder="1" applyAlignment="1">
      <alignment horizontal="center"/>
    </xf>
    <xf numFmtId="0" fontId="1" fillId="0" borderId="14" xfId="0" applyFont="1" applyBorder="1" applyAlignment="1">
      <alignment horizontal="right"/>
    </xf>
    <xf numFmtId="37" fontId="0" fillId="0" borderId="13" xfId="0" applyNumberFormat="1" applyBorder="1" applyAlignment="1">
      <alignment vertical="top"/>
    </xf>
    <xf numFmtId="37" fontId="0" fillId="0" borderId="13" xfId="0" applyNumberFormat="1" applyFont="1" applyBorder="1" applyAlignment="1">
      <alignment vertical="top"/>
    </xf>
    <xf numFmtId="37" fontId="6" fillId="0" borderId="13" xfId="0" applyNumberFormat="1" applyFont="1" applyBorder="1" applyAlignment="1">
      <alignment vertical="top"/>
    </xf>
    <xf numFmtId="37" fontId="0" fillId="0" borderId="11" xfId="0" applyNumberFormat="1" applyFont="1" applyBorder="1" applyAlignment="1">
      <alignment vertical="top"/>
    </xf>
    <xf numFmtId="37" fontId="5" fillId="0" borderId="13" xfId="0" applyNumberFormat="1" applyFont="1" applyBorder="1" applyAlignment="1">
      <alignment vertical="top"/>
    </xf>
    <xf numFmtId="37" fontId="0" fillId="0" borderId="5" xfId="0" applyNumberFormat="1" applyFont="1" applyBorder="1" applyAlignment="1">
      <alignment vertical="top"/>
    </xf>
    <xf numFmtId="37" fontId="2" fillId="0" borderId="14" xfId="0" applyNumberFormat="1" applyFont="1" applyBorder="1" applyAlignment="1">
      <alignment vertical="top"/>
    </xf>
    <xf numFmtId="39" fontId="5" fillId="0" borderId="2" xfId="0" applyNumberFormat="1" applyFont="1" applyBorder="1" applyAlignment="1">
      <alignment vertical="top"/>
    </xf>
    <xf numFmtId="39" fontId="2" fillId="0" borderId="2" xfId="0" applyNumberFormat="1" applyFont="1" applyBorder="1" applyAlignment="1">
      <alignment vertical="top"/>
    </xf>
    <xf numFmtId="37" fontId="2" fillId="0" borderId="6" xfId="0" applyNumberFormat="1" applyFont="1" applyBorder="1" applyAlignment="1">
      <alignment vertical="top"/>
    </xf>
    <xf numFmtId="37" fontId="0" fillId="0" borderId="4" xfId="0" applyNumberFormat="1" applyBorder="1"/>
    <xf numFmtId="37" fontId="5" fillId="0" borderId="1" xfId="0" applyNumberFormat="1" applyFont="1" applyBorder="1" applyAlignment="1">
      <alignment vertical="top"/>
    </xf>
    <xf numFmtId="37" fontId="5" fillId="0" borderId="12" xfId="0" applyNumberFormat="1" applyFont="1" applyBorder="1" applyAlignment="1">
      <alignment vertical="top"/>
    </xf>
    <xf numFmtId="0" fontId="8" fillId="2" borderId="0" xfId="0" applyFont="1" applyFill="1"/>
    <xf numFmtId="0" fontId="0" fillId="2" borderId="0" xfId="0" applyFill="1"/>
    <xf numFmtId="0" fontId="2" fillId="0" borderId="14" xfId="0" applyFont="1" applyBorder="1" applyAlignment="1">
      <alignment horizontal="left"/>
    </xf>
    <xf numFmtId="0" fontId="2" fillId="0" borderId="15" xfId="0" applyFont="1" applyBorder="1" applyAlignment="1">
      <alignment horizontal="left"/>
    </xf>
    <xf numFmtId="0" fontId="1" fillId="0" borderId="14" xfId="0" applyFont="1" applyBorder="1" applyAlignment="1">
      <alignment horizontal="center"/>
    </xf>
    <xf numFmtId="0" fontId="1" fillId="0" borderId="15" xfId="0" applyFont="1" applyBorder="1" applyAlignment="1">
      <alignment horizontal="center"/>
    </xf>
    <xf numFmtId="0" fontId="6" fillId="0" borderId="14" xfId="0" applyNumberFormat="1" applyFont="1" applyBorder="1" applyAlignment="1">
      <alignment horizontal="center" vertical="top" wrapText="1"/>
    </xf>
    <xf numFmtId="0" fontId="6" fillId="0" borderId="2" xfId="0" applyNumberFormat="1" applyFont="1" applyBorder="1" applyAlignment="1">
      <alignment horizontal="center" vertical="top" wrapText="1"/>
    </xf>
    <xf numFmtId="0" fontId="6" fillId="0" borderId="15" xfId="0" applyNumberFormat="1" applyFont="1" applyBorder="1" applyAlignment="1">
      <alignment horizontal="center" vertical="top" wrapText="1"/>
    </xf>
    <xf numFmtId="0" fontId="0" fillId="0" borderId="2" xfId="0" applyNumberFormat="1" applyBorder="1" applyAlignment="1">
      <alignment horizontal="left" vertical="top"/>
    </xf>
    <xf numFmtId="0" fontId="0" fillId="0" borderId="15" xfId="0" applyNumberFormat="1" applyBorder="1" applyAlignment="1">
      <alignment horizontal="left" vertical="top"/>
    </xf>
    <xf numFmtId="0" fontId="2" fillId="0" borderId="0" xfId="0" applyNumberFormat="1" applyFont="1" applyAlignment="1">
      <alignment horizontal="center" vertical="top" wrapText="1"/>
    </xf>
    <xf numFmtId="0" fontId="4" fillId="0" borderId="0" xfId="0" applyNumberFormat="1" applyFont="1" applyBorder="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xdr:col>
      <xdr:colOff>502877</xdr:colOff>
      <xdr:row>15</xdr:row>
      <xdr:rowOff>182917</xdr:rowOff>
    </xdr:from>
    <xdr:ext cx="4525532" cy="937629"/>
    <xdr:sp macro="" textlink="">
      <xdr:nvSpPr>
        <xdr:cNvPr id="6" name="Rectangle 5"/>
        <xdr:cNvSpPr/>
      </xdr:nvSpPr>
      <xdr:spPr>
        <a:xfrm>
          <a:off x="1112477" y="3213984"/>
          <a:ext cx="4525532" cy="937629"/>
        </a:xfrm>
        <a:prstGeom prst="rect">
          <a:avLst/>
        </a:prstGeom>
        <a:noFill/>
      </xdr:spPr>
      <xdr:txBody>
        <a:bodyPr wrap="square" lIns="91440" tIns="45720" rIns="91440" bIns="45720">
          <a:spAutoFit/>
        </a:bodyPr>
        <a:lstStyle/>
        <a:p>
          <a:pPr algn="ctr"/>
          <a:r>
            <a:rPr lang="en-US" sz="5400" b="1" cap="none" spc="0">
              <a:ln w="22225">
                <a:solidFill>
                  <a:schemeClr val="accent2"/>
                </a:solidFill>
                <a:prstDash val="solid"/>
              </a:ln>
              <a:solidFill>
                <a:schemeClr val="accent2">
                  <a:lumMod val="40000"/>
                  <a:lumOff val="60000"/>
                </a:schemeClr>
              </a:solidFill>
              <a:effectLst/>
            </a:rPr>
            <a:t>Draft Only</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502877</xdr:colOff>
      <xdr:row>15</xdr:row>
      <xdr:rowOff>182917</xdr:rowOff>
    </xdr:from>
    <xdr:ext cx="4525532" cy="937629"/>
    <xdr:sp macro="" textlink="">
      <xdr:nvSpPr>
        <xdr:cNvPr id="2" name="Rectangle 1"/>
        <xdr:cNvSpPr/>
      </xdr:nvSpPr>
      <xdr:spPr>
        <a:xfrm>
          <a:off x="1112477" y="3169957"/>
          <a:ext cx="4525532" cy="937629"/>
        </a:xfrm>
        <a:prstGeom prst="rect">
          <a:avLst/>
        </a:prstGeom>
        <a:noFill/>
      </xdr:spPr>
      <xdr:txBody>
        <a:bodyPr wrap="square" lIns="91440" tIns="45720" rIns="91440" bIns="45720">
          <a:spAutoFit/>
        </a:bodyPr>
        <a:lstStyle/>
        <a:p>
          <a:pPr algn="ctr"/>
          <a:r>
            <a:rPr lang="en-US" sz="5400" b="1" cap="none" spc="0">
              <a:ln w="22225">
                <a:solidFill>
                  <a:schemeClr val="accent2"/>
                </a:solidFill>
                <a:prstDash val="solid"/>
              </a:ln>
              <a:solidFill>
                <a:schemeClr val="accent2">
                  <a:lumMod val="40000"/>
                  <a:lumOff val="60000"/>
                </a:schemeClr>
              </a:solidFill>
              <a:effectLst/>
            </a:rPr>
            <a:t>Draft Only</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ARY\LHA%20settleups\Acton%20400%20FY200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sheetName val="BS"/>
      <sheetName val="OP STMT"/>
      <sheetName val="Subsidy Calc"/>
      <sheetName val="FY'06 Subsidy Due"/>
      <sheetName val="APP C"/>
      <sheetName val="NET ASSETS"/>
      <sheetName val="MRVP BS"/>
      <sheetName val="MRVP IS"/>
    </sheetNames>
    <sheetDataSet>
      <sheetData sheetId="0" refreshError="1"/>
      <sheetData sheetId="1" refreshError="1"/>
      <sheetData sheetId="2" refreshError="1"/>
      <sheetData sheetId="3" refreshError="1">
        <row r="57">
          <cell r="L57">
            <v>88982.909999999916</v>
          </cell>
        </row>
      </sheetData>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3"/>
  <sheetViews>
    <sheetView tabSelected="1" topLeftCell="A16" zoomScale="90" zoomScaleNormal="90" workbookViewId="0">
      <selection activeCell="H16" sqref="H16"/>
    </sheetView>
  </sheetViews>
  <sheetFormatPr defaultRowHeight="14.4"/>
  <cols>
    <col min="1" max="1" width="5.33203125" customWidth="1"/>
    <col min="2" max="2" width="9.33203125" customWidth="1"/>
    <col min="4" max="4" width="29.109375" customWidth="1"/>
    <col min="5" max="5" width="12.5546875" customWidth="1"/>
    <col min="7" max="7" width="10.5546875" customWidth="1"/>
    <col min="8" max="8" width="13" customWidth="1"/>
    <col min="9" max="9" width="46.6640625" style="44" customWidth="1"/>
  </cols>
  <sheetData>
    <row r="1" spans="1:9" ht="33.6" customHeight="1">
      <c r="A1" s="85" t="s">
        <v>69</v>
      </c>
      <c r="B1" s="86"/>
      <c r="C1" s="86"/>
      <c r="D1" s="86"/>
    </row>
    <row r="2" spans="1:9">
      <c r="B2" s="96"/>
      <c r="C2" s="96"/>
      <c r="D2" s="96"/>
      <c r="E2" s="96"/>
      <c r="F2" s="96"/>
      <c r="G2" s="1"/>
      <c r="H2" s="2"/>
    </row>
    <row r="3" spans="1:9">
      <c r="A3" s="4" t="s">
        <v>70</v>
      </c>
      <c r="B3" s="3"/>
      <c r="C3" s="3"/>
      <c r="D3" s="50" t="s">
        <v>72</v>
      </c>
      <c r="E3" s="51" t="s">
        <v>73</v>
      </c>
      <c r="F3" s="4">
        <v>1560</v>
      </c>
      <c r="G3" s="50" t="s">
        <v>91</v>
      </c>
      <c r="H3" s="52"/>
    </row>
    <row r="4" spans="1:9">
      <c r="A4" s="97" t="s">
        <v>71</v>
      </c>
      <c r="B4" s="97"/>
      <c r="C4" s="3"/>
      <c r="D4" s="50" t="s">
        <v>92</v>
      </c>
      <c r="E4" s="3"/>
      <c r="F4" s="3"/>
      <c r="G4" s="50" t="s">
        <v>74</v>
      </c>
      <c r="H4" s="53"/>
    </row>
    <row r="5" spans="1:9" s="49" customFormat="1">
      <c r="A5" s="57"/>
      <c r="B5" s="58"/>
      <c r="C5" s="59"/>
      <c r="D5" s="60"/>
      <c r="E5" s="71" t="s">
        <v>1</v>
      </c>
      <c r="F5" s="56" t="s">
        <v>2</v>
      </c>
      <c r="G5" s="89" t="s">
        <v>3</v>
      </c>
      <c r="H5" s="90"/>
      <c r="I5" s="55"/>
    </row>
    <row r="6" spans="1:9" s="49" customFormat="1">
      <c r="A6" s="57" t="s">
        <v>4</v>
      </c>
      <c r="B6" s="58" t="s">
        <v>5</v>
      </c>
      <c r="C6" s="61"/>
      <c r="D6" s="60"/>
      <c r="E6" s="62"/>
      <c r="F6" s="63" t="s">
        <v>0</v>
      </c>
      <c r="G6" s="63"/>
      <c r="H6" s="64"/>
      <c r="I6" s="55"/>
    </row>
    <row r="7" spans="1:9" s="49" customFormat="1">
      <c r="A7" s="65" t="s">
        <v>6</v>
      </c>
      <c r="B7" s="66" t="s">
        <v>7</v>
      </c>
      <c r="C7" s="67" t="s">
        <v>8</v>
      </c>
      <c r="D7" s="68"/>
      <c r="E7" s="69" t="s">
        <v>9</v>
      </c>
      <c r="F7" s="69" t="s">
        <v>10</v>
      </c>
      <c r="G7" s="69" t="s">
        <v>11</v>
      </c>
      <c r="H7" s="70" t="s">
        <v>9</v>
      </c>
      <c r="I7" s="55"/>
    </row>
    <row r="8" spans="1:9">
      <c r="A8" s="7"/>
      <c r="B8" s="8" t="s">
        <v>12</v>
      </c>
      <c r="C8" s="9" t="s">
        <v>13</v>
      </c>
      <c r="D8" s="9"/>
      <c r="E8" s="10"/>
      <c r="F8" s="11"/>
      <c r="G8" s="10"/>
      <c r="H8" s="12"/>
    </row>
    <row r="9" spans="1:9">
      <c r="A9" s="45">
        <v>1</v>
      </c>
      <c r="B9" s="14">
        <v>3110</v>
      </c>
      <c r="C9" s="6" t="s">
        <v>14</v>
      </c>
      <c r="D9" s="15"/>
      <c r="E9" s="76">
        <v>522120</v>
      </c>
      <c r="F9" s="23">
        <f>E9/$F$3</f>
        <v>334.69230769230768</v>
      </c>
      <c r="G9" s="23">
        <f>H9/$F$3</f>
        <v>343.41011538461538</v>
      </c>
      <c r="H9" s="76">
        <v>535719.78</v>
      </c>
    </row>
    <row r="10" spans="1:9">
      <c r="A10" s="45">
        <f>A9+1</f>
        <v>2</v>
      </c>
      <c r="B10" s="14">
        <v>3115</v>
      </c>
      <c r="C10" s="15" t="s">
        <v>15</v>
      </c>
      <c r="D10" s="15"/>
      <c r="E10" s="76">
        <v>0</v>
      </c>
      <c r="F10" s="23">
        <f t="shared" ref="F10:G22" si="0">E10/$F$3</f>
        <v>0</v>
      </c>
      <c r="G10" s="23">
        <f t="shared" ref="G10:G70" si="1">H10/$F$3</f>
        <v>0</v>
      </c>
      <c r="H10" s="76">
        <v>0</v>
      </c>
    </row>
    <row r="11" spans="1:9">
      <c r="A11" s="45">
        <f t="shared" ref="A11:A23" si="2">A10+1</f>
        <v>3</v>
      </c>
      <c r="B11" s="14">
        <v>3190</v>
      </c>
      <c r="C11" s="15" t="s">
        <v>16</v>
      </c>
      <c r="D11" s="15"/>
      <c r="E11" s="76">
        <v>0</v>
      </c>
      <c r="F11" s="23">
        <f t="shared" si="0"/>
        <v>0</v>
      </c>
      <c r="G11" s="23">
        <f t="shared" si="1"/>
        <v>0</v>
      </c>
      <c r="H11" s="76">
        <v>0</v>
      </c>
    </row>
    <row r="12" spans="1:9">
      <c r="A12" s="45">
        <f t="shared" si="2"/>
        <v>4</v>
      </c>
      <c r="B12" s="14">
        <v>3400</v>
      </c>
      <c r="C12" s="6" t="s">
        <v>17</v>
      </c>
      <c r="D12" s="15"/>
      <c r="E12" s="76">
        <v>0</v>
      </c>
      <c r="F12" s="23">
        <f t="shared" si="0"/>
        <v>0</v>
      </c>
      <c r="G12" s="23">
        <f t="shared" si="1"/>
        <v>0</v>
      </c>
      <c r="H12" s="76">
        <v>0</v>
      </c>
    </row>
    <row r="13" spans="1:9">
      <c r="A13" s="45">
        <f t="shared" si="2"/>
        <v>5</v>
      </c>
      <c r="B13" s="14">
        <v>3610</v>
      </c>
      <c r="C13" s="6" t="s">
        <v>18</v>
      </c>
      <c r="D13" s="15"/>
      <c r="E13" s="76">
        <v>3250</v>
      </c>
      <c r="F13" s="23">
        <f t="shared" si="0"/>
        <v>2.0833333333333335</v>
      </c>
      <c r="G13" s="23">
        <f t="shared" si="1"/>
        <v>2.2738333333333332</v>
      </c>
      <c r="H13" s="76">
        <v>3547.18</v>
      </c>
    </row>
    <row r="14" spans="1:9">
      <c r="A14" s="45">
        <f t="shared" si="2"/>
        <v>6</v>
      </c>
      <c r="B14" s="14">
        <v>3611</v>
      </c>
      <c r="C14" s="6" t="s">
        <v>19</v>
      </c>
      <c r="D14" s="15"/>
      <c r="E14" s="76">
        <v>4875</v>
      </c>
      <c r="F14" s="23">
        <f t="shared" si="0"/>
        <v>3.125</v>
      </c>
      <c r="G14" s="23">
        <f t="shared" si="1"/>
        <v>5.4090576923076918</v>
      </c>
      <c r="H14" s="76">
        <v>8438.1299999999992</v>
      </c>
    </row>
    <row r="15" spans="1:9">
      <c r="A15" s="45">
        <f t="shared" si="2"/>
        <v>7</v>
      </c>
      <c r="B15" s="14">
        <v>3690</v>
      </c>
      <c r="C15" s="6" t="s">
        <v>20</v>
      </c>
      <c r="D15" s="15"/>
      <c r="E15" s="76">
        <v>5500</v>
      </c>
      <c r="F15" s="23">
        <f t="shared" si="0"/>
        <v>3.5256410256410255</v>
      </c>
      <c r="G15" s="23">
        <f t="shared" si="1"/>
        <v>4.2274038461538463</v>
      </c>
      <c r="H15" s="76">
        <v>6594.75</v>
      </c>
    </row>
    <row r="16" spans="1:9" ht="100.8">
      <c r="A16" s="46">
        <f t="shared" si="2"/>
        <v>8</v>
      </c>
      <c r="B16" s="37">
        <v>3691</v>
      </c>
      <c r="C16" s="39" t="s">
        <v>21</v>
      </c>
      <c r="D16" s="39"/>
      <c r="E16" s="74">
        <f>0.25*E73</f>
        <v>7500</v>
      </c>
      <c r="F16" s="40">
        <f t="shared" si="0"/>
        <v>4.8076923076923075</v>
      </c>
      <c r="G16" s="40">
        <f t="shared" si="1"/>
        <v>4.8076923076923075</v>
      </c>
      <c r="H16" s="74">
        <f>E16</f>
        <v>7500</v>
      </c>
      <c r="I16" s="44" t="s">
        <v>79</v>
      </c>
    </row>
    <row r="17" spans="1:9">
      <c r="A17" s="45">
        <f t="shared" si="2"/>
        <v>9</v>
      </c>
      <c r="B17" s="14">
        <v>3692</v>
      </c>
      <c r="C17" s="6" t="s">
        <v>75</v>
      </c>
      <c r="D17" s="15"/>
      <c r="E17" s="72">
        <v>0</v>
      </c>
      <c r="F17" s="79">
        <f t="shared" si="0"/>
        <v>0</v>
      </c>
      <c r="G17" s="16">
        <f t="shared" si="1"/>
        <v>0</v>
      </c>
      <c r="H17" s="72">
        <v>0</v>
      </c>
    </row>
    <row r="18" spans="1:9" ht="57.6">
      <c r="A18" s="46">
        <f t="shared" si="2"/>
        <v>10</v>
      </c>
      <c r="B18" s="37">
        <v>3693</v>
      </c>
      <c r="C18" s="39" t="s">
        <v>76</v>
      </c>
      <c r="D18" s="39"/>
      <c r="E18" s="74">
        <f>0.75*E73</f>
        <v>22500</v>
      </c>
      <c r="F18" s="40">
        <f t="shared" si="0"/>
        <v>14.423076923076923</v>
      </c>
      <c r="G18" s="40">
        <f t="shared" si="1"/>
        <v>14.423076923076923</v>
      </c>
      <c r="H18" s="74">
        <f>E18</f>
        <v>22500</v>
      </c>
      <c r="I18" s="44" t="s">
        <v>80</v>
      </c>
    </row>
    <row r="19" spans="1:9">
      <c r="A19" s="45">
        <f t="shared" si="2"/>
        <v>11</v>
      </c>
      <c r="B19" s="14">
        <v>3801</v>
      </c>
      <c r="C19" s="6" t="s">
        <v>22</v>
      </c>
      <c r="D19" s="15"/>
      <c r="E19" s="76">
        <v>92344</v>
      </c>
      <c r="F19" s="23">
        <f t="shared" si="0"/>
        <v>59.194871794871794</v>
      </c>
      <c r="G19" s="23">
        <f t="shared" si="1"/>
        <v>57.040326923076869</v>
      </c>
      <c r="H19" s="76">
        <f>'[1]Subsidy Calc'!L57</f>
        <v>88982.909999999916</v>
      </c>
    </row>
    <row r="20" spans="1:9">
      <c r="A20" s="45">
        <f t="shared" si="2"/>
        <v>12</v>
      </c>
      <c r="B20" s="14">
        <v>3802</v>
      </c>
      <c r="C20" s="6" t="s">
        <v>23</v>
      </c>
      <c r="D20" s="15"/>
      <c r="E20" s="76">
        <v>0</v>
      </c>
      <c r="F20" s="23">
        <f t="shared" si="0"/>
        <v>0</v>
      </c>
      <c r="G20" s="23">
        <f t="shared" si="1"/>
        <v>0</v>
      </c>
      <c r="H20" s="76">
        <v>0</v>
      </c>
    </row>
    <row r="21" spans="1:9">
      <c r="A21" s="45">
        <f t="shared" si="2"/>
        <v>13</v>
      </c>
      <c r="B21" s="14">
        <v>3803</v>
      </c>
      <c r="C21" s="6" t="s">
        <v>24</v>
      </c>
      <c r="D21" s="15"/>
      <c r="E21" s="76">
        <v>0</v>
      </c>
      <c r="F21" s="23">
        <f t="shared" si="0"/>
        <v>0</v>
      </c>
      <c r="G21" s="23">
        <f t="shared" si="0"/>
        <v>0</v>
      </c>
      <c r="H21" s="76">
        <v>0</v>
      </c>
    </row>
    <row r="22" spans="1:9">
      <c r="A22" s="45">
        <f t="shared" si="2"/>
        <v>14</v>
      </c>
      <c r="B22" s="14">
        <v>3920</v>
      </c>
      <c r="C22" s="6" t="s">
        <v>25</v>
      </c>
      <c r="D22" s="15"/>
      <c r="E22" s="76">
        <v>0</v>
      </c>
      <c r="F22" s="23">
        <f t="shared" si="0"/>
        <v>0</v>
      </c>
      <c r="G22" s="23">
        <f t="shared" si="0"/>
        <v>0</v>
      </c>
      <c r="H22" s="76">
        <v>0</v>
      </c>
    </row>
    <row r="23" spans="1:9">
      <c r="A23" s="45">
        <f t="shared" si="2"/>
        <v>15</v>
      </c>
      <c r="B23" s="17">
        <v>3000</v>
      </c>
      <c r="C23" s="18" t="s">
        <v>26</v>
      </c>
      <c r="D23" s="18"/>
      <c r="E23" s="24">
        <f>SUM(E9:E22)</f>
        <v>658089</v>
      </c>
      <c r="F23" s="19">
        <f t="shared" ref="F23:F26" si="3">E23/$F$3</f>
        <v>421.85192307692307</v>
      </c>
      <c r="G23" s="19">
        <f t="shared" si="1"/>
        <v>431.59150641025639</v>
      </c>
      <c r="H23" s="24">
        <f>SUM(H9:H22)</f>
        <v>673282.75</v>
      </c>
    </row>
    <row r="24" spans="1:9">
      <c r="A24" s="47" t="s">
        <v>0</v>
      </c>
      <c r="B24" s="20" t="s">
        <v>0</v>
      </c>
      <c r="C24" s="9" t="s">
        <v>27</v>
      </c>
      <c r="D24" s="11"/>
      <c r="E24" s="75"/>
      <c r="F24" s="23">
        <f t="shared" si="3"/>
        <v>0</v>
      </c>
      <c r="G24" s="23">
        <f t="shared" si="1"/>
        <v>0</v>
      </c>
      <c r="H24" s="76"/>
    </row>
    <row r="25" spans="1:9">
      <c r="A25" s="45">
        <v>16</v>
      </c>
      <c r="B25" s="14">
        <v>4110</v>
      </c>
      <c r="C25" s="15" t="s">
        <v>28</v>
      </c>
      <c r="D25" s="15"/>
      <c r="E25" s="76">
        <v>56639</v>
      </c>
      <c r="F25" s="23">
        <f t="shared" si="3"/>
        <v>36.307051282051283</v>
      </c>
      <c r="G25" s="23">
        <f t="shared" si="1"/>
        <v>36.72730769230769</v>
      </c>
      <c r="H25" s="76">
        <v>57294.6</v>
      </c>
    </row>
    <row r="26" spans="1:9">
      <c r="A26" s="45">
        <f>A25+1</f>
        <v>17</v>
      </c>
      <c r="B26" s="14">
        <v>4120</v>
      </c>
      <c r="C26" s="94" t="s">
        <v>29</v>
      </c>
      <c r="D26" s="95"/>
      <c r="E26" s="76">
        <v>0</v>
      </c>
      <c r="F26" s="23">
        <f t="shared" si="3"/>
        <v>0</v>
      </c>
      <c r="G26" s="23">
        <f t="shared" si="1"/>
        <v>-2.2621923076923078</v>
      </c>
      <c r="H26" s="76">
        <v>-3529.02</v>
      </c>
    </row>
    <row r="27" spans="1:9">
      <c r="A27" s="45">
        <f t="shared" ref="A27:A65" si="4">A26+1</f>
        <v>18</v>
      </c>
      <c r="B27" s="14">
        <v>4130</v>
      </c>
      <c r="C27" s="15" t="s">
        <v>30</v>
      </c>
      <c r="D27" s="15"/>
      <c r="E27" s="76">
        <v>3500</v>
      </c>
      <c r="F27" s="23">
        <f t="shared" ref="F27:F32" si="5">E27/$F$3</f>
        <v>2.2435897435897436</v>
      </c>
      <c r="G27" s="23">
        <f t="shared" si="1"/>
        <v>0</v>
      </c>
      <c r="H27" s="76">
        <v>0</v>
      </c>
    </row>
    <row r="28" spans="1:9">
      <c r="A28" s="45">
        <f t="shared" si="4"/>
        <v>19</v>
      </c>
      <c r="B28" s="14">
        <v>4140</v>
      </c>
      <c r="C28" s="15" t="s">
        <v>31</v>
      </c>
      <c r="D28" s="15"/>
      <c r="E28" s="76">
        <v>0</v>
      </c>
      <c r="F28" s="23">
        <f t="shared" si="5"/>
        <v>0</v>
      </c>
      <c r="G28" s="23">
        <f t="shared" si="1"/>
        <v>0</v>
      </c>
      <c r="H28" s="76">
        <v>0</v>
      </c>
    </row>
    <row r="29" spans="1:9">
      <c r="A29" s="45">
        <f t="shared" si="4"/>
        <v>20</v>
      </c>
      <c r="B29" s="14">
        <v>4150</v>
      </c>
      <c r="C29" s="15" t="s">
        <v>32</v>
      </c>
      <c r="D29" s="15"/>
      <c r="E29" s="76">
        <v>2197</v>
      </c>
      <c r="F29" s="23">
        <f t="shared" si="5"/>
        <v>1.4083333333333334</v>
      </c>
      <c r="G29" s="23">
        <f t="shared" si="1"/>
        <v>1.4026217948717949</v>
      </c>
      <c r="H29" s="76">
        <v>2188.09</v>
      </c>
    </row>
    <row r="30" spans="1:9">
      <c r="A30" s="45">
        <f t="shared" si="4"/>
        <v>21</v>
      </c>
      <c r="B30" s="14">
        <v>4170</v>
      </c>
      <c r="C30" s="15" t="s">
        <v>33</v>
      </c>
      <c r="D30" s="15"/>
      <c r="E30" s="76">
        <v>5076</v>
      </c>
      <c r="F30" s="23">
        <f t="shared" si="5"/>
        <v>3.2538461538461538</v>
      </c>
      <c r="G30" s="23">
        <f t="shared" si="1"/>
        <v>3.2538461538461538</v>
      </c>
      <c r="H30" s="76">
        <v>5076</v>
      </c>
    </row>
    <row r="31" spans="1:9">
      <c r="A31" s="45">
        <f t="shared" si="4"/>
        <v>22</v>
      </c>
      <c r="B31" s="14">
        <v>4171</v>
      </c>
      <c r="C31" s="6" t="s">
        <v>34</v>
      </c>
      <c r="D31" s="15"/>
      <c r="E31" s="76">
        <v>2250</v>
      </c>
      <c r="F31" s="23">
        <f t="shared" si="5"/>
        <v>1.4423076923076923</v>
      </c>
      <c r="G31" s="23">
        <f t="shared" si="1"/>
        <v>1.2820512820512822</v>
      </c>
      <c r="H31" s="76">
        <v>2000</v>
      </c>
    </row>
    <row r="32" spans="1:9">
      <c r="A32" s="45">
        <f t="shared" si="4"/>
        <v>23</v>
      </c>
      <c r="B32" s="14">
        <v>4180</v>
      </c>
      <c r="C32" s="6" t="s">
        <v>35</v>
      </c>
      <c r="D32" s="15"/>
      <c r="E32" s="76">
        <v>0</v>
      </c>
      <c r="F32" s="23">
        <f t="shared" si="5"/>
        <v>0</v>
      </c>
      <c r="G32" s="23">
        <f t="shared" si="1"/>
        <v>0</v>
      </c>
      <c r="H32" s="76">
        <v>0</v>
      </c>
    </row>
    <row r="33" spans="1:9">
      <c r="A33" s="45">
        <f t="shared" si="4"/>
        <v>24</v>
      </c>
      <c r="B33" s="14">
        <v>4190</v>
      </c>
      <c r="C33" s="15" t="s">
        <v>36</v>
      </c>
      <c r="D33" s="15"/>
      <c r="E33" s="76">
        <v>13103</v>
      </c>
      <c r="F33" s="23">
        <f t="shared" ref="F33:F65" si="6">E33/$F$3</f>
        <v>8.3993589743589752</v>
      </c>
      <c r="G33" s="23">
        <f t="shared" si="1"/>
        <v>8.2851474358974357</v>
      </c>
      <c r="H33" s="76">
        <v>12924.83</v>
      </c>
    </row>
    <row r="34" spans="1:9">
      <c r="A34" s="45">
        <f>A35+1</f>
        <v>26</v>
      </c>
      <c r="B34" s="17">
        <v>4191</v>
      </c>
      <c r="C34" s="18" t="s">
        <v>38</v>
      </c>
      <c r="D34" s="18"/>
      <c r="E34" s="24">
        <v>390</v>
      </c>
      <c r="F34" s="19">
        <f>E34/$F$3</f>
        <v>0.25</v>
      </c>
      <c r="G34" s="19">
        <f>H34/$F$3</f>
        <v>0</v>
      </c>
      <c r="H34" s="24">
        <v>0</v>
      </c>
    </row>
    <row r="35" spans="1:9">
      <c r="A35" s="45">
        <f>A33+1</f>
        <v>25</v>
      </c>
      <c r="B35" s="17">
        <v>4100</v>
      </c>
      <c r="C35" s="18" t="s">
        <v>37</v>
      </c>
      <c r="D35" s="18"/>
      <c r="E35" s="24">
        <f>SUM(E25:E34)</f>
        <v>83155</v>
      </c>
      <c r="F35" s="19">
        <f t="shared" si="6"/>
        <v>53.304487179487182</v>
      </c>
      <c r="G35" s="19">
        <f t="shared" si="1"/>
        <v>48.688782051282054</v>
      </c>
      <c r="H35" s="24">
        <f>SUM(H25:H34)</f>
        <v>75954.5</v>
      </c>
    </row>
    <row r="36" spans="1:9">
      <c r="A36" s="45">
        <f>A34+1</f>
        <v>27</v>
      </c>
      <c r="B36" s="14">
        <v>4310</v>
      </c>
      <c r="C36" s="15" t="s">
        <v>39</v>
      </c>
      <c r="D36" s="15"/>
      <c r="E36" s="76">
        <v>12250</v>
      </c>
      <c r="F36" s="23">
        <f t="shared" si="6"/>
        <v>7.8525641025641022</v>
      </c>
      <c r="G36" s="23">
        <f t="shared" si="1"/>
        <v>7.6616217948717944</v>
      </c>
      <c r="H36" s="76">
        <v>11952.13</v>
      </c>
    </row>
    <row r="37" spans="1:9" ht="133.80000000000001" customHeight="1">
      <c r="A37" s="45">
        <f t="shared" si="4"/>
        <v>28</v>
      </c>
      <c r="B37" s="37">
        <v>4320</v>
      </c>
      <c r="C37" s="38" t="s">
        <v>40</v>
      </c>
      <c r="D37" s="39"/>
      <c r="E37" s="74">
        <v>152500</v>
      </c>
      <c r="F37" s="40">
        <f t="shared" si="6"/>
        <v>97.756410256410263</v>
      </c>
      <c r="G37" s="40">
        <f t="shared" si="1"/>
        <v>104.62030128205129</v>
      </c>
      <c r="H37" s="74">
        <v>163207.67000000001</v>
      </c>
      <c r="I37" s="44" t="s">
        <v>89</v>
      </c>
    </row>
    <row r="38" spans="1:9">
      <c r="A38" s="45">
        <f t="shared" si="4"/>
        <v>29</v>
      </c>
      <c r="B38" s="21">
        <v>4330</v>
      </c>
      <c r="C38" s="15" t="s">
        <v>41</v>
      </c>
      <c r="D38" s="18"/>
      <c r="E38" s="76">
        <v>12375</v>
      </c>
      <c r="F38" s="23">
        <f t="shared" si="6"/>
        <v>7.9326923076923075</v>
      </c>
      <c r="G38" s="23">
        <f t="shared" si="1"/>
        <v>8.0195448717948725</v>
      </c>
      <c r="H38" s="76">
        <v>12510.49</v>
      </c>
    </row>
    <row r="39" spans="1:9">
      <c r="A39" s="45">
        <f t="shared" si="4"/>
        <v>30</v>
      </c>
      <c r="B39" s="14">
        <v>4340</v>
      </c>
      <c r="C39" s="15" t="s">
        <v>42</v>
      </c>
      <c r="D39" s="15"/>
      <c r="E39" s="76">
        <v>0</v>
      </c>
      <c r="F39" s="23">
        <f t="shared" si="6"/>
        <v>0</v>
      </c>
      <c r="G39" s="23">
        <f t="shared" si="1"/>
        <v>0</v>
      </c>
      <c r="H39" s="76">
        <v>0</v>
      </c>
    </row>
    <row r="40" spans="1:9">
      <c r="A40" s="45">
        <f t="shared" si="4"/>
        <v>31</v>
      </c>
      <c r="B40" s="14">
        <v>4360</v>
      </c>
      <c r="C40" s="15" t="s">
        <v>43</v>
      </c>
      <c r="D40" s="15"/>
      <c r="E40" s="76">
        <v>0</v>
      </c>
      <c r="F40" s="23">
        <f t="shared" si="6"/>
        <v>0</v>
      </c>
      <c r="G40" s="23">
        <f t="shared" si="1"/>
        <v>0</v>
      </c>
      <c r="H40" s="76">
        <v>0</v>
      </c>
    </row>
    <row r="41" spans="1:9">
      <c r="A41" s="45">
        <f t="shared" si="4"/>
        <v>32</v>
      </c>
      <c r="B41" s="14">
        <v>4390</v>
      </c>
      <c r="C41" s="15" t="s">
        <v>44</v>
      </c>
      <c r="D41" s="15"/>
      <c r="E41" s="76">
        <v>21500</v>
      </c>
      <c r="F41" s="23">
        <f t="shared" si="6"/>
        <v>13.782051282051283</v>
      </c>
      <c r="G41" s="23">
        <f t="shared" si="1"/>
        <v>15.058288461538462</v>
      </c>
      <c r="H41" s="76">
        <v>23490.93</v>
      </c>
    </row>
    <row r="42" spans="1:9" ht="43.2">
      <c r="A42" s="45">
        <f t="shared" si="4"/>
        <v>33</v>
      </c>
      <c r="B42" s="37">
        <v>4391</v>
      </c>
      <c r="C42" s="38" t="s">
        <v>77</v>
      </c>
      <c r="D42" s="39"/>
      <c r="E42" s="74">
        <v>50000</v>
      </c>
      <c r="F42" s="40">
        <f t="shared" si="6"/>
        <v>32.051282051282051</v>
      </c>
      <c r="G42" s="40">
        <f t="shared" si="1"/>
        <v>32.051282051282051</v>
      </c>
      <c r="H42" s="74">
        <f>E42</f>
        <v>50000</v>
      </c>
      <c r="I42" s="44" t="s">
        <v>81</v>
      </c>
    </row>
    <row r="43" spans="1:9" ht="72">
      <c r="A43" s="45">
        <f t="shared" si="4"/>
        <v>34</v>
      </c>
      <c r="B43" s="37">
        <v>4392</v>
      </c>
      <c r="C43" s="38" t="s">
        <v>78</v>
      </c>
      <c r="D43" s="39"/>
      <c r="E43" s="74">
        <v>-80000</v>
      </c>
      <c r="F43" s="40">
        <f t="shared" si="6"/>
        <v>-51.282051282051285</v>
      </c>
      <c r="G43" s="40">
        <f t="shared" si="1"/>
        <v>-51.282051282051285</v>
      </c>
      <c r="H43" s="74">
        <f>E43</f>
        <v>-80000</v>
      </c>
      <c r="I43" s="44" t="s">
        <v>88</v>
      </c>
    </row>
    <row r="44" spans="1:9">
      <c r="A44" s="45">
        <f t="shared" si="4"/>
        <v>35</v>
      </c>
      <c r="B44" s="17">
        <v>4300</v>
      </c>
      <c r="C44" s="18" t="s">
        <v>45</v>
      </c>
      <c r="D44" s="22"/>
      <c r="E44" s="24">
        <f>SUM(E36:E43)</f>
        <v>168625</v>
      </c>
      <c r="F44" s="80">
        <f t="shared" si="6"/>
        <v>108.09294871794872</v>
      </c>
      <c r="G44" s="19">
        <f t="shared" si="1"/>
        <v>116.12898717948718</v>
      </c>
      <c r="H44" s="24">
        <f>SUM(H36:H43)</f>
        <v>181161.22</v>
      </c>
    </row>
    <row r="45" spans="1:9">
      <c r="A45" s="45">
        <f t="shared" si="4"/>
        <v>36</v>
      </c>
      <c r="B45" s="21">
        <v>4410</v>
      </c>
      <c r="C45" s="22" t="s">
        <v>46</v>
      </c>
      <c r="D45" s="18"/>
      <c r="E45" s="76">
        <v>81652</v>
      </c>
      <c r="F45" s="79">
        <f t="shared" si="6"/>
        <v>52.341025641025638</v>
      </c>
      <c r="G45" s="23">
        <f t="shared" si="1"/>
        <v>53.314173076923076</v>
      </c>
      <c r="H45" s="76">
        <v>83170.11</v>
      </c>
    </row>
    <row r="46" spans="1:9">
      <c r="A46" s="45">
        <f t="shared" si="4"/>
        <v>37</v>
      </c>
      <c r="B46" s="21">
        <v>4420</v>
      </c>
      <c r="C46" s="22" t="s">
        <v>47</v>
      </c>
      <c r="D46" s="18"/>
      <c r="E46" s="76">
        <v>15508</v>
      </c>
      <c r="F46" s="79">
        <f t="shared" si="6"/>
        <v>9.9410256410256412</v>
      </c>
      <c r="G46" s="23">
        <f t="shared" si="1"/>
        <v>8.1025769230769242</v>
      </c>
      <c r="H46" s="76">
        <v>12640.02</v>
      </c>
    </row>
    <row r="47" spans="1:9">
      <c r="A47" s="45">
        <f t="shared" si="4"/>
        <v>38</v>
      </c>
      <c r="B47" s="21">
        <v>4430</v>
      </c>
      <c r="C47" s="22" t="s">
        <v>48</v>
      </c>
      <c r="D47" s="18"/>
      <c r="E47" s="76">
        <v>155622</v>
      </c>
      <c r="F47" s="79">
        <f t="shared" si="6"/>
        <v>99.757692307692309</v>
      </c>
      <c r="G47" s="23">
        <f t="shared" si="1"/>
        <v>96.900371794871788</v>
      </c>
      <c r="H47" s="76">
        <v>151164.57999999999</v>
      </c>
    </row>
    <row r="48" spans="1:9">
      <c r="A48" s="45">
        <f t="shared" si="4"/>
        <v>39</v>
      </c>
      <c r="B48" s="17">
        <v>4400</v>
      </c>
      <c r="C48" s="18" t="s">
        <v>49</v>
      </c>
      <c r="D48" s="18"/>
      <c r="E48" s="24">
        <f>SUM(E45:E47)</f>
        <v>252782</v>
      </c>
      <c r="F48" s="80">
        <f t="shared" si="6"/>
        <v>162.03974358974358</v>
      </c>
      <c r="G48" s="19">
        <f t="shared" si="1"/>
        <v>158.31712179487178</v>
      </c>
      <c r="H48" s="24">
        <f>SUM(H45:H47)</f>
        <v>246974.71</v>
      </c>
    </row>
    <row r="49" spans="1:9">
      <c r="A49" s="45">
        <f t="shared" si="4"/>
        <v>40</v>
      </c>
      <c r="B49" s="21">
        <v>4510</v>
      </c>
      <c r="C49" s="22" t="s">
        <v>50</v>
      </c>
      <c r="D49" s="18"/>
      <c r="E49" s="76">
        <v>21699</v>
      </c>
      <c r="F49" s="79">
        <f t="shared" si="6"/>
        <v>13.909615384615385</v>
      </c>
      <c r="G49" s="23">
        <f t="shared" si="1"/>
        <v>13.580788461538461</v>
      </c>
      <c r="H49" s="76">
        <v>21186.03</v>
      </c>
    </row>
    <row r="50" spans="1:9">
      <c r="A50" s="45">
        <f t="shared" si="4"/>
        <v>41</v>
      </c>
      <c r="B50" s="21">
        <v>4520</v>
      </c>
      <c r="C50" s="22" t="s">
        <v>51</v>
      </c>
      <c r="D50" s="18"/>
      <c r="E50" s="76">
        <v>11200</v>
      </c>
      <c r="F50" s="79">
        <f t="shared" si="6"/>
        <v>7.1794871794871797</v>
      </c>
      <c r="G50" s="23">
        <f t="shared" si="1"/>
        <v>6.3961346153846153</v>
      </c>
      <c r="H50" s="76">
        <v>9977.9699999999993</v>
      </c>
    </row>
    <row r="51" spans="1:9">
      <c r="A51" s="45">
        <f t="shared" si="4"/>
        <v>42</v>
      </c>
      <c r="B51" s="21">
        <v>4540</v>
      </c>
      <c r="C51" s="22" t="s">
        <v>52</v>
      </c>
      <c r="D51" s="18"/>
      <c r="E51" s="76">
        <v>59252</v>
      </c>
      <c r="F51" s="79">
        <f t="shared" si="6"/>
        <v>37.98205128205128</v>
      </c>
      <c r="G51" s="23">
        <f t="shared" si="1"/>
        <v>38.636641025641026</v>
      </c>
      <c r="H51" s="76">
        <v>60273.16</v>
      </c>
    </row>
    <row r="52" spans="1:9">
      <c r="A52" s="45">
        <f t="shared" si="4"/>
        <v>43</v>
      </c>
      <c r="B52" s="21">
        <v>4541</v>
      </c>
      <c r="C52" s="22" t="s">
        <v>82</v>
      </c>
      <c r="D52" s="18"/>
      <c r="E52" s="76">
        <v>0</v>
      </c>
      <c r="F52" s="79">
        <f t="shared" si="6"/>
        <v>0</v>
      </c>
      <c r="G52" s="23">
        <f t="shared" si="1"/>
        <v>0</v>
      </c>
      <c r="H52" s="76">
        <v>0</v>
      </c>
    </row>
    <row r="53" spans="1:9">
      <c r="A53" s="45">
        <f t="shared" si="4"/>
        <v>44</v>
      </c>
      <c r="B53" s="21">
        <v>4542</v>
      </c>
      <c r="C53" s="22" t="s">
        <v>83</v>
      </c>
      <c r="D53" s="18"/>
      <c r="E53" s="76">
        <v>0</v>
      </c>
      <c r="F53" s="79">
        <f t="shared" si="6"/>
        <v>0</v>
      </c>
      <c r="G53" s="23">
        <v>0</v>
      </c>
      <c r="H53" s="76">
        <v>0</v>
      </c>
    </row>
    <row r="54" spans="1:9">
      <c r="A54" s="45">
        <f t="shared" si="4"/>
        <v>45</v>
      </c>
      <c r="B54" s="21">
        <v>4570</v>
      </c>
      <c r="C54" s="22" t="s">
        <v>53</v>
      </c>
      <c r="D54" s="18"/>
      <c r="E54" s="76">
        <v>0</v>
      </c>
      <c r="F54" s="79">
        <f t="shared" si="6"/>
        <v>0</v>
      </c>
      <c r="G54" s="23">
        <f t="shared" si="1"/>
        <v>4.4807307692307692</v>
      </c>
      <c r="H54" s="76">
        <v>6989.94</v>
      </c>
    </row>
    <row r="55" spans="1:9">
      <c r="A55" s="45">
        <f t="shared" si="4"/>
        <v>46</v>
      </c>
      <c r="B55" s="21">
        <v>4580</v>
      </c>
      <c r="C55" s="22" t="s">
        <v>54</v>
      </c>
      <c r="D55" s="18"/>
      <c r="E55" s="76">
        <v>0</v>
      </c>
      <c r="F55" s="79">
        <f t="shared" si="6"/>
        <v>0</v>
      </c>
      <c r="G55" s="23">
        <f t="shared" si="1"/>
        <v>0</v>
      </c>
      <c r="H55" s="76">
        <v>0</v>
      </c>
    </row>
    <row r="56" spans="1:9">
      <c r="A56" s="45">
        <f t="shared" si="4"/>
        <v>47</v>
      </c>
      <c r="B56" s="21">
        <v>4590</v>
      </c>
      <c r="C56" s="22" t="s">
        <v>55</v>
      </c>
      <c r="D56" s="18"/>
      <c r="E56" s="76">
        <v>0</v>
      </c>
      <c r="F56" s="79">
        <f t="shared" si="6"/>
        <v>0</v>
      </c>
      <c r="G56" s="23">
        <f t="shared" si="1"/>
        <v>0</v>
      </c>
      <c r="H56" s="76">
        <v>0</v>
      </c>
    </row>
    <row r="57" spans="1:9">
      <c r="A57" s="45">
        <f t="shared" si="4"/>
        <v>48</v>
      </c>
      <c r="B57" s="17">
        <v>4500</v>
      </c>
      <c r="C57" s="18" t="s">
        <v>56</v>
      </c>
      <c r="D57" s="18"/>
      <c r="E57" s="24">
        <f>SUM(E49:E56)</f>
        <v>92151</v>
      </c>
      <c r="F57" s="80">
        <f t="shared" si="6"/>
        <v>59.071153846153848</v>
      </c>
      <c r="G57" s="19">
        <f t="shared" si="1"/>
        <v>63.094294871794872</v>
      </c>
      <c r="H57" s="24">
        <f>SUM(H49:H56)</f>
        <v>98427.1</v>
      </c>
    </row>
    <row r="58" spans="1:9">
      <c r="A58" s="45">
        <f t="shared" si="4"/>
        <v>49</v>
      </c>
      <c r="B58" s="21">
        <v>4610</v>
      </c>
      <c r="C58" s="22" t="s">
        <v>84</v>
      </c>
      <c r="D58" s="22"/>
      <c r="E58" s="76">
        <v>17466</v>
      </c>
      <c r="F58" s="79">
        <f t="shared" si="6"/>
        <v>11.196153846153846</v>
      </c>
      <c r="G58" s="23">
        <f t="shared" si="1"/>
        <v>14.513153846153847</v>
      </c>
      <c r="H58" s="76">
        <v>22640.52</v>
      </c>
    </row>
    <row r="59" spans="1:9">
      <c r="A59" s="45">
        <f t="shared" si="4"/>
        <v>50</v>
      </c>
      <c r="B59" s="21">
        <v>4611</v>
      </c>
      <c r="C59" s="22" t="s">
        <v>57</v>
      </c>
      <c r="D59" s="22"/>
      <c r="E59" s="76">
        <v>2935</v>
      </c>
      <c r="F59" s="79">
        <f t="shared" si="6"/>
        <v>1.8814102564102564</v>
      </c>
      <c r="G59" s="23">
        <f t="shared" si="1"/>
        <v>1.5974871794871794</v>
      </c>
      <c r="H59" s="76">
        <v>2492.08</v>
      </c>
    </row>
    <row r="60" spans="1:9">
      <c r="A60" s="45">
        <f t="shared" si="4"/>
        <v>51</v>
      </c>
      <c r="B60" s="21">
        <v>4612</v>
      </c>
      <c r="C60" s="22" t="s">
        <v>58</v>
      </c>
      <c r="D60" s="22"/>
      <c r="E60" s="76">
        <v>0</v>
      </c>
      <c r="F60" s="79">
        <f t="shared" si="6"/>
        <v>0</v>
      </c>
      <c r="G60" s="23">
        <f t="shared" si="1"/>
        <v>2.6666666666666665</v>
      </c>
      <c r="H60" s="76">
        <v>4160</v>
      </c>
    </row>
    <row r="61" spans="1:9">
      <c r="A61" s="45">
        <f t="shared" si="4"/>
        <v>52</v>
      </c>
      <c r="B61" s="21">
        <v>4715</v>
      </c>
      <c r="C61" s="22" t="s">
        <v>59</v>
      </c>
      <c r="D61" s="22"/>
      <c r="E61" s="76">
        <v>0</v>
      </c>
      <c r="F61" s="79">
        <f t="shared" si="6"/>
        <v>0</v>
      </c>
      <c r="G61" s="23">
        <f t="shared" si="1"/>
        <v>0</v>
      </c>
      <c r="H61" s="76">
        <v>0</v>
      </c>
    </row>
    <row r="62" spans="1:9">
      <c r="A62" s="45">
        <f t="shared" si="4"/>
        <v>53</v>
      </c>
      <c r="B62" s="21">
        <v>4801</v>
      </c>
      <c r="C62" s="22" t="s">
        <v>60</v>
      </c>
      <c r="D62" s="18"/>
      <c r="E62" s="76">
        <v>0</v>
      </c>
      <c r="F62" s="79">
        <f t="shared" si="6"/>
        <v>0</v>
      </c>
      <c r="G62" s="23">
        <f t="shared" si="1"/>
        <v>118.27991025641026</v>
      </c>
      <c r="H62" s="76">
        <v>184516.66</v>
      </c>
    </row>
    <row r="63" spans="1:9">
      <c r="A63" s="45">
        <f t="shared" si="4"/>
        <v>54</v>
      </c>
      <c r="B63" s="21">
        <v>4600</v>
      </c>
      <c r="C63" s="18" t="s">
        <v>61</v>
      </c>
      <c r="D63" s="18"/>
      <c r="E63" s="24">
        <f>SUM(E58:E62)</f>
        <v>20401</v>
      </c>
      <c r="F63" s="80">
        <f t="shared" si="6"/>
        <v>13.077564102564102</v>
      </c>
      <c r="G63" s="19">
        <f t="shared" si="1"/>
        <v>137.05721794871795</v>
      </c>
      <c r="H63" s="24">
        <f>SUM(H58:H62)</f>
        <v>213809.26</v>
      </c>
    </row>
    <row r="64" spans="1:9" s="49" customFormat="1">
      <c r="A64" s="45">
        <f t="shared" si="4"/>
        <v>55</v>
      </c>
      <c r="B64" s="17">
        <v>4000</v>
      </c>
      <c r="C64" s="18" t="s">
        <v>62</v>
      </c>
      <c r="D64" s="56"/>
      <c r="E64" s="24">
        <f>SUM(E35+E34+E44+E48+E57+E63)</f>
        <v>617504</v>
      </c>
      <c r="F64" s="80">
        <f t="shared" si="6"/>
        <v>395.83589743589744</v>
      </c>
      <c r="G64" s="19">
        <f t="shared" si="1"/>
        <v>523.28640384615392</v>
      </c>
      <c r="H64" s="24">
        <f>SUM(H35+H34+H44+H48+H57+H63)</f>
        <v>816326.79</v>
      </c>
      <c r="I64" s="55"/>
    </row>
    <row r="65" spans="1:9" s="49" customFormat="1">
      <c r="A65" s="45">
        <f t="shared" si="4"/>
        <v>56</v>
      </c>
      <c r="B65" s="25" t="s">
        <v>63</v>
      </c>
      <c r="C65" s="26"/>
      <c r="D65" s="27"/>
      <c r="E65" s="28">
        <f>SUM(E23-E64)</f>
        <v>40585</v>
      </c>
      <c r="F65" s="29">
        <f t="shared" si="6"/>
        <v>26.016025641025642</v>
      </c>
      <c r="G65" s="31">
        <f t="shared" si="1"/>
        <v>-91.69489743589746</v>
      </c>
      <c r="H65" s="28">
        <f>SUM(H23-H64)</f>
        <v>-143044.04000000004</v>
      </c>
      <c r="I65" s="55"/>
    </row>
    <row r="66" spans="1:9">
      <c r="A66" s="30"/>
      <c r="B66" s="41"/>
      <c r="C66" s="9"/>
      <c r="D66" s="42"/>
      <c r="E66" s="81"/>
      <c r="F66" s="84"/>
      <c r="G66" s="84"/>
      <c r="H66" s="28"/>
    </row>
    <row r="67" spans="1:9">
      <c r="A67" s="32"/>
      <c r="B67" s="33" t="s">
        <v>68</v>
      </c>
      <c r="C67" s="5"/>
      <c r="D67" s="34"/>
      <c r="E67" s="82"/>
      <c r="F67" s="83"/>
      <c r="G67" s="83"/>
      <c r="H67" s="77"/>
    </row>
    <row r="68" spans="1:9">
      <c r="A68" s="13">
        <v>57</v>
      </c>
      <c r="B68" s="14">
        <v>7520</v>
      </c>
      <c r="C68" s="6" t="s">
        <v>64</v>
      </c>
      <c r="D68" s="15"/>
      <c r="E68" s="76">
        <v>0</v>
      </c>
      <c r="F68" s="35">
        <f t="shared" ref="F68:F70" si="7">E68/$F$3</f>
        <v>0</v>
      </c>
      <c r="G68" s="35">
        <f t="shared" si="1"/>
        <v>0</v>
      </c>
      <c r="H68" s="73">
        <v>0</v>
      </c>
    </row>
    <row r="69" spans="1:9">
      <c r="A69" s="13">
        <f>A68+1</f>
        <v>58</v>
      </c>
      <c r="B69" s="14">
        <v>7540</v>
      </c>
      <c r="C69" s="6" t="s">
        <v>65</v>
      </c>
      <c r="D69" s="15"/>
      <c r="E69" s="76">
        <v>0</v>
      </c>
      <c r="F69" s="23">
        <f t="shared" si="7"/>
        <v>0</v>
      </c>
      <c r="G69" s="23">
        <f t="shared" si="1"/>
        <v>0</v>
      </c>
      <c r="H69" s="73">
        <v>0</v>
      </c>
    </row>
    <row r="70" spans="1:9" s="49" customFormat="1">
      <c r="A70" s="13">
        <f>A69+1</f>
        <v>59</v>
      </c>
      <c r="B70" s="54">
        <v>7500</v>
      </c>
      <c r="C70" s="18" t="s">
        <v>66</v>
      </c>
      <c r="D70" s="18"/>
      <c r="E70" s="78">
        <f>SUM(E68:E69)</f>
        <v>0</v>
      </c>
      <c r="F70" s="19">
        <f t="shared" si="7"/>
        <v>0</v>
      </c>
      <c r="G70" s="19">
        <f t="shared" si="1"/>
        <v>0</v>
      </c>
      <c r="H70" s="24">
        <f>SUM(H68:H69)</f>
        <v>0</v>
      </c>
      <c r="I70" s="55"/>
    </row>
    <row r="71" spans="1:9">
      <c r="A71" s="36">
        <v>60</v>
      </c>
      <c r="B71" s="54">
        <v>7600</v>
      </c>
      <c r="C71" s="87" t="s">
        <v>67</v>
      </c>
      <c r="D71" s="88"/>
      <c r="E71" s="24">
        <v>40585</v>
      </c>
      <c r="F71" s="19">
        <v>26.016025641025642</v>
      </c>
      <c r="G71" s="19">
        <v>-91.69489743589746</v>
      </c>
      <c r="H71" s="24">
        <f>H65+H70</f>
        <v>-143044.04000000004</v>
      </c>
    </row>
    <row r="73" spans="1:9" ht="61.2" customHeight="1">
      <c r="B73" s="91" t="s">
        <v>94</v>
      </c>
      <c r="C73" s="92"/>
      <c r="D73" s="93"/>
      <c r="E73" s="43">
        <f>-(E43+E42)</f>
        <v>30000</v>
      </c>
    </row>
  </sheetData>
  <mergeCells count="5">
    <mergeCell ref="G5:H5"/>
    <mergeCell ref="B73:D73"/>
    <mergeCell ref="C26:D26"/>
    <mergeCell ref="B2:F2"/>
    <mergeCell ref="A4:B4"/>
  </mergeCells>
  <pageMargins left="0.25" right="0.25" top="0.25" bottom="0.25" header="0.3" footer="0.3"/>
  <pageSetup paperSize="5" scale="6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3"/>
  <sheetViews>
    <sheetView topLeftCell="A38" workbookViewId="0">
      <selection activeCell="H43" sqref="H43"/>
    </sheetView>
  </sheetViews>
  <sheetFormatPr defaultRowHeight="14.4"/>
  <cols>
    <col min="1" max="1" width="5" customWidth="1"/>
    <col min="2" max="2" width="8.109375" customWidth="1"/>
    <col min="4" max="4" width="29.109375" customWidth="1"/>
    <col min="5" max="5" width="12.5546875" customWidth="1"/>
    <col min="7" max="7" width="10.5546875" customWidth="1"/>
    <col min="8" max="8" width="13" customWidth="1"/>
    <col min="9" max="9" width="46.6640625" style="44" customWidth="1"/>
  </cols>
  <sheetData>
    <row r="1" spans="1:9" ht="33.6" customHeight="1">
      <c r="A1" s="85" t="s">
        <v>85</v>
      </c>
      <c r="B1" s="86"/>
      <c r="C1" s="86"/>
      <c r="D1" s="86"/>
    </row>
    <row r="2" spans="1:9">
      <c r="B2" s="96"/>
      <c r="C2" s="96"/>
      <c r="D2" s="96"/>
      <c r="E2" s="96"/>
      <c r="F2" s="96"/>
      <c r="G2" s="48"/>
      <c r="H2" s="2"/>
    </row>
    <row r="3" spans="1:9">
      <c r="A3" s="4" t="s">
        <v>70</v>
      </c>
      <c r="B3" s="3"/>
      <c r="C3" s="3"/>
      <c r="D3" s="50" t="s">
        <v>72</v>
      </c>
      <c r="E3" s="51" t="s">
        <v>73</v>
      </c>
      <c r="F3" s="4">
        <v>1560</v>
      </c>
      <c r="G3" s="50" t="s">
        <v>91</v>
      </c>
      <c r="H3" s="52"/>
    </row>
    <row r="4" spans="1:9">
      <c r="A4" s="97" t="s">
        <v>71</v>
      </c>
      <c r="B4" s="97"/>
      <c r="C4" s="3"/>
      <c r="D4" s="50" t="s">
        <v>93</v>
      </c>
      <c r="E4" s="3"/>
      <c r="F4" s="3"/>
      <c r="G4" s="50" t="s">
        <v>74</v>
      </c>
      <c r="H4" s="53"/>
    </row>
    <row r="5" spans="1:9" s="49" customFormat="1">
      <c r="A5" s="57"/>
      <c r="B5" s="58"/>
      <c r="C5" s="59"/>
      <c r="D5" s="60"/>
      <c r="E5" s="71" t="s">
        <v>1</v>
      </c>
      <c r="F5" s="56" t="s">
        <v>2</v>
      </c>
      <c r="G5" s="89" t="s">
        <v>3</v>
      </c>
      <c r="H5" s="90"/>
      <c r="I5" s="55"/>
    </row>
    <row r="6" spans="1:9" s="49" customFormat="1">
      <c r="A6" s="57" t="s">
        <v>4</v>
      </c>
      <c r="B6" s="58" t="s">
        <v>5</v>
      </c>
      <c r="C6" s="61"/>
      <c r="D6" s="60"/>
      <c r="E6" s="62"/>
      <c r="F6" s="63" t="s">
        <v>0</v>
      </c>
      <c r="G6" s="63"/>
      <c r="H6" s="64"/>
      <c r="I6" s="55"/>
    </row>
    <row r="7" spans="1:9" s="49" customFormat="1">
      <c r="A7" s="65" t="s">
        <v>6</v>
      </c>
      <c r="B7" s="66" t="s">
        <v>7</v>
      </c>
      <c r="C7" s="67" t="s">
        <v>8</v>
      </c>
      <c r="D7" s="68"/>
      <c r="E7" s="69" t="s">
        <v>9</v>
      </c>
      <c r="F7" s="69" t="s">
        <v>10</v>
      </c>
      <c r="G7" s="69" t="s">
        <v>11</v>
      </c>
      <c r="H7" s="70" t="s">
        <v>9</v>
      </c>
      <c r="I7" s="55"/>
    </row>
    <row r="8" spans="1:9">
      <c r="A8" s="7"/>
      <c r="B8" s="8" t="s">
        <v>12</v>
      </c>
      <c r="C8" s="9" t="s">
        <v>13</v>
      </c>
      <c r="D8" s="9"/>
      <c r="E8" s="10"/>
      <c r="F8" s="11"/>
      <c r="G8" s="10"/>
      <c r="H8" s="12"/>
    </row>
    <row r="9" spans="1:9">
      <c r="A9" s="45">
        <v>1</v>
      </c>
      <c r="B9" s="14">
        <v>3110</v>
      </c>
      <c r="C9" s="6" t="s">
        <v>14</v>
      </c>
      <c r="D9" s="15"/>
      <c r="E9" s="76">
        <v>761000</v>
      </c>
      <c r="F9" s="23">
        <f>E9/$F$3</f>
        <v>487.82051282051282</v>
      </c>
      <c r="G9" s="23">
        <f>H9/$F$3</f>
        <v>489.82243589743592</v>
      </c>
      <c r="H9" s="76">
        <v>764123</v>
      </c>
    </row>
    <row r="10" spans="1:9">
      <c r="A10" s="45">
        <f>A9+1</f>
        <v>2</v>
      </c>
      <c r="B10" s="14">
        <v>3115</v>
      </c>
      <c r="C10" s="15" t="s">
        <v>15</v>
      </c>
      <c r="D10" s="15"/>
      <c r="E10" s="76">
        <v>0</v>
      </c>
      <c r="F10" s="23">
        <f t="shared" ref="F10:G25" si="0">E10/$F$3</f>
        <v>0</v>
      </c>
      <c r="G10" s="23">
        <f t="shared" ref="G10:G70" si="1">H10/$F$3</f>
        <v>0</v>
      </c>
      <c r="H10" s="76">
        <v>0</v>
      </c>
    </row>
    <row r="11" spans="1:9">
      <c r="A11" s="45">
        <f t="shared" ref="A11:A23" si="2">A10+1</f>
        <v>3</v>
      </c>
      <c r="B11" s="14">
        <v>3190</v>
      </c>
      <c r="C11" s="15" t="s">
        <v>16</v>
      </c>
      <c r="D11" s="15"/>
      <c r="E11" s="76">
        <v>0</v>
      </c>
      <c r="F11" s="23">
        <f t="shared" si="0"/>
        <v>0</v>
      </c>
      <c r="G11" s="23">
        <f t="shared" si="1"/>
        <v>0</v>
      </c>
      <c r="H11" s="76">
        <v>0</v>
      </c>
    </row>
    <row r="12" spans="1:9">
      <c r="A12" s="45">
        <f t="shared" si="2"/>
        <v>4</v>
      </c>
      <c r="B12" s="14">
        <v>3400</v>
      </c>
      <c r="C12" s="6" t="s">
        <v>17</v>
      </c>
      <c r="D12" s="15"/>
      <c r="E12" s="76">
        <v>0</v>
      </c>
      <c r="F12" s="23">
        <f t="shared" si="0"/>
        <v>0</v>
      </c>
      <c r="G12" s="23">
        <f t="shared" si="1"/>
        <v>0</v>
      </c>
      <c r="H12" s="76">
        <v>0</v>
      </c>
    </row>
    <row r="13" spans="1:9">
      <c r="A13" s="45">
        <f t="shared" si="2"/>
        <v>5</v>
      </c>
      <c r="B13" s="14">
        <v>3610</v>
      </c>
      <c r="C13" s="6" t="s">
        <v>18</v>
      </c>
      <c r="D13" s="15"/>
      <c r="E13" s="76">
        <v>3250</v>
      </c>
      <c r="F13" s="23">
        <f t="shared" si="0"/>
        <v>2.0833333333333335</v>
      </c>
      <c r="G13" s="23">
        <f t="shared" si="1"/>
        <v>2.2738333333333332</v>
      </c>
      <c r="H13" s="76">
        <v>3547.18</v>
      </c>
    </row>
    <row r="14" spans="1:9">
      <c r="A14" s="45">
        <f t="shared" si="2"/>
        <v>6</v>
      </c>
      <c r="B14" s="14">
        <v>3611</v>
      </c>
      <c r="C14" s="6" t="s">
        <v>19</v>
      </c>
      <c r="D14" s="15"/>
      <c r="E14" s="76">
        <v>4875</v>
      </c>
      <c r="F14" s="23">
        <f t="shared" si="0"/>
        <v>3.125</v>
      </c>
      <c r="G14" s="23">
        <f t="shared" si="1"/>
        <v>5.4090576923076918</v>
      </c>
      <c r="H14" s="76">
        <v>8438.1299999999992</v>
      </c>
    </row>
    <row r="15" spans="1:9">
      <c r="A15" s="45">
        <f t="shared" si="2"/>
        <v>7</v>
      </c>
      <c r="B15" s="14">
        <v>3690</v>
      </c>
      <c r="C15" s="6" t="s">
        <v>20</v>
      </c>
      <c r="D15" s="15"/>
      <c r="E15" s="76">
        <v>5500</v>
      </c>
      <c r="F15" s="23">
        <f t="shared" si="0"/>
        <v>3.5256410256410255</v>
      </c>
      <c r="G15" s="23">
        <f t="shared" si="1"/>
        <v>4.2274038461538463</v>
      </c>
      <c r="H15" s="76">
        <v>6594.75</v>
      </c>
    </row>
    <row r="16" spans="1:9" ht="86.4">
      <c r="A16" s="46">
        <f t="shared" si="2"/>
        <v>8</v>
      </c>
      <c r="B16" s="37">
        <v>3691</v>
      </c>
      <c r="C16" s="39" t="s">
        <v>21</v>
      </c>
      <c r="D16" s="39"/>
      <c r="E16" s="74">
        <f>E73</f>
        <v>30000</v>
      </c>
      <c r="F16" s="40">
        <f t="shared" si="0"/>
        <v>19.23076923076923</v>
      </c>
      <c r="G16" s="40">
        <f t="shared" si="1"/>
        <v>19.23076923076923</v>
      </c>
      <c r="H16" s="74">
        <f>E16</f>
        <v>30000</v>
      </c>
      <c r="I16" s="44" t="s">
        <v>86</v>
      </c>
    </row>
    <row r="17" spans="1:9">
      <c r="A17" s="45">
        <f t="shared" si="2"/>
        <v>9</v>
      </c>
      <c r="B17" s="14">
        <v>3692</v>
      </c>
      <c r="C17" s="6" t="s">
        <v>75</v>
      </c>
      <c r="D17" s="15"/>
      <c r="E17" s="72">
        <v>0</v>
      </c>
      <c r="F17" s="79">
        <f t="shared" si="0"/>
        <v>0</v>
      </c>
      <c r="G17" s="16">
        <f t="shared" si="1"/>
        <v>0</v>
      </c>
      <c r="H17" s="72">
        <v>0</v>
      </c>
    </row>
    <row r="18" spans="1:9" ht="86.4">
      <c r="A18" s="46">
        <f t="shared" si="2"/>
        <v>10</v>
      </c>
      <c r="B18" s="37">
        <v>3693</v>
      </c>
      <c r="C18" s="39" t="s">
        <v>76</v>
      </c>
      <c r="D18" s="39"/>
      <c r="E18" s="74">
        <v>0</v>
      </c>
      <c r="F18" s="40">
        <f t="shared" si="0"/>
        <v>0</v>
      </c>
      <c r="G18" s="40">
        <f t="shared" si="1"/>
        <v>0</v>
      </c>
      <c r="H18" s="74">
        <f>E18</f>
        <v>0</v>
      </c>
      <c r="I18" s="44" t="s">
        <v>87</v>
      </c>
    </row>
    <row r="19" spans="1:9">
      <c r="A19" s="45">
        <f t="shared" si="2"/>
        <v>11</v>
      </c>
      <c r="B19" s="14">
        <v>3801</v>
      </c>
      <c r="C19" s="6" t="s">
        <v>22</v>
      </c>
      <c r="D19" s="15"/>
      <c r="E19" s="76">
        <v>0</v>
      </c>
      <c r="F19" s="23">
        <v>0</v>
      </c>
      <c r="G19" s="23">
        <v>0</v>
      </c>
      <c r="H19" s="76">
        <v>0</v>
      </c>
    </row>
    <row r="20" spans="1:9">
      <c r="A20" s="45">
        <f t="shared" si="2"/>
        <v>12</v>
      </c>
      <c r="B20" s="14">
        <v>3802</v>
      </c>
      <c r="C20" s="6" t="s">
        <v>23</v>
      </c>
      <c r="D20" s="15"/>
      <c r="E20" s="76">
        <v>0</v>
      </c>
      <c r="F20" s="23">
        <f t="shared" si="0"/>
        <v>0</v>
      </c>
      <c r="G20" s="23">
        <f t="shared" si="1"/>
        <v>0</v>
      </c>
      <c r="H20" s="76">
        <v>0</v>
      </c>
    </row>
    <row r="21" spans="1:9">
      <c r="A21" s="45">
        <f t="shared" si="2"/>
        <v>13</v>
      </c>
      <c r="B21" s="14">
        <v>3803</v>
      </c>
      <c r="C21" s="6" t="s">
        <v>24</v>
      </c>
      <c r="D21" s="15"/>
      <c r="E21" s="76">
        <v>0</v>
      </c>
      <c r="F21" s="23">
        <f t="shared" si="0"/>
        <v>0</v>
      </c>
      <c r="G21" s="23">
        <f t="shared" si="0"/>
        <v>0</v>
      </c>
      <c r="H21" s="76">
        <v>0</v>
      </c>
    </row>
    <row r="22" spans="1:9">
      <c r="A22" s="45">
        <f t="shared" si="2"/>
        <v>14</v>
      </c>
      <c r="B22" s="14">
        <v>3920</v>
      </c>
      <c r="C22" s="6" t="s">
        <v>25</v>
      </c>
      <c r="D22" s="15"/>
      <c r="E22" s="76">
        <v>0</v>
      </c>
      <c r="F22" s="23">
        <f t="shared" si="0"/>
        <v>0</v>
      </c>
      <c r="G22" s="23">
        <f t="shared" si="0"/>
        <v>0</v>
      </c>
      <c r="H22" s="76">
        <v>0</v>
      </c>
    </row>
    <row r="23" spans="1:9">
      <c r="A23" s="45">
        <f t="shared" si="2"/>
        <v>15</v>
      </c>
      <c r="B23" s="17">
        <v>3000</v>
      </c>
      <c r="C23" s="18" t="s">
        <v>26</v>
      </c>
      <c r="D23" s="18"/>
      <c r="E23" s="24">
        <f>SUM(E9:E22)</f>
        <v>804625</v>
      </c>
      <c r="F23" s="19">
        <f t="shared" si="0"/>
        <v>515.78525641025647</v>
      </c>
      <c r="G23" s="19">
        <f t="shared" si="1"/>
        <v>520.96350000000007</v>
      </c>
      <c r="H23" s="24">
        <f>SUM(H9:H22)</f>
        <v>812703.06</v>
      </c>
    </row>
    <row r="24" spans="1:9">
      <c r="A24" s="47" t="s">
        <v>0</v>
      </c>
      <c r="B24" s="20" t="s">
        <v>0</v>
      </c>
      <c r="C24" s="9" t="s">
        <v>27</v>
      </c>
      <c r="D24" s="11"/>
      <c r="E24" s="75"/>
      <c r="F24" s="23">
        <f t="shared" si="0"/>
        <v>0</v>
      </c>
      <c r="G24" s="23">
        <f t="shared" si="1"/>
        <v>0</v>
      </c>
      <c r="H24" s="76"/>
    </row>
    <row r="25" spans="1:9">
      <c r="A25" s="45">
        <v>16</v>
      </c>
      <c r="B25" s="14">
        <v>4110</v>
      </c>
      <c r="C25" s="15" t="s">
        <v>28</v>
      </c>
      <c r="D25" s="15"/>
      <c r="E25" s="76">
        <v>56639</v>
      </c>
      <c r="F25" s="23">
        <f t="shared" si="0"/>
        <v>36.307051282051283</v>
      </c>
      <c r="G25" s="23">
        <f t="shared" si="1"/>
        <v>36.72730769230769</v>
      </c>
      <c r="H25" s="76">
        <v>57294.6</v>
      </c>
    </row>
    <row r="26" spans="1:9">
      <c r="A26" s="45">
        <f>A25+1</f>
        <v>17</v>
      </c>
      <c r="B26" s="14">
        <v>4120</v>
      </c>
      <c r="C26" s="94" t="s">
        <v>29</v>
      </c>
      <c r="D26" s="95"/>
      <c r="E26" s="76">
        <v>0</v>
      </c>
      <c r="F26" s="23">
        <f t="shared" ref="F26:F65" si="3">E26/$F$3</f>
        <v>0</v>
      </c>
      <c r="G26" s="23">
        <f t="shared" si="1"/>
        <v>-2.2621923076923078</v>
      </c>
      <c r="H26" s="76">
        <v>-3529.02</v>
      </c>
    </row>
    <row r="27" spans="1:9">
      <c r="A27" s="45">
        <f t="shared" ref="A27:A65" si="4">A26+1</f>
        <v>18</v>
      </c>
      <c r="B27" s="14">
        <v>4130</v>
      </c>
      <c r="C27" s="15" t="s">
        <v>30</v>
      </c>
      <c r="D27" s="15"/>
      <c r="E27" s="76">
        <v>3500</v>
      </c>
      <c r="F27" s="23">
        <f t="shared" si="3"/>
        <v>2.2435897435897436</v>
      </c>
      <c r="G27" s="23">
        <f t="shared" si="1"/>
        <v>0</v>
      </c>
      <c r="H27" s="76">
        <v>0</v>
      </c>
    </row>
    <row r="28" spans="1:9">
      <c r="A28" s="45">
        <f t="shared" si="4"/>
        <v>19</v>
      </c>
      <c r="B28" s="14">
        <v>4140</v>
      </c>
      <c r="C28" s="15" t="s">
        <v>31</v>
      </c>
      <c r="D28" s="15"/>
      <c r="E28" s="76">
        <v>0</v>
      </c>
      <c r="F28" s="23">
        <f t="shared" si="3"/>
        <v>0</v>
      </c>
      <c r="G28" s="23">
        <f t="shared" si="1"/>
        <v>0</v>
      </c>
      <c r="H28" s="76">
        <v>0</v>
      </c>
    </row>
    <row r="29" spans="1:9">
      <c r="A29" s="45">
        <f t="shared" si="4"/>
        <v>20</v>
      </c>
      <c r="B29" s="14">
        <v>4150</v>
      </c>
      <c r="C29" s="15" t="s">
        <v>32</v>
      </c>
      <c r="D29" s="15"/>
      <c r="E29" s="76">
        <v>2197</v>
      </c>
      <c r="F29" s="23">
        <f t="shared" si="3"/>
        <v>1.4083333333333334</v>
      </c>
      <c r="G29" s="23">
        <f t="shared" si="1"/>
        <v>1.4026217948717949</v>
      </c>
      <c r="H29" s="76">
        <v>2188.09</v>
      </c>
    </row>
    <row r="30" spans="1:9">
      <c r="A30" s="45">
        <f t="shared" si="4"/>
        <v>21</v>
      </c>
      <c r="B30" s="14">
        <v>4170</v>
      </c>
      <c r="C30" s="15" t="s">
        <v>33</v>
      </c>
      <c r="D30" s="15"/>
      <c r="E30" s="76">
        <v>5076</v>
      </c>
      <c r="F30" s="23">
        <f t="shared" si="3"/>
        <v>3.2538461538461538</v>
      </c>
      <c r="G30" s="23">
        <f t="shared" si="1"/>
        <v>3.2538461538461538</v>
      </c>
      <c r="H30" s="76">
        <v>5076</v>
      </c>
    </row>
    <row r="31" spans="1:9">
      <c r="A31" s="45">
        <f t="shared" si="4"/>
        <v>22</v>
      </c>
      <c r="B31" s="14">
        <v>4171</v>
      </c>
      <c r="C31" s="6" t="s">
        <v>34</v>
      </c>
      <c r="D31" s="15"/>
      <c r="E31" s="76">
        <v>2250</v>
      </c>
      <c r="F31" s="23">
        <f t="shared" si="3"/>
        <v>1.4423076923076923</v>
      </c>
      <c r="G31" s="23">
        <f t="shared" si="1"/>
        <v>1.2820512820512822</v>
      </c>
      <c r="H31" s="76">
        <v>2000</v>
      </c>
    </row>
    <row r="32" spans="1:9">
      <c r="A32" s="45">
        <f t="shared" si="4"/>
        <v>23</v>
      </c>
      <c r="B32" s="14">
        <v>4180</v>
      </c>
      <c r="C32" s="6" t="s">
        <v>35</v>
      </c>
      <c r="D32" s="15"/>
      <c r="E32" s="76">
        <v>0</v>
      </c>
      <c r="F32" s="23">
        <f t="shared" si="3"/>
        <v>0</v>
      </c>
      <c r="G32" s="23">
        <f t="shared" si="1"/>
        <v>0</v>
      </c>
      <c r="H32" s="76">
        <v>0</v>
      </c>
    </row>
    <row r="33" spans="1:9">
      <c r="A33" s="45">
        <f t="shared" si="4"/>
        <v>24</v>
      </c>
      <c r="B33" s="14">
        <v>4190</v>
      </c>
      <c r="C33" s="15" t="s">
        <v>36</v>
      </c>
      <c r="D33" s="15"/>
      <c r="E33" s="76">
        <v>13103</v>
      </c>
      <c r="F33" s="23">
        <f t="shared" si="3"/>
        <v>8.3993589743589752</v>
      </c>
      <c r="G33" s="23">
        <f t="shared" si="1"/>
        <v>8.2851474358974357</v>
      </c>
      <c r="H33" s="76">
        <v>12924.83</v>
      </c>
    </row>
    <row r="34" spans="1:9">
      <c r="A34" s="45">
        <f>A35+1</f>
        <v>26</v>
      </c>
      <c r="B34" s="17">
        <v>4191</v>
      </c>
      <c r="C34" s="18" t="s">
        <v>38</v>
      </c>
      <c r="D34" s="18"/>
      <c r="E34" s="24">
        <v>390</v>
      </c>
      <c r="F34" s="19">
        <f>E34/$F$3</f>
        <v>0.25</v>
      </c>
      <c r="G34" s="19">
        <f>H34/$F$3</f>
        <v>0</v>
      </c>
      <c r="H34" s="24">
        <v>0</v>
      </c>
    </row>
    <row r="35" spans="1:9">
      <c r="A35" s="45">
        <f>A33+1</f>
        <v>25</v>
      </c>
      <c r="B35" s="17">
        <v>4100</v>
      </c>
      <c r="C35" s="18" t="s">
        <v>37</v>
      </c>
      <c r="D35" s="18"/>
      <c r="E35" s="24">
        <f>SUM(E25:E34)</f>
        <v>83155</v>
      </c>
      <c r="F35" s="19">
        <f t="shared" si="3"/>
        <v>53.304487179487182</v>
      </c>
      <c r="G35" s="19">
        <f t="shared" si="1"/>
        <v>48.688782051282054</v>
      </c>
      <c r="H35" s="24">
        <f>SUM(H25:H34)</f>
        <v>75954.5</v>
      </c>
    </row>
    <row r="36" spans="1:9">
      <c r="A36" s="45">
        <f>A34+1</f>
        <v>27</v>
      </c>
      <c r="B36" s="14">
        <v>4310</v>
      </c>
      <c r="C36" s="15" t="s">
        <v>39</v>
      </c>
      <c r="D36" s="15"/>
      <c r="E36" s="76">
        <v>12250</v>
      </c>
      <c r="F36" s="23">
        <f t="shared" si="3"/>
        <v>7.8525641025641022</v>
      </c>
      <c r="G36" s="23">
        <f t="shared" si="1"/>
        <v>7.6616217948717944</v>
      </c>
      <c r="H36" s="76">
        <v>11952.13</v>
      </c>
    </row>
    <row r="37" spans="1:9" ht="117" customHeight="1">
      <c r="A37" s="45">
        <f t="shared" si="4"/>
        <v>28</v>
      </c>
      <c r="B37" s="37">
        <v>4320</v>
      </c>
      <c r="C37" s="38" t="s">
        <v>40</v>
      </c>
      <c r="D37" s="39"/>
      <c r="E37" s="74">
        <v>152500</v>
      </c>
      <c r="F37" s="40">
        <f t="shared" si="3"/>
        <v>97.756410256410263</v>
      </c>
      <c r="G37" s="40">
        <f t="shared" si="1"/>
        <v>104.62030128205129</v>
      </c>
      <c r="H37" s="74">
        <v>163207.67000000001</v>
      </c>
      <c r="I37" s="44" t="s">
        <v>90</v>
      </c>
    </row>
    <row r="38" spans="1:9">
      <c r="A38" s="45">
        <f t="shared" si="4"/>
        <v>29</v>
      </c>
      <c r="B38" s="21">
        <v>4330</v>
      </c>
      <c r="C38" s="15" t="s">
        <v>41</v>
      </c>
      <c r="D38" s="18"/>
      <c r="E38" s="76">
        <v>12375</v>
      </c>
      <c r="F38" s="23">
        <f t="shared" si="3"/>
        <v>7.9326923076923075</v>
      </c>
      <c r="G38" s="23">
        <f t="shared" si="1"/>
        <v>8.0195448717948725</v>
      </c>
      <c r="H38" s="76">
        <v>12510.49</v>
      </c>
    </row>
    <row r="39" spans="1:9">
      <c r="A39" s="45">
        <f t="shared" si="4"/>
        <v>30</v>
      </c>
      <c r="B39" s="14">
        <v>4340</v>
      </c>
      <c r="C39" s="15" t="s">
        <v>42</v>
      </c>
      <c r="D39" s="15"/>
      <c r="E39" s="76">
        <v>0</v>
      </c>
      <c r="F39" s="23">
        <f t="shared" si="3"/>
        <v>0</v>
      </c>
      <c r="G39" s="23">
        <f t="shared" si="1"/>
        <v>0</v>
      </c>
      <c r="H39" s="76">
        <v>0</v>
      </c>
    </row>
    <row r="40" spans="1:9">
      <c r="A40" s="45">
        <f t="shared" si="4"/>
        <v>31</v>
      </c>
      <c r="B40" s="14">
        <v>4360</v>
      </c>
      <c r="C40" s="15" t="s">
        <v>43</v>
      </c>
      <c r="D40" s="15"/>
      <c r="E40" s="76">
        <v>0</v>
      </c>
      <c r="F40" s="23">
        <f t="shared" si="3"/>
        <v>0</v>
      </c>
      <c r="G40" s="23">
        <f t="shared" si="1"/>
        <v>0</v>
      </c>
      <c r="H40" s="76">
        <v>0</v>
      </c>
    </row>
    <row r="41" spans="1:9">
      <c r="A41" s="45">
        <f t="shared" si="4"/>
        <v>32</v>
      </c>
      <c r="B41" s="14">
        <v>4390</v>
      </c>
      <c r="C41" s="15" t="s">
        <v>44</v>
      </c>
      <c r="D41" s="15"/>
      <c r="E41" s="76">
        <v>21500</v>
      </c>
      <c r="F41" s="23">
        <f t="shared" si="3"/>
        <v>13.782051282051283</v>
      </c>
      <c r="G41" s="23">
        <f t="shared" si="1"/>
        <v>15.058288461538462</v>
      </c>
      <c r="H41" s="76">
        <v>23490.93</v>
      </c>
    </row>
    <row r="42" spans="1:9" ht="43.2">
      <c r="A42" s="45">
        <f t="shared" si="4"/>
        <v>33</v>
      </c>
      <c r="B42" s="37">
        <v>4391</v>
      </c>
      <c r="C42" s="38" t="s">
        <v>77</v>
      </c>
      <c r="D42" s="39"/>
      <c r="E42" s="74">
        <v>50000</v>
      </c>
      <c r="F42" s="40">
        <f t="shared" si="3"/>
        <v>32.051282051282051</v>
      </c>
      <c r="G42" s="40">
        <f t="shared" si="1"/>
        <v>32.051282051282051</v>
      </c>
      <c r="H42" s="74">
        <f>E42</f>
        <v>50000</v>
      </c>
      <c r="I42" s="44" t="s">
        <v>81</v>
      </c>
    </row>
    <row r="43" spans="1:9" ht="72">
      <c r="A43" s="45">
        <f t="shared" si="4"/>
        <v>34</v>
      </c>
      <c r="B43" s="37">
        <v>4392</v>
      </c>
      <c r="C43" s="38" t="s">
        <v>78</v>
      </c>
      <c r="D43" s="39"/>
      <c r="E43" s="74">
        <v>-80000</v>
      </c>
      <c r="F43" s="40">
        <f t="shared" si="3"/>
        <v>-51.282051282051285</v>
      </c>
      <c r="G43" s="40">
        <f t="shared" si="1"/>
        <v>-51.282051282051285</v>
      </c>
      <c r="H43" s="74">
        <f>E43</f>
        <v>-80000</v>
      </c>
      <c r="I43" s="44" t="s">
        <v>88</v>
      </c>
    </row>
    <row r="44" spans="1:9">
      <c r="A44" s="45">
        <f t="shared" si="4"/>
        <v>35</v>
      </c>
      <c r="B44" s="17">
        <v>4300</v>
      </c>
      <c r="C44" s="18" t="s">
        <v>45</v>
      </c>
      <c r="D44" s="22"/>
      <c r="E44" s="24">
        <f>SUM(E36:E43)</f>
        <v>168625</v>
      </c>
      <c r="F44" s="80">
        <f t="shared" si="3"/>
        <v>108.09294871794872</v>
      </c>
      <c r="G44" s="19">
        <f t="shared" si="1"/>
        <v>116.12898717948718</v>
      </c>
      <c r="H44" s="24">
        <f>SUM(H36:H43)</f>
        <v>181161.22</v>
      </c>
    </row>
    <row r="45" spans="1:9">
      <c r="A45" s="45">
        <f t="shared" si="4"/>
        <v>36</v>
      </c>
      <c r="B45" s="21">
        <v>4410</v>
      </c>
      <c r="C45" s="22" t="s">
        <v>46</v>
      </c>
      <c r="D45" s="18"/>
      <c r="E45" s="76">
        <v>81652</v>
      </c>
      <c r="F45" s="79">
        <f t="shared" si="3"/>
        <v>52.341025641025638</v>
      </c>
      <c r="G45" s="23">
        <f t="shared" si="1"/>
        <v>53.314173076923076</v>
      </c>
      <c r="H45" s="76">
        <v>83170.11</v>
      </c>
    </row>
    <row r="46" spans="1:9">
      <c r="A46" s="45">
        <f t="shared" si="4"/>
        <v>37</v>
      </c>
      <c r="B46" s="21">
        <v>4420</v>
      </c>
      <c r="C46" s="22" t="s">
        <v>47</v>
      </c>
      <c r="D46" s="18"/>
      <c r="E46" s="76">
        <v>15508</v>
      </c>
      <c r="F46" s="79">
        <f t="shared" si="3"/>
        <v>9.9410256410256412</v>
      </c>
      <c r="G46" s="23">
        <f t="shared" si="1"/>
        <v>8.1025769230769242</v>
      </c>
      <c r="H46" s="76">
        <v>12640.02</v>
      </c>
    </row>
    <row r="47" spans="1:9">
      <c r="A47" s="45">
        <f t="shared" si="4"/>
        <v>38</v>
      </c>
      <c r="B47" s="21">
        <v>4430</v>
      </c>
      <c r="C47" s="22" t="s">
        <v>48</v>
      </c>
      <c r="D47" s="18"/>
      <c r="E47" s="76">
        <v>155622</v>
      </c>
      <c r="F47" s="79">
        <f t="shared" si="3"/>
        <v>99.757692307692309</v>
      </c>
      <c r="G47" s="23">
        <f t="shared" si="1"/>
        <v>96.900371794871788</v>
      </c>
      <c r="H47" s="76">
        <v>151164.57999999999</v>
      </c>
    </row>
    <row r="48" spans="1:9">
      <c r="A48" s="45">
        <f t="shared" si="4"/>
        <v>39</v>
      </c>
      <c r="B48" s="17">
        <v>4400</v>
      </c>
      <c r="C48" s="18" t="s">
        <v>49</v>
      </c>
      <c r="D48" s="18"/>
      <c r="E48" s="24">
        <f>SUM(E45:E47)</f>
        <v>252782</v>
      </c>
      <c r="F48" s="80">
        <f t="shared" si="3"/>
        <v>162.03974358974358</v>
      </c>
      <c r="G48" s="19">
        <f t="shared" si="1"/>
        <v>158.31712179487178</v>
      </c>
      <c r="H48" s="24">
        <f>SUM(H45:H47)</f>
        <v>246974.71</v>
      </c>
    </row>
    <row r="49" spans="1:9">
      <c r="A49" s="45">
        <f t="shared" si="4"/>
        <v>40</v>
      </c>
      <c r="B49" s="21">
        <v>4510</v>
      </c>
      <c r="C49" s="22" t="s">
        <v>50</v>
      </c>
      <c r="D49" s="18"/>
      <c r="E49" s="76">
        <v>21699</v>
      </c>
      <c r="F49" s="79">
        <f t="shared" si="3"/>
        <v>13.909615384615385</v>
      </c>
      <c r="G49" s="23">
        <f t="shared" si="1"/>
        <v>13.580788461538461</v>
      </c>
      <c r="H49" s="76">
        <v>21186.03</v>
      </c>
    </row>
    <row r="50" spans="1:9">
      <c r="A50" s="45">
        <f t="shared" si="4"/>
        <v>41</v>
      </c>
      <c r="B50" s="21">
        <v>4520</v>
      </c>
      <c r="C50" s="22" t="s">
        <v>51</v>
      </c>
      <c r="D50" s="18"/>
      <c r="E50" s="76">
        <v>11200</v>
      </c>
      <c r="F50" s="79">
        <f t="shared" si="3"/>
        <v>7.1794871794871797</v>
      </c>
      <c r="G50" s="23">
        <f t="shared" si="1"/>
        <v>6.3961346153846153</v>
      </c>
      <c r="H50" s="76">
        <v>9977.9699999999993</v>
      </c>
    </row>
    <row r="51" spans="1:9">
      <c r="A51" s="45">
        <f t="shared" si="4"/>
        <v>42</v>
      </c>
      <c r="B51" s="21">
        <v>4540</v>
      </c>
      <c r="C51" s="22" t="s">
        <v>52</v>
      </c>
      <c r="D51" s="18"/>
      <c r="E51" s="76">
        <v>59252</v>
      </c>
      <c r="F51" s="79">
        <f t="shared" si="3"/>
        <v>37.98205128205128</v>
      </c>
      <c r="G51" s="23">
        <f t="shared" si="1"/>
        <v>38.636641025641026</v>
      </c>
      <c r="H51" s="76">
        <v>60273.16</v>
      </c>
    </row>
    <row r="52" spans="1:9">
      <c r="A52" s="45">
        <f t="shared" si="4"/>
        <v>43</v>
      </c>
      <c r="B52" s="21">
        <v>4541</v>
      </c>
      <c r="C52" s="22" t="s">
        <v>82</v>
      </c>
      <c r="D52" s="18"/>
      <c r="E52" s="76">
        <v>0</v>
      </c>
      <c r="F52" s="79">
        <f t="shared" si="3"/>
        <v>0</v>
      </c>
      <c r="G52" s="23">
        <f t="shared" si="1"/>
        <v>0</v>
      </c>
      <c r="H52" s="76">
        <v>0</v>
      </c>
    </row>
    <row r="53" spans="1:9">
      <c r="A53" s="45">
        <f t="shared" si="4"/>
        <v>44</v>
      </c>
      <c r="B53" s="21">
        <v>4542</v>
      </c>
      <c r="C53" s="22" t="s">
        <v>83</v>
      </c>
      <c r="D53" s="18"/>
      <c r="E53" s="76">
        <v>0</v>
      </c>
      <c r="F53" s="79">
        <f t="shared" si="3"/>
        <v>0</v>
      </c>
      <c r="G53" s="23">
        <v>0</v>
      </c>
      <c r="H53" s="76">
        <v>0</v>
      </c>
    </row>
    <row r="54" spans="1:9">
      <c r="A54" s="45">
        <f t="shared" si="4"/>
        <v>45</v>
      </c>
      <c r="B54" s="21">
        <v>4570</v>
      </c>
      <c r="C54" s="22" t="s">
        <v>53</v>
      </c>
      <c r="D54" s="18"/>
      <c r="E54" s="76">
        <v>0</v>
      </c>
      <c r="F54" s="79">
        <f t="shared" si="3"/>
        <v>0</v>
      </c>
      <c r="G54" s="23">
        <f t="shared" si="1"/>
        <v>4.4807307692307692</v>
      </c>
      <c r="H54" s="76">
        <v>6989.94</v>
      </c>
    </row>
    <row r="55" spans="1:9">
      <c r="A55" s="45">
        <f t="shared" si="4"/>
        <v>46</v>
      </c>
      <c r="B55" s="21">
        <v>4580</v>
      </c>
      <c r="C55" s="22" t="s">
        <v>54</v>
      </c>
      <c r="D55" s="18"/>
      <c r="E55" s="76">
        <v>0</v>
      </c>
      <c r="F55" s="79">
        <f t="shared" si="3"/>
        <v>0</v>
      </c>
      <c r="G55" s="23">
        <f t="shared" si="1"/>
        <v>0</v>
      </c>
      <c r="H55" s="76">
        <v>0</v>
      </c>
    </row>
    <row r="56" spans="1:9">
      <c r="A56" s="45">
        <f t="shared" si="4"/>
        <v>47</v>
      </c>
      <c r="B56" s="21">
        <v>4590</v>
      </c>
      <c r="C56" s="22" t="s">
        <v>55</v>
      </c>
      <c r="D56" s="18"/>
      <c r="E56" s="76">
        <v>0</v>
      </c>
      <c r="F56" s="79">
        <f t="shared" si="3"/>
        <v>0</v>
      </c>
      <c r="G56" s="23">
        <f t="shared" si="1"/>
        <v>0</v>
      </c>
      <c r="H56" s="76">
        <v>0</v>
      </c>
    </row>
    <row r="57" spans="1:9">
      <c r="A57" s="45">
        <f t="shared" si="4"/>
        <v>48</v>
      </c>
      <c r="B57" s="17">
        <v>4500</v>
      </c>
      <c r="C57" s="18" t="s">
        <v>56</v>
      </c>
      <c r="D57" s="18"/>
      <c r="E57" s="24">
        <f>SUM(E49:E56)</f>
        <v>92151</v>
      </c>
      <c r="F57" s="80">
        <f t="shared" si="3"/>
        <v>59.071153846153848</v>
      </c>
      <c r="G57" s="19">
        <f t="shared" si="1"/>
        <v>63.094294871794872</v>
      </c>
      <c r="H57" s="24">
        <f>SUM(H49:H56)</f>
        <v>98427.1</v>
      </c>
    </row>
    <row r="58" spans="1:9">
      <c r="A58" s="45">
        <f t="shared" si="4"/>
        <v>49</v>
      </c>
      <c r="B58" s="21">
        <v>4610</v>
      </c>
      <c r="C58" s="22" t="s">
        <v>84</v>
      </c>
      <c r="D58" s="22"/>
      <c r="E58" s="76">
        <v>17466</v>
      </c>
      <c r="F58" s="79">
        <f t="shared" si="3"/>
        <v>11.196153846153846</v>
      </c>
      <c r="G58" s="23">
        <f t="shared" si="1"/>
        <v>14.513153846153847</v>
      </c>
      <c r="H58" s="76">
        <v>22640.52</v>
      </c>
    </row>
    <row r="59" spans="1:9">
      <c r="A59" s="45">
        <f t="shared" si="4"/>
        <v>50</v>
      </c>
      <c r="B59" s="21">
        <v>4611</v>
      </c>
      <c r="C59" s="22" t="s">
        <v>57</v>
      </c>
      <c r="D59" s="22"/>
      <c r="E59" s="76">
        <v>2935</v>
      </c>
      <c r="F59" s="79">
        <f t="shared" si="3"/>
        <v>1.8814102564102564</v>
      </c>
      <c r="G59" s="23">
        <f t="shared" si="1"/>
        <v>1.5974871794871794</v>
      </c>
      <c r="H59" s="76">
        <v>2492.08</v>
      </c>
    </row>
    <row r="60" spans="1:9">
      <c r="A60" s="45">
        <f t="shared" si="4"/>
        <v>51</v>
      </c>
      <c r="B60" s="21">
        <v>4612</v>
      </c>
      <c r="C60" s="22" t="s">
        <v>58</v>
      </c>
      <c r="D60" s="22"/>
      <c r="E60" s="76">
        <v>0</v>
      </c>
      <c r="F60" s="79">
        <f t="shared" si="3"/>
        <v>0</v>
      </c>
      <c r="G60" s="23">
        <f t="shared" si="1"/>
        <v>2.6666666666666665</v>
      </c>
      <c r="H60" s="76">
        <v>4160</v>
      </c>
    </row>
    <row r="61" spans="1:9">
      <c r="A61" s="45">
        <f t="shared" si="4"/>
        <v>52</v>
      </c>
      <c r="B61" s="21">
        <v>4715</v>
      </c>
      <c r="C61" s="22" t="s">
        <v>59</v>
      </c>
      <c r="D61" s="22"/>
      <c r="E61" s="76">
        <v>0</v>
      </c>
      <c r="F61" s="79">
        <f t="shared" si="3"/>
        <v>0</v>
      </c>
      <c r="G61" s="23">
        <f t="shared" si="1"/>
        <v>0</v>
      </c>
      <c r="H61" s="76">
        <v>0</v>
      </c>
    </row>
    <row r="62" spans="1:9">
      <c r="A62" s="45">
        <f t="shared" si="4"/>
        <v>53</v>
      </c>
      <c r="B62" s="21">
        <v>4801</v>
      </c>
      <c r="C62" s="22" t="s">
        <v>60</v>
      </c>
      <c r="D62" s="18"/>
      <c r="E62" s="76">
        <v>0</v>
      </c>
      <c r="F62" s="79">
        <f t="shared" si="3"/>
        <v>0</v>
      </c>
      <c r="G62" s="23">
        <f t="shared" si="1"/>
        <v>118.27991025641026</v>
      </c>
      <c r="H62" s="76">
        <v>184516.66</v>
      </c>
    </row>
    <row r="63" spans="1:9">
      <c r="A63" s="45">
        <f t="shared" si="4"/>
        <v>54</v>
      </c>
      <c r="B63" s="21">
        <v>4600</v>
      </c>
      <c r="C63" s="18" t="s">
        <v>61</v>
      </c>
      <c r="D63" s="18"/>
      <c r="E63" s="24">
        <f>SUM(E58:E62)</f>
        <v>20401</v>
      </c>
      <c r="F63" s="80">
        <f t="shared" si="3"/>
        <v>13.077564102564102</v>
      </c>
      <c r="G63" s="19">
        <f t="shared" si="1"/>
        <v>137.05721794871795</v>
      </c>
      <c r="H63" s="24">
        <f>SUM(H58:H62)</f>
        <v>213809.26</v>
      </c>
    </row>
    <row r="64" spans="1:9" s="49" customFormat="1">
      <c r="A64" s="45">
        <f t="shared" si="4"/>
        <v>55</v>
      </c>
      <c r="B64" s="17">
        <v>4000</v>
      </c>
      <c r="C64" s="18" t="s">
        <v>62</v>
      </c>
      <c r="D64" s="56"/>
      <c r="E64" s="24">
        <f>SUM(E35+E34+E44+E48+E57+E63)</f>
        <v>617504</v>
      </c>
      <c r="F64" s="80">
        <f t="shared" si="3"/>
        <v>395.83589743589744</v>
      </c>
      <c r="G64" s="19">
        <f t="shared" si="1"/>
        <v>523.28640384615392</v>
      </c>
      <c r="H64" s="24">
        <f>SUM(H35+H34+H44+H48+H57+H63)</f>
        <v>816326.79</v>
      </c>
      <c r="I64" s="55"/>
    </row>
    <row r="65" spans="1:9" s="49" customFormat="1">
      <c r="A65" s="45">
        <f t="shared" si="4"/>
        <v>56</v>
      </c>
      <c r="B65" s="17">
        <v>2700</v>
      </c>
      <c r="C65" s="26" t="s">
        <v>95</v>
      </c>
      <c r="D65" s="27"/>
      <c r="E65" s="28">
        <f>SUM(E23-E64)</f>
        <v>187121</v>
      </c>
      <c r="F65" s="29">
        <f t="shared" si="3"/>
        <v>119.94935897435897</v>
      </c>
      <c r="G65" s="31">
        <f t="shared" si="1"/>
        <v>-2.3229038461538343</v>
      </c>
      <c r="H65" s="28">
        <f>SUM(H23-H64)</f>
        <v>-3623.7299999999814</v>
      </c>
      <c r="I65" s="55"/>
    </row>
    <row r="66" spans="1:9">
      <c r="A66" s="30"/>
      <c r="B66" s="41"/>
      <c r="C66" s="9"/>
      <c r="D66" s="42"/>
      <c r="E66" s="81"/>
      <c r="F66" s="84"/>
      <c r="G66" s="84"/>
      <c r="H66" s="28"/>
    </row>
    <row r="67" spans="1:9">
      <c r="A67" s="32"/>
      <c r="B67" s="33" t="s">
        <v>68</v>
      </c>
      <c r="C67" s="5"/>
      <c r="D67" s="34"/>
      <c r="E67" s="82"/>
      <c r="F67" s="83"/>
      <c r="G67" s="83"/>
      <c r="H67" s="77"/>
    </row>
    <row r="68" spans="1:9">
      <c r="A68" s="13">
        <v>57</v>
      </c>
      <c r="B68" s="14">
        <v>7520</v>
      </c>
      <c r="C68" s="6" t="s">
        <v>64</v>
      </c>
      <c r="D68" s="15"/>
      <c r="E68" s="76">
        <v>0</v>
      </c>
      <c r="F68" s="35">
        <f t="shared" ref="F68:F70" si="5">E68/$F$3</f>
        <v>0</v>
      </c>
      <c r="G68" s="35">
        <f t="shared" si="1"/>
        <v>0</v>
      </c>
      <c r="H68" s="73">
        <v>0</v>
      </c>
    </row>
    <row r="69" spans="1:9">
      <c r="A69" s="13">
        <f>A68+1</f>
        <v>58</v>
      </c>
      <c r="B69" s="14">
        <v>7540</v>
      </c>
      <c r="C69" s="6" t="s">
        <v>65</v>
      </c>
      <c r="D69" s="15"/>
      <c r="E69" s="76">
        <v>0</v>
      </c>
      <c r="F69" s="23">
        <f t="shared" si="5"/>
        <v>0</v>
      </c>
      <c r="G69" s="23">
        <f t="shared" si="1"/>
        <v>0</v>
      </c>
      <c r="H69" s="73">
        <v>0</v>
      </c>
    </row>
    <row r="70" spans="1:9" s="49" customFormat="1">
      <c r="A70" s="13">
        <f>A69+1</f>
        <v>59</v>
      </c>
      <c r="B70" s="54">
        <v>7500</v>
      </c>
      <c r="C70" s="18" t="s">
        <v>66</v>
      </c>
      <c r="D70" s="18"/>
      <c r="E70" s="78">
        <f>SUM(E68:E69)</f>
        <v>0</v>
      </c>
      <c r="F70" s="19">
        <f t="shared" si="5"/>
        <v>0</v>
      </c>
      <c r="G70" s="19">
        <f t="shared" si="1"/>
        <v>0</v>
      </c>
      <c r="H70" s="24">
        <f>SUM(H68:H69)</f>
        <v>0</v>
      </c>
      <c r="I70" s="55"/>
    </row>
    <row r="71" spans="1:9">
      <c r="A71" s="36">
        <v>60</v>
      </c>
      <c r="B71" s="54">
        <v>7600</v>
      </c>
      <c r="C71" s="18" t="s">
        <v>67</v>
      </c>
      <c r="D71" s="88"/>
      <c r="E71" s="24">
        <v>40585</v>
      </c>
      <c r="F71" s="19">
        <v>26.016025641025642</v>
      </c>
      <c r="G71" s="19">
        <v>-91.69489743589746</v>
      </c>
      <c r="H71" s="24">
        <f>H65+H70</f>
        <v>-3623.7299999999814</v>
      </c>
    </row>
    <row r="73" spans="1:9" ht="61.2" customHeight="1">
      <c r="B73" s="91" t="s">
        <v>94</v>
      </c>
      <c r="C73" s="92"/>
      <c r="D73" s="93"/>
      <c r="E73" s="43">
        <f>-(E43+E42)</f>
        <v>30000</v>
      </c>
    </row>
  </sheetData>
  <mergeCells count="5">
    <mergeCell ref="B73:D73"/>
    <mergeCell ref="B2:F2"/>
    <mergeCell ref="A4:B4"/>
    <mergeCell ref="G5:H5"/>
    <mergeCell ref="C26:D26"/>
  </mergeCells>
  <pageMargins left="0.2" right="0.2" top="0.25" bottom="0.25" header="0.3" footer="0.3"/>
  <pageSetup paperSize="5" scale="6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DEFICIT LHA</vt:lpstr>
      <vt:lpstr>SURPLUS LHA</vt:lpstr>
      <vt:lpstr>'DEFICIT LHA'!Print_Area</vt:lpstr>
      <vt:lpstr>'SURPLUS LHA'!Print_Area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Yakubu-Owolewa, Ayo (OCD)</dc:creator>
  <cp:lastModifiedBy>McPartland, Paul (OCD)</cp:lastModifiedBy>
  <cp:lastPrinted>2018-01-10T15:36:52Z</cp:lastPrinted>
  <dcterms:created xsi:type="dcterms:W3CDTF">2015-12-03T19:32:24Z</dcterms:created>
  <dcterms:modified xsi:type="dcterms:W3CDTF">2018-01-17T22:45:10Z</dcterms:modified>
  <cp:contentStatus/>
</cp:coreProperties>
</file>