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defaultThemeVersion="166925"/>
  <mc:AlternateContent xmlns:mc="http://schemas.openxmlformats.org/markup-compatibility/2006">
    <mc:Choice Requires="x15">
      <x15ac:absPath xmlns:x15ac="http://schemas.microsoft.com/office/spreadsheetml/2010/11/ac" url="https://massgov-my.sharepoint.com/personal/alison_kirchgasser_mass_gov/Documents/Desktop/Alison work documents 10-29-22/Managed care/Compliance Workgroup/Managed Care Report/Network Adequacy/"/>
    </mc:Choice>
  </mc:AlternateContent>
  <xr:revisionPtr revIDLastSave="0" documentId="8_{0508E99C-37B5-4B63-A776-B6EEB3818CF6}" xr6:coauthVersionLast="47" xr6:coauthVersionMax="47" xr10:uidLastSave="{00000000-0000-0000-0000-000000000000}"/>
  <workbookProtection workbookAlgorithmName="SHA-512" workbookHashValue="mW9LgE2OvZ4FvDYKtGdnsEsT/VxiimGfLmvk0JVJoGUdBF9HxnddWyjcg6lRbR+IxN1zENfUzLl64zJSAFPFew==" workbookSaltValue="zGLcPncQ4QnEFiyJkpwHGg==" workbookSpinCount="100000" lockStructure="1"/>
  <bookViews>
    <workbookView xWindow="-110" yWindow="-110" windowWidth="19420" windowHeight="10420" tabRatio="684" activeTab="6" xr2:uid="{00000000-000D-0000-FFFF-FFFF00000000}"/>
  </bookViews>
  <sheets>
    <sheet name="Instructions" sheetId="1" r:id="rId1"/>
    <sheet name="I_State&amp;Prog_Info" sheetId="2" r:id="rId2"/>
    <sheet name="II_Prog_1" sheetId="9" r:id="rId3"/>
    <sheet name="II_Prog_2" sheetId="31" r:id="rId4"/>
    <sheet name="II_Prog_3" sheetId="32" r:id="rId5"/>
    <sheet name="II_Prog_4" sheetId="33" r:id="rId6"/>
    <sheet name="II_Prog_5" sheetId="34" r:id="rId7"/>
    <sheet name="II_Prog_6" sheetId="35" r:id="rId8"/>
    <sheet name="II_Prog_7" sheetId="36" r:id="rId9"/>
    <sheet name="II_Prog_8" sheetId="37" r:id="rId10"/>
    <sheet name="II_Prog_9" sheetId="38" r:id="rId11"/>
    <sheet name="II_Prog_10" sheetId="39" r:id="rId12"/>
    <sheet name="II_Prog_11" sheetId="40" r:id="rId13"/>
    <sheet name="II_Prog_12" sheetId="41" r:id="rId14"/>
    <sheet name="II_Prog_13" sheetId="42" r:id="rId15"/>
    <sheet name="II_Prog_14" sheetId="43" r:id="rId16"/>
    <sheet name="II_Prog_15" sheetId="44" r:id="rId17"/>
    <sheet name="Set Values" sheetId="14" state="hidden" r:id="rId18"/>
  </sheets>
  <definedNames>
    <definedName name="TitleRegion1.A12.C14.1">Table1[[#Headers],[Tab topic:]]</definedName>
    <definedName name="TitleRegion1.A13.CZ18.13">II_Prog_11!$A$13</definedName>
    <definedName name="TitleRegion1.A13.CZ18.14">II_Prog_12!$A$13</definedName>
    <definedName name="TitleRegion1.A13.CZ18.15">II_Prog_13!$A$13</definedName>
    <definedName name="TitleRegion1.A13.CZ18.16">II_Prog_14!$A$13</definedName>
    <definedName name="TitleRegion1.A29.AR42.10">II_Prog_8!$A$29</definedName>
    <definedName name="TitleRegion1.A29.AR42.11">II_Prog_9!$A$29</definedName>
    <definedName name="TitleRegion1.A29.AR42.12">II_Prog_10!$A$29</definedName>
    <definedName name="TitleRegion1.A29.AR42.17">II_Prog_15!$A$29</definedName>
    <definedName name="TitleRegion1.A29.AR42.3">II_Prog_1!$A$29</definedName>
    <definedName name="TitleRegion1.A29.AR42.4">II_Prog_2!$A$29</definedName>
    <definedName name="TitleRegion1.A29.AR42.5">II_Prog_3!$A$29</definedName>
    <definedName name="TitleRegion1.A29.AR42.6">II_Prog_4!$A$29</definedName>
    <definedName name="TitleRegion1.A29.AR42.7">II_Prog_5!$A$29</definedName>
    <definedName name="TitleRegion1.A29.AR42.8">II_Prog_6!$A$29</definedName>
    <definedName name="TitleRegion1.A29.AR42.9">II_Prog_7!$A$29</definedName>
    <definedName name="TitleRegion1.A37.S42.2">'I_State&amp;Prog_Info'!$A$37</definedName>
    <definedName name="TitleRegion2.A14.S33.2">'I_State&amp;Prog_Info'!$A$14</definedName>
    <definedName name="TitleRegion2.A22.L25.10">II_Prog_8!$A$22</definedName>
    <definedName name="TitleRegion2.A22.L25.11">II_Prog_9!$A$22</definedName>
    <definedName name="TitleRegion2.A22.L25.12">II_Prog_10!$A$22</definedName>
    <definedName name="TitleRegion2.A22.L25.13">II_Prog_11!$A$22</definedName>
    <definedName name="TitleRegion2.A22.L25.14">II_Prog_12!$A$22</definedName>
    <definedName name="TitleRegion2.A22.L25.15">II_Prog_13!$A$22</definedName>
    <definedName name="TitleRegion2.A22.L25.16">II_Prog_14!$A$22</definedName>
    <definedName name="TitleRegion2.A22.L25.17">II_Prog_15!$A$22</definedName>
    <definedName name="TitleRegion2.A22.L25.3">II_Prog_1!$A$22</definedName>
    <definedName name="TitleRegion2.A22.L25.4">II_Prog_2!$A$22</definedName>
    <definedName name="TitleRegion2.A22.L25.5">II_Prog_3!$A$22</definedName>
    <definedName name="TitleRegion2.A22.L25.6">II_Prog_4!$A$22</definedName>
    <definedName name="TitleRegion2.A22.L25.7">II_Prog_5!$A$22</definedName>
    <definedName name="TitleRegion2.A22.L25.8">II_Prog_6!$A$22</definedName>
    <definedName name="TitleRegion2.A22.L25.9">II_Prog_7!$A$22</definedName>
    <definedName name="TitleRegion3.A13.CZ18.10">II_Prog_8!$A$13</definedName>
    <definedName name="TitleRegion3.A13.CZ18.11">II_Prog_9!$A$13</definedName>
    <definedName name="TitleRegion3.A13.CZ18.12">II_Prog_10!$A$13</definedName>
    <definedName name="TitleRegion3.A13.CZ18.17">II_Prog_15!$A$13</definedName>
    <definedName name="TitleRegion3.A13.CZ18.3">II_Prog_1!$A$13</definedName>
    <definedName name="TitleRegion3.A13.CZ18.4">II_Prog_2!$A$13</definedName>
    <definedName name="TitleRegion3.A13.CZ18.5">II_Prog_3!$A$13</definedName>
    <definedName name="TitleRegion3.A13.CZ18.6">II_Prog_4!$A$13</definedName>
    <definedName name="TitleRegion3.A13.CZ18.7">II_Prog_5!$A$13</definedName>
    <definedName name="TitleRegion3.A13.CZ18.8">II_Prog_6!$A$13</definedName>
    <definedName name="TitleRegion3.A13.CZ18.9">II_Prog_7!$A$13</definedName>
    <definedName name="TitleRegion3.A29.AR42.13">II_Prog_11!$A$29</definedName>
    <definedName name="TitleRegion3.A29.AR42.14">II_Prog_12!$A$29</definedName>
    <definedName name="TitleRegion3.A29.AR42.15">II_Prog_13!$A$29</definedName>
    <definedName name="TitleRegion3.A29.AR42.16">II_Prog_14!$A$29</definedName>
    <definedName name="TitleRegion3.A4.E10.2">'I_State&amp;Prog_Info'!$A$4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2" l="1"/>
  <c r="E46" i="2"/>
  <c r="I29" i="37"/>
  <c r="C8" i="44" l="1"/>
  <c r="C7" i="44"/>
  <c r="C6" i="44"/>
  <c r="D6" i="44" s="1"/>
  <c r="C4" i="44"/>
  <c r="C3" i="44"/>
  <c r="AR29" i="44"/>
  <c r="AQ29" i="44"/>
  <c r="AP29" i="44"/>
  <c r="AO29" i="44"/>
  <c r="AN29" i="44"/>
  <c r="AM29" i="44"/>
  <c r="AL29" i="44"/>
  <c r="AK29" i="44"/>
  <c r="AJ29" i="44"/>
  <c r="AI29" i="44"/>
  <c r="AH29" i="44"/>
  <c r="AG29" i="44"/>
  <c r="AF29" i="44"/>
  <c r="AE29" i="44"/>
  <c r="AD29" i="44"/>
  <c r="AC29" i="44"/>
  <c r="AB29" i="44"/>
  <c r="AA29" i="44"/>
  <c r="Z29" i="44"/>
  <c r="Y29" i="44"/>
  <c r="X29" i="44"/>
  <c r="W29" i="44"/>
  <c r="V29" i="44"/>
  <c r="U29" i="44"/>
  <c r="T29" i="44"/>
  <c r="S29" i="44"/>
  <c r="R29" i="44"/>
  <c r="Q29" i="44"/>
  <c r="P29" i="44"/>
  <c r="O29" i="44"/>
  <c r="N29" i="44"/>
  <c r="M29" i="44"/>
  <c r="L29" i="44"/>
  <c r="K29" i="44"/>
  <c r="J29" i="44"/>
  <c r="I29" i="44"/>
  <c r="H29" i="44"/>
  <c r="G29" i="44"/>
  <c r="F29" i="44"/>
  <c r="E29" i="44"/>
  <c r="D2" i="44"/>
  <c r="C8" i="43"/>
  <c r="C7" i="43"/>
  <c r="C6" i="43"/>
  <c r="D6" i="43" s="1"/>
  <c r="C4" i="43"/>
  <c r="C3" i="43"/>
  <c r="AR29" i="43"/>
  <c r="AQ29" i="43"/>
  <c r="AP29" i="43"/>
  <c r="AO29" i="43"/>
  <c r="AN29" i="43"/>
  <c r="AM29" i="43"/>
  <c r="AL29" i="43"/>
  <c r="AK29" i="43"/>
  <c r="AJ29" i="43"/>
  <c r="AI29" i="43"/>
  <c r="AH29" i="43"/>
  <c r="AG29" i="43"/>
  <c r="AF29" i="43"/>
  <c r="AE29" i="43"/>
  <c r="AD29" i="43"/>
  <c r="AC29" i="43"/>
  <c r="AB29" i="43"/>
  <c r="AA29" i="43"/>
  <c r="Z29" i="43"/>
  <c r="Y29" i="43"/>
  <c r="X29" i="43"/>
  <c r="W29" i="43"/>
  <c r="V29" i="43"/>
  <c r="U29" i="43"/>
  <c r="T29" i="43"/>
  <c r="S29" i="43"/>
  <c r="R29" i="43"/>
  <c r="Q29" i="43"/>
  <c r="P29" i="43"/>
  <c r="O29" i="43"/>
  <c r="N29" i="43"/>
  <c r="M29" i="43"/>
  <c r="L29" i="43"/>
  <c r="K29" i="43"/>
  <c r="J29" i="43"/>
  <c r="I29" i="43"/>
  <c r="H29" i="43"/>
  <c r="G29" i="43"/>
  <c r="F29" i="43"/>
  <c r="E29" i="43"/>
  <c r="D2" i="43"/>
  <c r="C8" i="42"/>
  <c r="C7" i="42"/>
  <c r="C6" i="42"/>
  <c r="D6" i="42" s="1"/>
  <c r="C4" i="42"/>
  <c r="C3" i="42"/>
  <c r="AR29" i="42"/>
  <c r="AQ29" i="42"/>
  <c r="AP29" i="42"/>
  <c r="AO29" i="42"/>
  <c r="AN29" i="42"/>
  <c r="AM29" i="42"/>
  <c r="AL29" i="42"/>
  <c r="AK29" i="42"/>
  <c r="AJ29" i="42"/>
  <c r="AI29" i="42"/>
  <c r="AH29" i="42"/>
  <c r="AG29" i="42"/>
  <c r="AF29" i="42"/>
  <c r="AE29" i="42"/>
  <c r="AD29" i="42"/>
  <c r="AC29" i="42"/>
  <c r="AB29" i="42"/>
  <c r="AA29" i="42"/>
  <c r="Z29" i="42"/>
  <c r="Y29" i="42"/>
  <c r="X29" i="42"/>
  <c r="W29" i="42"/>
  <c r="V29" i="42"/>
  <c r="U29" i="42"/>
  <c r="T29" i="42"/>
  <c r="S29" i="42"/>
  <c r="R29" i="42"/>
  <c r="Q29" i="42"/>
  <c r="P29" i="42"/>
  <c r="O29" i="42"/>
  <c r="N29" i="42"/>
  <c r="M29" i="42"/>
  <c r="L29" i="42"/>
  <c r="K29" i="42"/>
  <c r="J29" i="42"/>
  <c r="I29" i="42"/>
  <c r="H29" i="42"/>
  <c r="G29" i="42"/>
  <c r="F29" i="42"/>
  <c r="E29" i="42"/>
  <c r="D2" i="42"/>
  <c r="C8" i="41"/>
  <c r="C7" i="41"/>
  <c r="C6" i="41"/>
  <c r="D6" i="41" s="1"/>
  <c r="C4" i="41"/>
  <c r="C3" i="41"/>
  <c r="AR29" i="41"/>
  <c r="AQ29" i="41"/>
  <c r="AP29" i="41"/>
  <c r="AO29" i="41"/>
  <c r="AN29" i="41"/>
  <c r="AM29" i="41"/>
  <c r="AL29" i="41"/>
  <c r="AK29" i="41"/>
  <c r="AJ29" i="41"/>
  <c r="AI29" i="41"/>
  <c r="AH29" i="41"/>
  <c r="AG29" i="41"/>
  <c r="AF29" i="41"/>
  <c r="AE29" i="41"/>
  <c r="AD29" i="41"/>
  <c r="AC29" i="41"/>
  <c r="AB29" i="41"/>
  <c r="AA29" i="41"/>
  <c r="Z29" i="41"/>
  <c r="Y29" i="41"/>
  <c r="X29" i="41"/>
  <c r="W29" i="41"/>
  <c r="V29" i="41"/>
  <c r="U29" i="41"/>
  <c r="T29" i="41"/>
  <c r="S29" i="41"/>
  <c r="R29" i="41"/>
  <c r="Q29" i="41"/>
  <c r="P29" i="41"/>
  <c r="O29" i="41"/>
  <c r="N29" i="41"/>
  <c r="M29" i="41"/>
  <c r="L29" i="41"/>
  <c r="K29" i="41"/>
  <c r="J29" i="41"/>
  <c r="I29" i="41"/>
  <c r="H29" i="41"/>
  <c r="G29" i="41"/>
  <c r="F29" i="41"/>
  <c r="E29" i="41"/>
  <c r="D2" i="41"/>
  <c r="C8" i="40"/>
  <c r="C7" i="40"/>
  <c r="C6" i="40"/>
  <c r="D6" i="40" s="1"/>
  <c r="C4" i="40"/>
  <c r="C3" i="40"/>
  <c r="AR29" i="40"/>
  <c r="AQ29" i="40"/>
  <c r="AP29" i="40"/>
  <c r="AO29" i="40"/>
  <c r="AN29" i="40"/>
  <c r="AM29" i="40"/>
  <c r="AL29" i="40"/>
  <c r="AK29" i="40"/>
  <c r="AJ29" i="40"/>
  <c r="AI29" i="40"/>
  <c r="AH29" i="40"/>
  <c r="AG29" i="40"/>
  <c r="AF29" i="40"/>
  <c r="AE29" i="40"/>
  <c r="AD29" i="40"/>
  <c r="AC29" i="40"/>
  <c r="AB29" i="40"/>
  <c r="AA29" i="40"/>
  <c r="Z29" i="40"/>
  <c r="Y29" i="40"/>
  <c r="X29" i="40"/>
  <c r="W29" i="40"/>
  <c r="V29" i="40"/>
  <c r="U29" i="40"/>
  <c r="T29" i="40"/>
  <c r="S29" i="40"/>
  <c r="R29" i="40"/>
  <c r="Q29" i="40"/>
  <c r="P29" i="40"/>
  <c r="O29" i="40"/>
  <c r="N29" i="40"/>
  <c r="M29" i="40"/>
  <c r="L29" i="40"/>
  <c r="K29" i="40"/>
  <c r="J29" i="40"/>
  <c r="I29" i="40"/>
  <c r="H29" i="40"/>
  <c r="G29" i="40"/>
  <c r="F29" i="40"/>
  <c r="E29" i="40"/>
  <c r="D2" i="40"/>
  <c r="C8" i="39"/>
  <c r="C7" i="39"/>
  <c r="C6" i="39"/>
  <c r="D6" i="39" s="1"/>
  <c r="C4" i="39"/>
  <c r="C3"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S29" i="39"/>
  <c r="R29" i="39"/>
  <c r="Q29" i="39"/>
  <c r="P29" i="39"/>
  <c r="O29" i="39"/>
  <c r="N29" i="39"/>
  <c r="M29" i="39"/>
  <c r="L29" i="39"/>
  <c r="K29" i="39"/>
  <c r="J29" i="39"/>
  <c r="I29" i="39"/>
  <c r="H29" i="39"/>
  <c r="G29" i="39"/>
  <c r="F29" i="39"/>
  <c r="E29" i="39"/>
  <c r="D2" i="39"/>
  <c r="C8" i="38"/>
  <c r="C7" i="38"/>
  <c r="C6" i="38"/>
  <c r="D6" i="38" s="1"/>
  <c r="C4" i="38"/>
  <c r="C3"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N29" i="38"/>
  <c r="M29" i="38"/>
  <c r="L29" i="38"/>
  <c r="K29" i="38"/>
  <c r="J29" i="38"/>
  <c r="I29" i="38"/>
  <c r="H29" i="38"/>
  <c r="G29" i="38"/>
  <c r="F29" i="38"/>
  <c r="E29" i="38"/>
  <c r="D2" i="38"/>
  <c r="C8" i="37"/>
  <c r="C7" i="37"/>
  <c r="C6" i="37"/>
  <c r="D6" i="37" s="1"/>
  <c r="C4" i="37"/>
  <c r="C3" i="37"/>
  <c r="AR29" i="37"/>
  <c r="AQ29" i="37"/>
  <c r="AP29" i="37"/>
  <c r="AO29" i="37"/>
  <c r="AN29" i="37"/>
  <c r="AM29" i="37"/>
  <c r="AL29" i="37"/>
  <c r="AK29" i="37"/>
  <c r="AJ29" i="37"/>
  <c r="AI29" i="37"/>
  <c r="AH29" i="37"/>
  <c r="AG29" i="37"/>
  <c r="AF29" i="37"/>
  <c r="AE29" i="37"/>
  <c r="AD29" i="37"/>
  <c r="AC29" i="37"/>
  <c r="AB29" i="37"/>
  <c r="AA29" i="37"/>
  <c r="Z29" i="37"/>
  <c r="Y29" i="37"/>
  <c r="X29" i="37"/>
  <c r="W29" i="37"/>
  <c r="V29" i="37"/>
  <c r="U29" i="37"/>
  <c r="T29" i="37"/>
  <c r="S29" i="37"/>
  <c r="R29" i="37"/>
  <c r="Q29" i="37"/>
  <c r="P29" i="37"/>
  <c r="O29" i="37"/>
  <c r="N29" i="37"/>
  <c r="M29" i="37"/>
  <c r="L29" i="37"/>
  <c r="K29" i="37"/>
  <c r="J29" i="37"/>
  <c r="H29" i="37"/>
  <c r="G29" i="37"/>
  <c r="F29" i="37"/>
  <c r="E29" i="37"/>
  <c r="D2" i="37"/>
  <c r="C8" i="36"/>
  <c r="C7" i="36"/>
  <c r="C6" i="36"/>
  <c r="D6" i="36" s="1"/>
  <c r="C4" i="36"/>
  <c r="C3" i="36"/>
  <c r="AR29" i="36"/>
  <c r="AQ29" i="36"/>
  <c r="AP29" i="36"/>
  <c r="AO29" i="36"/>
  <c r="AN29" i="36"/>
  <c r="AM29" i="36"/>
  <c r="AL29" i="36"/>
  <c r="AK29" i="36"/>
  <c r="AJ29" i="36"/>
  <c r="AI29" i="36"/>
  <c r="AH29" i="36"/>
  <c r="AG29" i="36"/>
  <c r="AF29" i="36"/>
  <c r="AE29" i="36"/>
  <c r="AD29" i="36"/>
  <c r="AC29" i="36"/>
  <c r="AB29" i="36"/>
  <c r="AA29" i="36"/>
  <c r="Z29" i="36"/>
  <c r="Y29" i="36"/>
  <c r="X29" i="36"/>
  <c r="W29" i="36"/>
  <c r="V29" i="36"/>
  <c r="U29" i="36"/>
  <c r="T29" i="36"/>
  <c r="S29" i="36"/>
  <c r="R29" i="36"/>
  <c r="Q29" i="36"/>
  <c r="P29" i="36"/>
  <c r="O29" i="36"/>
  <c r="N29" i="36"/>
  <c r="M29" i="36"/>
  <c r="L29" i="36"/>
  <c r="K29" i="36"/>
  <c r="J29" i="36"/>
  <c r="I29" i="36"/>
  <c r="H29" i="36"/>
  <c r="G29" i="36"/>
  <c r="F29" i="36"/>
  <c r="E29" i="36"/>
  <c r="D2" i="36"/>
  <c r="C8" i="35"/>
  <c r="C7" i="35"/>
  <c r="C6" i="35"/>
  <c r="D6" i="35" s="1"/>
  <c r="C4" i="35"/>
  <c r="C3" i="35"/>
  <c r="AR29" i="35"/>
  <c r="AQ29"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 i="35"/>
  <c r="C8" i="34"/>
  <c r="C7" i="34"/>
  <c r="C6" i="34"/>
  <c r="D6" i="34" s="1"/>
  <c r="C4" i="34"/>
  <c r="C3" i="34"/>
  <c r="AR29" i="34"/>
  <c r="AQ29"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M29" i="34"/>
  <c r="L29" i="34"/>
  <c r="K29" i="34"/>
  <c r="J29" i="34"/>
  <c r="I29" i="34"/>
  <c r="H29" i="34"/>
  <c r="G29" i="34"/>
  <c r="F29" i="34"/>
  <c r="E29" i="34"/>
  <c r="D2" i="34"/>
  <c r="C8" i="33"/>
  <c r="C7" i="33"/>
  <c r="C6" i="33"/>
  <c r="D6" i="33" s="1"/>
  <c r="C4" i="33"/>
  <c r="H14" i="2"/>
  <c r="C3" i="33"/>
  <c r="AR29" i="33"/>
  <c r="AQ29" i="33"/>
  <c r="AP29" i="33"/>
  <c r="AO29" i="33"/>
  <c r="AN29" i="33"/>
  <c r="AM29" i="33"/>
  <c r="AL29" i="33"/>
  <c r="AK29" i="33"/>
  <c r="AJ29" i="33"/>
  <c r="AI29" i="33"/>
  <c r="AH29" i="33"/>
  <c r="AG29" i="33"/>
  <c r="AF29" i="33"/>
  <c r="AE29" i="33"/>
  <c r="AD29" i="33"/>
  <c r="AC29" i="33"/>
  <c r="AB29" i="33"/>
  <c r="AA29" i="33"/>
  <c r="Z29" i="33"/>
  <c r="Y29" i="33"/>
  <c r="X29" i="33"/>
  <c r="W29" i="33"/>
  <c r="V29" i="33"/>
  <c r="U29" i="33"/>
  <c r="T29" i="33"/>
  <c r="S29" i="33"/>
  <c r="R29" i="33"/>
  <c r="Q29" i="33"/>
  <c r="P29" i="33"/>
  <c r="O29" i="33"/>
  <c r="N29" i="33"/>
  <c r="M29" i="33"/>
  <c r="L29" i="33"/>
  <c r="K29" i="33"/>
  <c r="J29" i="33"/>
  <c r="I29" i="33"/>
  <c r="H29" i="33"/>
  <c r="G29" i="33"/>
  <c r="F29" i="33"/>
  <c r="E29" i="33"/>
  <c r="D2" i="33"/>
  <c r="C8" i="32"/>
  <c r="C7" i="32"/>
  <c r="C6" i="32"/>
  <c r="D6" i="32" s="1"/>
  <c r="C4" i="32"/>
  <c r="C3" i="32"/>
  <c r="C3" i="31"/>
  <c r="F14" i="2"/>
  <c r="C8" i="31"/>
  <c r="C7" i="31"/>
  <c r="C6" i="31"/>
  <c r="D6" i="31" s="1"/>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 i="32"/>
  <c r="S56" i="2"/>
  <c r="R56" i="2"/>
  <c r="Q56" i="2"/>
  <c r="P56" i="2"/>
  <c r="O56" i="2"/>
  <c r="N56" i="2"/>
  <c r="M56" i="2"/>
  <c r="L56" i="2"/>
  <c r="K56" i="2"/>
  <c r="J56" i="2"/>
  <c r="I56" i="2"/>
  <c r="H56" i="2"/>
  <c r="G56" i="2"/>
  <c r="S55" i="2"/>
  <c r="R55" i="2"/>
  <c r="Q55" i="2"/>
  <c r="P55" i="2"/>
  <c r="O55" i="2"/>
  <c r="N55" i="2"/>
  <c r="M55" i="2"/>
  <c r="L55" i="2"/>
  <c r="K55" i="2"/>
  <c r="J55" i="2"/>
  <c r="I55" i="2"/>
  <c r="H55" i="2"/>
  <c r="G55" i="2"/>
  <c r="S54" i="2"/>
  <c r="R54" i="2"/>
  <c r="Q54" i="2"/>
  <c r="P54" i="2"/>
  <c r="O54" i="2"/>
  <c r="N54" i="2"/>
  <c r="M54" i="2"/>
  <c r="L54" i="2"/>
  <c r="K54" i="2"/>
  <c r="J54" i="2"/>
  <c r="I54" i="2"/>
  <c r="H54" i="2"/>
  <c r="G54" i="2"/>
  <c r="S53" i="2"/>
  <c r="R53" i="2"/>
  <c r="Q53" i="2"/>
  <c r="P53" i="2"/>
  <c r="O53" i="2"/>
  <c r="N53" i="2"/>
  <c r="M53" i="2"/>
  <c r="L53" i="2"/>
  <c r="K53" i="2"/>
  <c r="J53" i="2"/>
  <c r="I53" i="2"/>
  <c r="H53" i="2"/>
  <c r="G53" i="2"/>
  <c r="S52" i="2"/>
  <c r="R52" i="2"/>
  <c r="Q52" i="2"/>
  <c r="P52" i="2"/>
  <c r="O52" i="2"/>
  <c r="N52" i="2"/>
  <c r="M52" i="2"/>
  <c r="L52" i="2"/>
  <c r="K52" i="2"/>
  <c r="J52" i="2"/>
  <c r="I52" i="2"/>
  <c r="H52" i="2"/>
  <c r="G52" i="2"/>
  <c r="S51" i="2"/>
  <c r="R51" i="2"/>
  <c r="Q51" i="2"/>
  <c r="P51" i="2"/>
  <c r="O51" i="2"/>
  <c r="N51" i="2"/>
  <c r="M51" i="2"/>
  <c r="L51" i="2"/>
  <c r="K51" i="2"/>
  <c r="J51" i="2"/>
  <c r="I51" i="2"/>
  <c r="H51" i="2"/>
  <c r="G51" i="2"/>
  <c r="S50" i="2"/>
  <c r="R50" i="2"/>
  <c r="Q50" i="2"/>
  <c r="P50" i="2"/>
  <c r="O50" i="2"/>
  <c r="N50" i="2"/>
  <c r="M50" i="2"/>
  <c r="L50" i="2"/>
  <c r="K50" i="2"/>
  <c r="J50" i="2"/>
  <c r="I50" i="2"/>
  <c r="H50" i="2"/>
  <c r="G50" i="2"/>
  <c r="S49" i="2"/>
  <c r="R49" i="2"/>
  <c r="Q49" i="2"/>
  <c r="P49" i="2"/>
  <c r="O49" i="2"/>
  <c r="N49" i="2"/>
  <c r="M49" i="2"/>
  <c r="L49" i="2"/>
  <c r="K49" i="2"/>
  <c r="J49" i="2"/>
  <c r="I49" i="2"/>
  <c r="H49" i="2"/>
  <c r="S48" i="2"/>
  <c r="R48" i="2"/>
  <c r="Q48" i="2"/>
  <c r="P48" i="2"/>
  <c r="O48" i="2"/>
  <c r="N48" i="2"/>
  <c r="M48" i="2"/>
  <c r="L48" i="2"/>
  <c r="K48" i="2"/>
  <c r="J48" i="2"/>
  <c r="I48" i="2"/>
  <c r="H48" i="2"/>
  <c r="G48" i="2"/>
  <c r="S47" i="2"/>
  <c r="R47" i="2"/>
  <c r="Q47" i="2"/>
  <c r="P47" i="2"/>
  <c r="O47" i="2"/>
  <c r="N47" i="2"/>
  <c r="M47" i="2"/>
  <c r="L47" i="2"/>
  <c r="K47" i="2"/>
  <c r="J47" i="2"/>
  <c r="I47" i="2"/>
  <c r="H47" i="2"/>
  <c r="S46" i="2"/>
  <c r="R46" i="2"/>
  <c r="Q46" i="2"/>
  <c r="P46" i="2"/>
  <c r="O46" i="2"/>
  <c r="N46" i="2"/>
  <c r="M46" i="2"/>
  <c r="L46" i="2"/>
  <c r="K46" i="2"/>
  <c r="J46" i="2"/>
  <c r="I46" i="2"/>
  <c r="H46" i="2"/>
  <c r="G49" i="2"/>
  <c r="G47" i="2"/>
  <c r="G46" i="2"/>
  <c r="F57" i="2"/>
  <c r="F56" i="2"/>
  <c r="F55" i="2"/>
  <c r="F54" i="2"/>
  <c r="F53" i="2"/>
  <c r="F52" i="2"/>
  <c r="F51" i="2"/>
  <c r="F50" i="2"/>
  <c r="F49" i="2"/>
  <c r="F48" i="2"/>
  <c r="F47" i="2"/>
  <c r="F46" i="2"/>
  <c r="E48" i="2"/>
  <c r="C4" i="31"/>
  <c r="AR29" i="31"/>
  <c r="AQ29" i="31"/>
  <c r="AP29" i="31"/>
  <c r="AO29" i="31"/>
  <c r="AN29" i="31"/>
  <c r="AM29" i="31"/>
  <c r="AL29" i="31"/>
  <c r="AK29" i="31"/>
  <c r="AJ29" i="31"/>
  <c r="AI29" i="31"/>
  <c r="AH29" i="31"/>
  <c r="AG29" i="31"/>
  <c r="AF29" i="31"/>
  <c r="AE29" i="31"/>
  <c r="AD29" i="31"/>
  <c r="AC29" i="31"/>
  <c r="AB29" i="31"/>
  <c r="AA29" i="31"/>
  <c r="Z29" i="31"/>
  <c r="Y29" i="31"/>
  <c r="X29" i="31"/>
  <c r="W29" i="31"/>
  <c r="V29" i="31"/>
  <c r="U29" i="31"/>
  <c r="T29" i="31"/>
  <c r="S29" i="31"/>
  <c r="R29" i="31"/>
  <c r="Q29" i="31"/>
  <c r="P29" i="31"/>
  <c r="O29" i="31"/>
  <c r="N29" i="31"/>
  <c r="M29" i="31"/>
  <c r="L29" i="31"/>
  <c r="K29" i="31"/>
  <c r="J29" i="31"/>
  <c r="I29" i="31"/>
  <c r="H29" i="31"/>
  <c r="G29" i="31"/>
  <c r="F29" i="31"/>
  <c r="E29" i="31"/>
  <c r="D2" i="31"/>
  <c r="C4" i="9"/>
  <c r="C8" i="9"/>
  <c r="C7" i="9"/>
  <c r="D2" i="9" l="1"/>
  <c r="C6" i="9" l="1"/>
  <c r="D6" i="9" s="1"/>
  <c r="AR29" i="9" l="1"/>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S57" i="2" l="1"/>
  <c r="R57" i="2"/>
  <c r="Q57" i="2"/>
  <c r="P57" i="2"/>
  <c r="O57" i="2"/>
  <c r="N57" i="2"/>
  <c r="M57" i="2"/>
  <c r="L57" i="2"/>
  <c r="K57" i="2"/>
  <c r="J57" i="2"/>
  <c r="I57" i="2"/>
  <c r="H57" i="2"/>
  <c r="G57" i="2"/>
  <c r="E57" i="2"/>
  <c r="E56" i="2" l="1"/>
  <c r="E55" i="2"/>
  <c r="E54" i="2"/>
  <c r="E53" i="2"/>
  <c r="E51" i="2"/>
  <c r="E52" i="2"/>
  <c r="E50" i="2"/>
  <c r="E49" i="2"/>
  <c r="E47" i="2"/>
  <c r="G58" i="2" l="1"/>
  <c r="G59" i="2" s="1"/>
  <c r="C5" i="32" s="1"/>
  <c r="E58" i="2"/>
  <c r="E59" i="2" s="1"/>
  <c r="C5" i="9" l="1"/>
  <c r="Q58" i="2"/>
  <c r="Q59" i="2" s="1"/>
  <c r="C5" i="42" s="1"/>
  <c r="K58" i="2"/>
  <c r="K59" i="2" s="1"/>
  <c r="C5" i="36" s="1"/>
  <c r="I58" i="2"/>
  <c r="I59" i="2" s="1"/>
  <c r="C5" i="34" s="1"/>
  <c r="H58" i="2"/>
  <c r="H59" i="2" s="1"/>
  <c r="C5" i="33" s="1"/>
  <c r="P58" i="2"/>
  <c r="P59" i="2" s="1"/>
  <c r="C5" i="41" s="1"/>
  <c r="R58" i="2"/>
  <c r="R59" i="2" s="1"/>
  <c r="C5" i="43" s="1"/>
  <c r="S58" i="2"/>
  <c r="S59" i="2" s="1"/>
  <c r="C5" i="44" s="1"/>
  <c r="M58" i="2"/>
  <c r="M59" i="2" s="1"/>
  <c r="C5" i="38" s="1"/>
  <c r="J58" i="2"/>
  <c r="J59" i="2" s="1"/>
  <c r="C5" i="35" s="1"/>
  <c r="L58" i="2"/>
  <c r="L59" i="2" s="1"/>
  <c r="C5" i="37" s="1"/>
  <c r="F58" i="2"/>
  <c r="F59" i="2" s="1"/>
  <c r="C5" i="31" s="1"/>
  <c r="N58" i="2"/>
  <c r="N59" i="2" s="1"/>
  <c r="C5" i="39" s="1"/>
  <c r="O58" i="2"/>
  <c r="O59" i="2" s="1"/>
  <c r="C5" i="40" s="1"/>
  <c r="S37" i="2"/>
  <c r="R37" i="2"/>
  <c r="Q37" i="2"/>
  <c r="P37" i="2"/>
  <c r="O37" i="2"/>
  <c r="N37" i="2"/>
  <c r="M37" i="2"/>
  <c r="L37" i="2"/>
  <c r="K37" i="2"/>
  <c r="J37" i="2"/>
  <c r="I37" i="2"/>
  <c r="H37" i="2"/>
  <c r="G37" i="2"/>
  <c r="F37" i="2"/>
  <c r="E37" i="2"/>
  <c r="C3" i="9" l="1"/>
  <c r="S14" i="2" l="1"/>
  <c r="R14" i="2"/>
  <c r="Q14" i="2"/>
  <c r="P14" i="2"/>
  <c r="O14" i="2"/>
  <c r="N14" i="2"/>
  <c r="M14" i="2"/>
  <c r="L14" i="2"/>
  <c r="K14" i="2"/>
  <c r="J14" i="2"/>
  <c r="I14" i="2"/>
  <c r="G14" i="2"/>
  <c r="E14" i="2"/>
  <c r="E4" i="2"/>
</calcChain>
</file>

<file path=xl/sharedStrings.xml><?xml version="1.0" encoding="utf-8"?>
<sst xmlns="http://schemas.openxmlformats.org/spreadsheetml/2006/main" count="6316" uniqueCount="754">
  <si>
    <t>Instructions</t>
  </si>
  <si>
    <r>
      <rPr>
        <sz val="11"/>
        <rFont val="Arial"/>
        <family val="2"/>
      </rPr>
      <t xml:space="preserve">Regulations at 42 C.F.R. § 438.207(a) - (c) require Medicaid managed care organizations (MCOs), prepaid inpatient health plans (PIHPs), and prepaid ambulatory health plans (PAHPs)—collectively referred to as “managed care plans”—to submit documentation to the state demonstrating their capacity to serve the expected enrollment of their service areas in accordance with the state's standards for access to care, including the state's network adequacy and availability of services standards under 42 C.F.R. </t>
    </r>
    <r>
      <rPr>
        <sz val="11"/>
        <rFont val="Calibri"/>
        <family val="2"/>
      </rPr>
      <t>§</t>
    </r>
    <r>
      <rPr>
        <sz val="11"/>
        <rFont val="Arial"/>
        <family val="2"/>
      </rPr>
      <t xml:space="preserve"> 438.68 and 42 C.F.R. § 438.206. Managed care plans are required to submit this information to the state no less frequently than:
Scenario 1: At the time the plan enters into a contract with the state;
Scenario 2: On an annual basis;
Scenario 3: At any time there has been a significant change (as defined by the state) in the plan's operations that would affect the adequacy of capacity and services, including (1) changes in the plan's services, benefits, geographic service area, composition of or payments to its provider network, or (2) enrollment of a new population in the plan. 
After the state reviews the documentation submitted by a plan, 42 C.F.R. § 438.207(d) requires the state to submit to the Centers for Medicare &amp; Medicaid Services (CMS) an assurance that the plan complies with</t>
    </r>
    <r>
      <rPr>
        <sz val="11"/>
        <color theme="1"/>
        <rFont val="Arial"/>
        <family val="2"/>
      </rPr>
      <t xml:space="preserve"> the state's network adequacy and availability of services standards under 42 C.F.R. § 438.68 and 42 C.F.R. § 438.206. The submission must include documentation of an analysis that the state conducted to support its assurance of compliance for the plan.</t>
    </r>
  </si>
  <si>
    <t xml:space="preserve">This document provides instructions and a template for states to use when submitting this information to CMS under any of the three scenarios described above. States should complete one (1) form with information for applicable managed care plans and their applicable managed care programs. For example, if the state submits this form under scenario 1 above, the state should submit this form only for the managed care plan that entered into a new contract with the state. The state should not report on any other plans or programs. As another example, if the state submits this form under scenario 2, the state should submit this form for all managed care plans. If the state's analysis methods and results are contained in separate documents, please also submit those documents with this form. </t>
  </si>
  <si>
    <t>Consistent with the Managed Care Program Annual Report (MCPAR) required by 42 C.F.R. § 438.66(e), this report defines a program as having a specified set of benefits, eligibility criteria, and capitation rates that are articulated in a contract between the state and managed care plans.</t>
  </si>
  <si>
    <t xml:space="preserve">MMPs are considered both Medicaid and Medicare managed care plans and are not exempt from 42 CFR 438.207. Therefore, states must submit the tool for integrated plans; however, to reduce duplication, states can complete network adequacy sections of the tool (II.A.1-II.A.5) for Medicaid-only covered services. </t>
  </si>
  <si>
    <t>States do not need to submit the tool for Program of All-Inclusive Care for the Elderly (PACE) programs/plans as states are not required to do so under 42 CFR 438.207.</t>
  </si>
  <si>
    <t xml:space="preserve">Please submit the completed form through an online portal that will be made available. Questions about this form may be directed to </t>
  </si>
  <si>
    <t>ManagedCareTA@mathematica-mpr.com.</t>
  </si>
  <si>
    <t>blank row</t>
  </si>
  <si>
    <t>Organization</t>
  </si>
  <si>
    <r>
      <t xml:space="preserve">This template includes two sections (Section I and Section II). Section I covers descriptive information about the state and all of the managed care programs operating in the state; information for this section is contained in one tab. Section II includes detail on program-level access standards, monitoring methods, and plan-level compliance data. For Section II, states should use </t>
    </r>
    <r>
      <rPr>
        <b/>
        <u/>
        <sz val="11"/>
        <rFont val="Arial"/>
        <family val="2"/>
      </rPr>
      <t>one tab for each program</t>
    </r>
    <r>
      <rPr>
        <sz val="11"/>
        <rFont val="Arial"/>
        <family val="2"/>
      </rPr>
      <t xml:space="preserve"> the state is reporting on and leave unused tabs blank. </t>
    </r>
  </si>
  <si>
    <t>Tab topic:</t>
  </si>
  <si>
    <t>Tab name:</t>
  </si>
  <si>
    <t>Number of tabs available:</t>
  </si>
  <si>
    <r>
      <t>I. State and program</t>
    </r>
    <r>
      <rPr>
        <sz val="11"/>
        <rFont val="Arial"/>
        <family val="2"/>
      </rPr>
      <t>-level</t>
    </r>
    <r>
      <rPr>
        <sz val="11"/>
        <color theme="1"/>
        <rFont val="Arial"/>
        <family val="2"/>
      </rPr>
      <t xml:space="preserve"> information</t>
    </r>
  </si>
  <si>
    <t>I_State&amp;Prog_Info</t>
  </si>
  <si>
    <r>
      <t>II. Program-level standards, monitoring methods, and pl</t>
    </r>
    <r>
      <rPr>
        <sz val="11"/>
        <rFont val="Arial"/>
        <family val="2"/>
      </rPr>
      <t xml:space="preserve">an-level </t>
    </r>
    <r>
      <rPr>
        <sz val="11"/>
        <color theme="1"/>
        <rFont val="Arial"/>
        <family val="2"/>
      </rPr>
      <t>compliance</t>
    </r>
  </si>
  <si>
    <t>II_Prog_X</t>
  </si>
  <si>
    <t>end of table</t>
  </si>
  <si>
    <t>Inputting information</t>
  </si>
  <si>
    <r>
      <t xml:space="preserve">Each tab provides instructions in the “Item Instructions” column. Response </t>
    </r>
    <r>
      <rPr>
        <sz val="11"/>
        <rFont val="Arial"/>
        <family val="2"/>
      </rPr>
      <t>types</t>
    </r>
    <r>
      <rPr>
        <sz val="11"/>
        <color theme="1"/>
        <rFont val="Arial"/>
        <family val="2"/>
      </rPr>
      <t xml:space="preserve"> are provided in the "Data Format" columns. Only input valu</t>
    </r>
    <r>
      <rPr>
        <sz val="11"/>
        <rFont val="Arial"/>
        <family val="2"/>
      </rPr>
      <t>es in BEIGE CELLS. Program names and program summary information (i.e., plan types included in a program, services covered under a program) in Section II autopopulates from Section I to reduce burden on states.</t>
    </r>
  </si>
  <si>
    <t xml:space="preserve">After reporting information on each applicable program in the Section II tabs, leave any unused tabs blank. For example, if the state is reporting on plans in five managed care programs, it should enter information in tabs "II_Prog_1" through "II_Prog_5", and leave the remaining tabs blank. </t>
  </si>
  <si>
    <t>PRA Disclosure Statement According to the Paperwork Reduction Act of 1995, no persons are required to respond to a collection of information unless it displays a valid OMB control number. The valid OMB control number for this information collection is 0938-0920 (Expires: June 30, 2024). The time required to complete this information collection is estimated to average 6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</si>
  <si>
    <t>End of worksheet</t>
  </si>
  <si>
    <t>I. State and program information</t>
  </si>
  <si>
    <t>A. State information and reporting scenario</t>
  </si>
  <si>
    <t>States should use this section of the tab to report their contact information, date of report submission, and reporting scenario.</t>
  </si>
  <si>
    <t xml:space="preserve">Input state-level data in this column </t>
  </si>
  <si>
    <t>#</t>
  </si>
  <si>
    <t>Item</t>
  </si>
  <si>
    <t>Item Instructions</t>
  </si>
  <si>
    <t>Data Format</t>
  </si>
  <si>
    <t>I.A.1</t>
  </si>
  <si>
    <t>Contact name</t>
  </si>
  <si>
    <t>Enter the name of the individual(s) filling out this document.</t>
  </si>
  <si>
    <t>Free text</t>
  </si>
  <si>
    <t>Alison Kirchgasser</t>
  </si>
  <si>
    <t>I.A.2</t>
  </si>
  <si>
    <t>Contact email address</t>
  </si>
  <si>
    <t>Enter the email address(es) of the individual(s) filling out this document.</t>
  </si>
  <si>
    <t>alison.kirchgasser@mass.gov</t>
  </si>
  <si>
    <t>I.A.3</t>
  </si>
  <si>
    <t>State or territory</t>
  </si>
  <si>
    <t>Enter the state or territory represented in this document.</t>
  </si>
  <si>
    <t>Set values (select one)</t>
  </si>
  <si>
    <t>Massachusetts</t>
  </si>
  <si>
    <t>I.A.4</t>
  </si>
  <si>
    <t>Date of report submission</t>
  </si>
  <si>
    <t>Enter the date on which this document is being submitted to CMS.</t>
  </si>
  <si>
    <t>Date (MM/DD/YYYY)</t>
  </si>
  <si>
    <t>I.A.5</t>
  </si>
  <si>
    <t>Reporting scenario</t>
  </si>
  <si>
    <t>Enter the scenario under which the state is submitting this form to CMS. Under 42 C.F.R. § 438.207(c) - (d), the state must submit an assurance of compliance after reviewing documentation submitted by a plan under the following three scenarios:
- Scenario 1: At the time the plan enters into a contract with the state;
- Scenario 2: On an annual basis;
- Scenario 3: Any time there has been a significant change (as defined by the state) in the plan's operations that would affect its adequacy of capacity and services, including (1) changes in the plan's services, benefits, geographic service area, composition of or payments to its provider network, or (2) enrollment of a new population in the plan.
As described in the instructions tab, states should complete one (1) form with information for applicable managed care plans and programs. For example, if the state submits this form under scenario 1 above, the state should submit this form only for the managed care plan (and the applicable managed care program) that entered into a new contract with the state. The state should not report on any other plans or programs under this scenario. As another example, if the state submits this form under scenario 2, the state should submit this form for all managed care plans and managed care programs.</t>
  </si>
  <si>
    <t xml:space="preserve">Set values (select one) </t>
  </si>
  <si>
    <t>Scenario 2: Annual report</t>
  </si>
  <si>
    <t>I.A.6</t>
  </si>
  <si>
    <t xml:space="preserve">Reporting scenario - other </t>
  </si>
  <si>
    <t>If the state is submitting this form to CMS for any reason other than those specified in I.A.5, explain the reason.</t>
  </si>
  <si>
    <t>End of table</t>
  </si>
  <si>
    <t>B. Program information</t>
  </si>
  <si>
    <t xml:space="preserve">States should use this section of the tab to report information on applicable managed care programs under the scenario selected in I.A.5, including reporting periods and providers covered under the programs. </t>
  </si>
  <si>
    <t>Input program-level data in beige cells in columns for Program 1 through Program 15&gt;&gt;</t>
  </si>
  <si>
    <t>I.B.1</t>
  </si>
  <si>
    <t>Program name</t>
  </si>
  <si>
    <t xml:space="preserve">Enter the name of each managed care program in the state in columns E - S. After entering each managed care program name, leave any unused columns in E - S blank. A program is defined by a specified set of benefits, eligibility criteria, and capitation rates that are articulated in a contract between the state and managed care plans. If more than one program is included in a single contract, enter one program per column, starting with column E. Each program entered into these fields will auto-populate program fields in the remaining tabs of this document. </t>
  </si>
  <si>
    <t>Accountable Care Partnership Plan (ACPP)</t>
  </si>
  <si>
    <t>Managed Care Organization (MCO)</t>
  </si>
  <si>
    <t>Behavioral Health Vendor</t>
  </si>
  <si>
    <t>One Care (Financial Alignment Demonstration)</t>
  </si>
  <si>
    <t>Senior Care Organization (SCO)</t>
  </si>
  <si>
    <t>I.B.2</t>
  </si>
  <si>
    <t>Statutory authority</t>
  </si>
  <si>
    <r>
      <t>Enter the statutory authority(ies) (e.g. Section 1115, 1915(b), etc.) for each managed care program in the state in columns E - S. After entering the authority(ies) for each program, leave any unused columns in E - S blank</t>
    </r>
    <r>
      <rPr>
        <sz val="11"/>
        <color rgb="FFFF0000"/>
        <rFont val="Arial"/>
        <family val="2"/>
      </rPr>
      <t>.</t>
    </r>
  </si>
  <si>
    <t>Section 1115</t>
  </si>
  <si>
    <t>I.B.3</t>
  </si>
  <si>
    <t>Plan type included in program</t>
  </si>
  <si>
    <t>Indicate the managed care plan type (MCO, PIHP, PAHP, or MMP) that contracts with the state in each program.</t>
  </si>
  <si>
    <t>Set values (select one) or use free text for "other" response</t>
  </si>
  <si>
    <t>MCO</t>
  </si>
  <si>
    <t>PIHP</t>
  </si>
  <si>
    <r>
      <t xml:space="preserve">Reporting Period
</t>
    </r>
    <r>
      <rPr>
        <i/>
        <sz val="11"/>
        <rFont val="Arial"/>
        <family val="2"/>
      </rPr>
      <t>For items I.B.4 and I.B.5, indicate the reporting period for the analysis and compliance information entered into this report. CMS expects states to enter a reporting period end date that is no more than one year prior to the submission of this report.
Under scenario 1 (new contract) and 3 (significant change in plan operations), the reporting period may cover less than one year. 
Under scenario 2 (annual report), the reporting period should cover one year.</t>
    </r>
  </si>
  <si>
    <t xml:space="preserve">(none) </t>
  </si>
  <si>
    <t>(header/blank cell)</t>
  </si>
  <si>
    <t>I.B.4</t>
  </si>
  <si>
    <t>Reporting period start date</t>
  </si>
  <si>
    <t xml:space="preserve">For each program, enter the start date of the reporting period for the analysis and compliance information entered into this report. </t>
  </si>
  <si>
    <t>I.B.5</t>
  </si>
  <si>
    <t>Reporting period end date</t>
  </si>
  <si>
    <t>For each program, enter the end date of the reporting period for the analysis and compliance information entered into this report.</t>
  </si>
  <si>
    <r>
      <t xml:space="preserve">Providers
</t>
    </r>
    <r>
      <rPr>
        <i/>
        <sz val="11"/>
        <rFont val="Arial"/>
        <family val="2"/>
      </rPr>
      <t>For items I.B.6.a - k, indicate whether the program covers each 42 C.F.R. § 438.68 provider type specified.</t>
    </r>
    <r>
      <rPr>
        <b/>
        <sz val="11"/>
        <rFont val="Arial"/>
        <family val="2"/>
      </rPr>
      <t xml:space="preserve">
</t>
    </r>
    <r>
      <rPr>
        <i/>
        <sz val="11"/>
        <rFont val="Arial"/>
        <family val="2"/>
      </rPr>
      <t xml:space="preserve">For MMPs, only enter providers of Medicaid-only covered services. Do not enter providers of Medicaid and Medicare or Medicare-only covered services. </t>
    </r>
  </si>
  <si>
    <t>I.B.6.a</t>
  </si>
  <si>
    <t>Adult primary care</t>
  </si>
  <si>
    <t>Indicate whether the program covers adult primary care providers.</t>
  </si>
  <si>
    <t>Covered</t>
  </si>
  <si>
    <t>Not covered</t>
  </si>
  <si>
    <t>I.B.6.b</t>
  </si>
  <si>
    <t>Pediatric primary care</t>
  </si>
  <si>
    <t xml:space="preserve">Indicate whether the program covers pediatric primary care providers. </t>
  </si>
  <si>
    <t>I.B.6.c</t>
  </si>
  <si>
    <t>OB/GYN</t>
  </si>
  <si>
    <t xml:space="preserve">Indicate whether the program covers Ob/Gyn providers. </t>
  </si>
  <si>
    <t>I.B.6.d</t>
  </si>
  <si>
    <t>Adult behavioral health</t>
  </si>
  <si>
    <t xml:space="preserve">Indicate whether the program covers adult behavioral health providers. </t>
  </si>
  <si>
    <t>I.B.6.e</t>
  </si>
  <si>
    <t>Pediatric behavioral health</t>
  </si>
  <si>
    <t xml:space="preserve">Indicate whether the program covers pediatric behavioral health providers. </t>
  </si>
  <si>
    <t>I.B.6.f</t>
  </si>
  <si>
    <t>Adult specialist</t>
  </si>
  <si>
    <t xml:space="preserve">Indicate whether the program covers adult specialist providers. </t>
  </si>
  <si>
    <t>I.B.6.g</t>
  </si>
  <si>
    <t>Pediatric specialist</t>
  </si>
  <si>
    <t xml:space="preserve">Indicate whether the program covers pediatric specialist providers. </t>
  </si>
  <si>
    <t>I.B.6.h</t>
  </si>
  <si>
    <t>Hospital</t>
  </si>
  <si>
    <t xml:space="preserve">Indicate whether the program covers hospital providers. </t>
  </si>
  <si>
    <t>I.B.6.i</t>
  </si>
  <si>
    <t>Pharmacy</t>
  </si>
  <si>
    <t xml:space="preserve">Indicate whether the program covers pharmacy providers. </t>
  </si>
  <si>
    <t>I.B.6.j</t>
  </si>
  <si>
    <t>Pediatric dental</t>
  </si>
  <si>
    <t xml:space="preserve">Indicate whether the program covers pediatric dental providers. </t>
  </si>
  <si>
    <t>I.B.6.k</t>
  </si>
  <si>
    <t>LTSS</t>
  </si>
  <si>
    <t xml:space="preserve">Indicate whether the program covers long-term services and supports (LTSS) providers.  </t>
  </si>
  <si>
    <t>I.B.6.l</t>
  </si>
  <si>
    <t>Other (optional field for the state)</t>
  </si>
  <si>
    <t>Indicate (1) any notes for items I.B.6.a - k and/or (2) other provider types relevant to the state's network adequacy standards (42 C.F.R. § 438.68) or availability standards (42 C.F.R. § 438.206) covered under the program not listed in items I.B.6.a - k.</t>
  </si>
  <si>
    <t>Free text (optional field for the state)</t>
  </si>
  <si>
    <t>MassHealth directly covers services not covered by the plans</t>
  </si>
  <si>
    <t>C. Separate analysis and results documents</t>
  </si>
  <si>
    <t xml:space="preserve">States should use this section of the tab to report on separate documents submitted with this form that contain the state's analysis and results information requested in tabs "II_Prog_X". </t>
  </si>
  <si>
    <r>
      <rPr>
        <sz val="11"/>
        <rFont val="Arial"/>
        <family val="2"/>
      </rPr>
      <t>For item I.C.1, indicate for each program in columns E-S whether the state's analysis methods and results regarding plan compliance with the state's 42 C.F.R. § 438.68 and 42 C.F.R. § 438.206 standards are contained in a separate document(s). Before indicating “yes”, ensure that the document(s) contains the information requested in tabs "II_Prog_X". 
If the state reports "yes" in I.C.1 , indicate in items I.C.2 - I.C.4 the name and date of the document(s) as well as the page/section numbers for where the program is addressed in the document(s)</t>
    </r>
    <r>
      <rPr>
        <b/>
        <sz val="11"/>
        <rFont val="Arial"/>
        <family val="2"/>
      </rPr>
      <t xml:space="preserve">. </t>
    </r>
    <r>
      <rPr>
        <sz val="11"/>
        <rFont val="Arial"/>
        <family val="2"/>
      </rPr>
      <t>Submit the document(s) with this form.</t>
    </r>
    <r>
      <rPr>
        <b/>
        <sz val="11"/>
        <rFont val="Arial"/>
        <family val="2"/>
      </rPr>
      <t xml:space="preserve">
</t>
    </r>
    <r>
      <rPr>
        <sz val="11"/>
        <rFont val="Arial"/>
        <family val="2"/>
      </rPr>
      <t xml:space="preserve">For any program for which the state reports "no" in I.C.1 (meaning that the state does not report analysis methods and results in a separate document[s]), the state must enter data in Sections B and C in tabs "II_Prog_X". </t>
    </r>
  </si>
  <si>
    <t>I.C.1</t>
  </si>
  <si>
    <t>Analysis and results in separate documents</t>
  </si>
  <si>
    <t xml:space="preserve">For each program in columns E-S, indicate whether the state's analysis methods and results regarding plan compliance with the state's 42 C.F.R. § 438.68 and 42 C.F.R. § 438.206 standards are contained in a separate document(s). If yes, submit the document(s) with this form. </t>
  </si>
  <si>
    <t>I.C.2</t>
  </si>
  <si>
    <t>Name of analysis and results documents</t>
  </si>
  <si>
    <t>If the state indicated that analysis methods and results are contained in a separate document(s) for any program in columns E-S, indicate the name of the document(s). If analysis methods and results are not contained in a separate document(s), write "N/A."</t>
  </si>
  <si>
    <t>I.C.3</t>
  </si>
  <si>
    <t>Date of analysis and results documents</t>
  </si>
  <si>
    <t>If the state indicated that analysis methods and results are contained in a separate document(s) for any program in columns E-S, indicate the date of the document(s). If analysis methods and results are not contained in a separate document(s), write "N/A."</t>
  </si>
  <si>
    <t>I.C.4</t>
  </si>
  <si>
    <t>Page/section references in analysis and results documents</t>
  </si>
  <si>
    <t>If the state indicated that analysis methods and results are contained in a separate document(s) for any program in columns E-S, indicate the page/section numbers for where the program is addressed in the document(s). If analysis methods and results are not contained in a separate document(s), write "N/A."</t>
  </si>
  <si>
    <t xml:space="preserve">The formulas below are used to populate the service menu on each program tab: </t>
  </si>
  <si>
    <t>ID selected services:</t>
  </si>
  <si>
    <t>I.B.3.a</t>
  </si>
  <si>
    <t>I.B.3.b</t>
  </si>
  <si>
    <t>I.B.3.c</t>
  </si>
  <si>
    <t>I.B.3.d</t>
  </si>
  <si>
    <t>I.B.3.e</t>
  </si>
  <si>
    <t>I.B.3.f</t>
  </si>
  <si>
    <t>I.B.3.g</t>
  </si>
  <si>
    <t>I.B.3.h</t>
  </si>
  <si>
    <t>I.B.3.i</t>
  </si>
  <si>
    <t>I.B.3.j</t>
  </si>
  <si>
    <t>I.B.3.k</t>
  </si>
  <si>
    <t>I.B.3.l</t>
  </si>
  <si>
    <t xml:space="preserve">Join: </t>
  </si>
  <si>
    <t>Remove commas:</t>
  </si>
  <si>
    <t>II. Program-level standards, monitoring methods, and plan compliance</t>
  </si>
  <si>
    <t>Values in the box below auto-populate from the "I_State&amp;Prog_Info" tab.</t>
  </si>
  <si>
    <t xml:space="preserve">Program summary </t>
  </si>
  <si>
    <t>Plan type included in program contracts</t>
  </si>
  <si>
    <t>Provider types covered in program contracts</t>
  </si>
  <si>
    <t>Analysis and results in separate document</t>
  </si>
  <si>
    <t>Name of analysis and results document</t>
  </si>
  <si>
    <t>Date of analysis and results document</t>
  </si>
  <si>
    <r>
      <rPr>
        <b/>
        <sz val="11"/>
        <rFont val="Arial"/>
        <family val="2"/>
      </rPr>
      <t xml:space="preserve">Context: </t>
    </r>
    <r>
      <rPr>
        <sz val="11"/>
        <rFont val="Arial"/>
        <family val="2"/>
      </rPr>
      <t xml:space="preserve">Regulations at 42 C.F.R. § 438.207(d) require states that contract with MCOs, PIHPs, and PAHPs to submit to CMS an assurance of compliance that each plan meets the state's network adequacy and availability of services standards under 42 C.F.R. § 438.68 and 42 C.F.R. § 438.206. The submission must include documentation of an analysis that the state conducted to support its assurance of compliance for each plan. The state must submit this information to CMS after receipt of documentation from a managed care plan as specified in 42 C.F.R. § 438.207(c) and described in the instructions tab. The fields below provide a template for states to submit this information for the program listed at the top of the tab. </t>
    </r>
  </si>
  <si>
    <t>A. Access and network adequacy standards required for plans participating in the program</t>
  </si>
  <si>
    <t xml:space="preserve">States should use this section of the tab to report each standard included in managed care program contracts; report each unique standard in columns E - CZ. 
</t>
  </si>
  <si>
    <t>Input program-level data in columns for Standard 1 through Standard 100&gt;&gt;</t>
  </si>
  <si>
    <t>Standard 1</t>
  </si>
  <si>
    <t>Standard 2</t>
  </si>
  <si>
    <t>Standard 3</t>
  </si>
  <si>
    <t>Standard 4</t>
  </si>
  <si>
    <t>Standard 5</t>
  </si>
  <si>
    <t>Standard 6</t>
  </si>
  <si>
    <t>Standard 7</t>
  </si>
  <si>
    <t>Standard 8</t>
  </si>
  <si>
    <t>Standard 9</t>
  </si>
  <si>
    <t>Standard 10</t>
  </si>
  <si>
    <t>Standard 11</t>
  </si>
  <si>
    <t>Standard 12</t>
  </si>
  <si>
    <t>Standard 13</t>
  </si>
  <si>
    <t>Standard 14</t>
  </si>
  <si>
    <t>Standard 15</t>
  </si>
  <si>
    <t>Standard 16</t>
  </si>
  <si>
    <t>Standard 17</t>
  </si>
  <si>
    <t>Standard 18</t>
  </si>
  <si>
    <t>Standard 19</t>
  </si>
  <si>
    <t>Standard 20</t>
  </si>
  <si>
    <t>Standard 21</t>
  </si>
  <si>
    <t>Standard 22</t>
  </si>
  <si>
    <t>Standard 23</t>
  </si>
  <si>
    <t>Standard 24</t>
  </si>
  <si>
    <t>Standard 25</t>
  </si>
  <si>
    <t>Standard 26</t>
  </si>
  <si>
    <t>Standard 27</t>
  </si>
  <si>
    <t>Standard 28</t>
  </si>
  <si>
    <t>Standard 29</t>
  </si>
  <si>
    <t>Standard 30</t>
  </si>
  <si>
    <t>Standard 31</t>
  </si>
  <si>
    <t>Standard 32</t>
  </si>
  <si>
    <t>Standard 33</t>
  </si>
  <si>
    <t>Standard 34</t>
  </si>
  <si>
    <t>Standard 35</t>
  </si>
  <si>
    <t>Standard 36</t>
  </si>
  <si>
    <t>Standard 37</t>
  </si>
  <si>
    <t>Standard 38</t>
  </si>
  <si>
    <t>Standard 39</t>
  </si>
  <si>
    <t>Standard 40</t>
  </si>
  <si>
    <t>Standard 41</t>
  </si>
  <si>
    <t>Standard 42</t>
  </si>
  <si>
    <t>Standard 43</t>
  </si>
  <si>
    <t>Standard 44</t>
  </si>
  <si>
    <t>Standard 45</t>
  </si>
  <si>
    <t>Standard 46</t>
  </si>
  <si>
    <t>Standard 47</t>
  </si>
  <si>
    <t>Standard 48</t>
  </si>
  <si>
    <t>Standard 49</t>
  </si>
  <si>
    <t>Standard 50</t>
  </si>
  <si>
    <t>Standard 51</t>
  </si>
  <si>
    <t>Standard 52</t>
  </si>
  <si>
    <t>Standard 53</t>
  </si>
  <si>
    <t>Standard 54</t>
  </si>
  <si>
    <t>Standard 55</t>
  </si>
  <si>
    <t>Standard 56</t>
  </si>
  <si>
    <t>Standard 57</t>
  </si>
  <si>
    <t>Standard 58</t>
  </si>
  <si>
    <t>Standard 59</t>
  </si>
  <si>
    <t>Standard 60</t>
  </si>
  <si>
    <t>Standard 61</t>
  </si>
  <si>
    <t>Standard 62</t>
  </si>
  <si>
    <t>Standard 63</t>
  </si>
  <si>
    <t>Standard 64</t>
  </si>
  <si>
    <t>Standard 65</t>
  </si>
  <si>
    <t>Standard 66</t>
  </si>
  <si>
    <t>Standard 67</t>
  </si>
  <si>
    <t>Standard 68</t>
  </si>
  <si>
    <t>Standard 69</t>
  </si>
  <si>
    <t>Standard 70</t>
  </si>
  <si>
    <t>Standard 71</t>
  </si>
  <si>
    <t>Standard 72</t>
  </si>
  <si>
    <t>Standard 73</t>
  </si>
  <si>
    <t>Standard 74</t>
  </si>
  <si>
    <t>Standard 75</t>
  </si>
  <si>
    <t>Standard 76</t>
  </si>
  <si>
    <t>Standard 77</t>
  </si>
  <si>
    <t>Standard 78</t>
  </si>
  <si>
    <t>Standard 79</t>
  </si>
  <si>
    <t>Standard 80</t>
  </si>
  <si>
    <t>Standard 81</t>
  </si>
  <si>
    <t>Standard 82</t>
  </si>
  <si>
    <t>Standard 83</t>
  </si>
  <si>
    <t>Standard 84</t>
  </si>
  <si>
    <t>Standard 85</t>
  </si>
  <si>
    <t>Standard 86</t>
  </si>
  <si>
    <t>Standard 87</t>
  </si>
  <si>
    <t>Standard 88</t>
  </si>
  <si>
    <t>Standard 89</t>
  </si>
  <si>
    <t>Standard 90</t>
  </si>
  <si>
    <t>Standard 91</t>
  </si>
  <si>
    <t>Standard 92</t>
  </si>
  <si>
    <t>Standard 93</t>
  </si>
  <si>
    <t>Standard 94</t>
  </si>
  <si>
    <t>Standard 95</t>
  </si>
  <si>
    <t>Standard 96</t>
  </si>
  <si>
    <t>Standard 97</t>
  </si>
  <si>
    <t>Standard 98</t>
  </si>
  <si>
    <t>Standard 99</t>
  </si>
  <si>
    <t>Standard 100</t>
  </si>
  <si>
    <t>II.A.1</t>
  </si>
  <si>
    <t>Standard type</t>
  </si>
  <si>
    <t>Enter the standard type for each standard used in the program.</t>
  </si>
  <si>
    <t>Maximum time or distance</t>
  </si>
  <si>
    <t>Provider to enrollee ratios</t>
  </si>
  <si>
    <t>Minimum # of network providers</t>
  </si>
  <si>
    <t>Appointment wait time</t>
  </si>
  <si>
    <t>Closest providers</t>
  </si>
  <si>
    <t>All providers</t>
  </si>
  <si>
    <t>Hours of operation</t>
  </si>
  <si>
    <t>II.A.2</t>
  </si>
  <si>
    <t>Standard description</t>
  </si>
  <si>
    <t>Describe the standard (for example, 60 miles maximum distance to travel to an appointment).</t>
  </si>
  <si>
    <t>Two open PCP panels within 15 miles or 30 minutes</t>
  </si>
  <si>
    <t>Two open PCP panels within 40 miles or 40 minutes</t>
  </si>
  <si>
    <t>One adult PCP for every 750 adult Enrollees</t>
  </si>
  <si>
    <t xml:space="preserve">One pediatric PCP for every 750 pediatric Enrollees </t>
  </si>
  <si>
    <t>20 miles or 40 minutes</t>
  </si>
  <si>
    <t>20 miles or 40 minutes, or the closest acute inpatient hospital located outside these Service Areas</t>
  </si>
  <si>
    <t>15 miles or 30 minutes</t>
  </si>
  <si>
    <t>30 miles or 60 minutes</t>
  </si>
  <si>
    <t>Two providers within 15 miles or 30 minutes</t>
  </si>
  <si>
    <t xml:space="preserve">One OBGYN for every 500 Enrollees </t>
  </si>
  <si>
    <t>40 miles or 40 minutes</t>
  </si>
  <si>
    <t>One physician specialist</t>
  </si>
  <si>
    <t>Primary care: within 48 hours of the Enrollee’s request for Urgent Care</t>
  </si>
  <si>
    <t>Primary care: within 10 calendar days of the Enrollee’s request for Symptomatic Care</t>
  </si>
  <si>
    <t>Primary care: within 45 calendar days of the Enrollee’s request for Non-Symptomatic Care</t>
  </si>
  <si>
    <t xml:space="preserve">Assure the provision of screenings in accordance with the schedule established by the EPSDT Periodicity Schedule </t>
  </si>
  <si>
    <t>Two within 60 miles or 60 minutes</t>
  </si>
  <si>
    <t>Contract with two closest providers</t>
  </si>
  <si>
    <t>Two within 30 miles or 30 minutes</t>
  </si>
  <si>
    <t>Contract with four closest providers</t>
  </si>
  <si>
    <t xml:space="preserve">Immediately upon Enrollee presentation at the service delivery site </t>
  </si>
  <si>
    <t>Coverage must be available 24 hours a day and 7 days a week</t>
  </si>
  <si>
    <t xml:space="preserve">Within 48 hours of Enrollee's request for urgent care </t>
  </si>
  <si>
    <t>Within 30 calendar days of the Enrolee's request for Non-Urgent Symptomatic Care</t>
  </si>
  <si>
    <t>Within 60 calendar days for Non-Symptomatic Care</t>
  </si>
  <si>
    <t>Within 7 calendar days of receiving a request from a DCF caseworker</t>
  </si>
  <si>
    <t xml:space="preserve">Within 30 calendar days of receiving a request from a DCF caseworkder </t>
  </si>
  <si>
    <t>Immediately, on a 24-hour basis, seven days a week</t>
  </si>
  <si>
    <t>Within 48 hours</t>
  </si>
  <si>
    <t xml:space="preserve">Within 14 calendar days </t>
  </si>
  <si>
    <t>Within 2 calendar days of discharge</t>
  </si>
  <si>
    <t>II.A.3</t>
  </si>
  <si>
    <t>Provider type covered by standard</t>
  </si>
  <si>
    <t>Enter the provider type that the standard applies to.</t>
  </si>
  <si>
    <t>Acute inpatient hospital</t>
  </si>
  <si>
    <t>Urgent Care</t>
  </si>
  <si>
    <t>Rehabilitation Hospital</t>
  </si>
  <si>
    <t>OBGYN</t>
  </si>
  <si>
    <t>Anesthesiology</t>
  </si>
  <si>
    <t>Audiology</t>
  </si>
  <si>
    <t>Cardiology</t>
  </si>
  <si>
    <t>Dermatology</t>
  </si>
  <si>
    <t>Emergency Medicine</t>
  </si>
  <si>
    <t>Endocrinology</t>
  </si>
  <si>
    <t>Gastroenterology</t>
  </si>
  <si>
    <t>General Surgery</t>
  </si>
  <si>
    <t>Hematology</t>
  </si>
  <si>
    <t>Infectious Disease</t>
  </si>
  <si>
    <t>Medical Oncology</t>
  </si>
  <si>
    <t>Nephrology</t>
  </si>
  <si>
    <t>Neurology</t>
  </si>
  <si>
    <t>Ophthalmology</t>
  </si>
  <si>
    <t>Orthopedic Surgery</t>
  </si>
  <si>
    <t>Otolaryngology</t>
  </si>
  <si>
    <t>Physiatry</t>
  </si>
  <si>
    <t>Podiatry</t>
  </si>
  <si>
    <t>Psychiatry</t>
  </si>
  <si>
    <t>Pulmonology</t>
  </si>
  <si>
    <t>Rheumatology</t>
  </si>
  <si>
    <t>Urology</t>
  </si>
  <si>
    <t>Allergy</t>
  </si>
  <si>
    <t>Oral Surgery</t>
  </si>
  <si>
    <t>Plastic Surgery</t>
  </si>
  <si>
    <t>Vascular Surgery</t>
  </si>
  <si>
    <t>Primary care</t>
  </si>
  <si>
    <t>Psychiatric inpatient adult</t>
  </si>
  <si>
    <t>Psychiatric inpatient adolescent</t>
  </si>
  <si>
    <t>Managed inpatient level 4</t>
  </si>
  <si>
    <t>Monitored inpatient level 3.7</t>
  </si>
  <si>
    <t>Clinical Stabilization Service level 3.5</t>
  </si>
  <si>
    <t>Community-Based Acute Treatment for Children and Adolescents (CBAT) - Intensive Community-Based Acute Treatment for Children and Adolescents (ICBAT) - Transitional Care Unit (TCU)</t>
  </si>
  <si>
    <t>Partial Hospitalization (PHP)</t>
  </si>
  <si>
    <t>Residential Rehabilitation Services level 3.1</t>
  </si>
  <si>
    <t>Applied Behavioral Analysis (ABA)</t>
  </si>
  <si>
    <t>In-Home Behavioral Services</t>
  </si>
  <si>
    <t>In-Home Therapy</t>
  </si>
  <si>
    <t>Therapeutic Mentoring Services</t>
  </si>
  <si>
    <t>Structured Outpatient Addiction Program (SOAP)</t>
  </si>
  <si>
    <t>BH outpatient (including psychology and psych APN)</t>
  </si>
  <si>
    <t>Community Support Program (CSP)</t>
  </si>
  <si>
    <t>Recovery Support Navigators</t>
  </si>
  <si>
    <t>Recovery Coaching</t>
  </si>
  <si>
    <t>Opioid Treatment Program (OTP)</t>
  </si>
  <si>
    <t>Intensive Care Coordination (ICC)</t>
  </si>
  <si>
    <t xml:space="preserve">Community Behavioral Health Center </t>
  </si>
  <si>
    <t>Community Crisis Stabilization Unit</t>
  </si>
  <si>
    <t>Emergency Services</t>
  </si>
  <si>
    <t>Specialty Care</t>
  </si>
  <si>
    <t>DCF Health Care Screening</t>
  </si>
  <si>
    <t>Comprehensive medical examination and age appropriate screenings</t>
  </si>
  <si>
    <t>Emergency Behavioral Health Services</t>
  </si>
  <si>
    <t xml:space="preserve">AMCI/YMCI Services </t>
  </si>
  <si>
    <t>Urgent Care - Behavioral Health</t>
  </si>
  <si>
    <t xml:space="preserve">Behavioral Health Services (unless otherwise listed) </t>
  </si>
  <si>
    <t>Non-24-Hour Diversionary Services</t>
  </si>
  <si>
    <t>II.A.4</t>
  </si>
  <si>
    <t>Population covered by standard</t>
  </si>
  <si>
    <t xml:space="preserve">Enter the population that the standard applies to. </t>
  </si>
  <si>
    <t xml:space="preserve">Adult </t>
  </si>
  <si>
    <t>Pediatric</t>
  </si>
  <si>
    <t>Adult and pediatric</t>
  </si>
  <si>
    <t>Female, transgender, and gender diverse Enrollees aged 10 and older</t>
  </si>
  <si>
    <t>Adolescent</t>
  </si>
  <si>
    <t>Adult &amp; Adolescent</t>
  </si>
  <si>
    <t>Adult and Pediatric</t>
  </si>
  <si>
    <t xml:space="preserve">Adult and Pediatric </t>
  </si>
  <si>
    <t>Enrollees newly placed in the care or custody of DCF</t>
  </si>
  <si>
    <t>II.A.5</t>
  </si>
  <si>
    <t>Applicable region(s)</t>
  </si>
  <si>
    <t>Enter the region that the standard applies to.</t>
  </si>
  <si>
    <t>Statewide except for Oak Bluffs and Nantucket Service Areas</t>
  </si>
  <si>
    <t>Oak Bluffs and Nantucket Service Areas</t>
  </si>
  <si>
    <t>Statewide</t>
  </si>
  <si>
    <t>Statewide except Nantucket service area</t>
  </si>
  <si>
    <t>Nantucket service area</t>
  </si>
  <si>
    <t>B. Analyses that the state uses to monitor compliance with access and network adequacy standards reported in Section A</t>
  </si>
  <si>
    <t xml:space="preserve">States should use this section of the tab to report on the analyses that the state uses to assess plan compliance with the state's 42 C.F.R. § 438.68 and 42 C.F.R. § 438.206 standards; report on each analysis in columns E - L. </t>
  </si>
  <si>
    <t>Input program-level data in these column unless specified in the item instructions &gt;&gt;</t>
  </si>
  <si>
    <t>Geomapping</t>
  </si>
  <si>
    <t>Plan Provider Directory Review</t>
  </si>
  <si>
    <t>Secret Shopper: Network Participation</t>
  </si>
  <si>
    <t>Secret Shopper: Appointment Availability</t>
  </si>
  <si>
    <t>EVV Data Analysis</t>
  </si>
  <si>
    <t>Review of Grievances Related to Access</t>
  </si>
  <si>
    <t>Encounter Data Analysis</t>
  </si>
  <si>
    <t>Other (Specify)</t>
  </si>
  <si>
    <t>II.B.1</t>
  </si>
  <si>
    <t xml:space="preserve">Frequency of analysis </t>
  </si>
  <si>
    <t>Indicate how frequently the state analyzes plan compliance with 42 C.F.R. § 438.68 and/or 42 C.F.R. § 438.206 for the program being reported on in this tab using the methods listed in columns E-L. If the state does not use the method, select "Not used for any plans".</t>
  </si>
  <si>
    <t>Annually</t>
  </si>
  <si>
    <t xml:space="preserve">As part of External Quality Review, MassHealth and its EQR vendor review a targeted subset of provider types annually for all plans in this program. </t>
  </si>
  <si>
    <t>Not used for any plans</t>
  </si>
  <si>
    <t>Ad hoc review of grievances</t>
  </si>
  <si>
    <t>II.B.2</t>
  </si>
  <si>
    <t>Analysis methods</t>
  </si>
  <si>
    <t>For each analysis method in columns E-L, indicate whether the state uses the method to analyze plan compliance with 42 C.F.R. § 438.68 and/or 42 C.F.R. § 438.206 for all, some, or none of the plans in the program being reported on in this tab. If the state uses other methods, please explain them in column L. If the state enters 'Used for some but not all plans' for any method, report the plans for which it uses the method in II.B.3.</t>
  </si>
  <si>
    <t>Used for all plans</t>
  </si>
  <si>
    <t>II.B.3</t>
  </si>
  <si>
    <t xml:space="preserve">Plan-specific analysis </t>
  </si>
  <si>
    <t>If the state indicated in item II.B.2 that it uses an analysis method for some but not all plans in the program, identify the subset of plans for which the method is used. Write the name of the plan(s) under the column corresponding with the type of analysis. If the state indicated in item II.B.2 that it uses the method on all or none of the plans in the program, write "N/A."</t>
  </si>
  <si>
    <t>N/A</t>
  </si>
  <si>
    <t>C. Plan-level compliance data</t>
  </si>
  <si>
    <t xml:space="preserve">States should use this section of the tab to report on plan compliance with the state's 42 C.F.R. § 438.68 and 42 C.F.R. § 438.206 standards; report on each plan in columns E - AR. </t>
  </si>
  <si>
    <t>Input plan-level data in columns for Plan 1 through Plan 40 &gt;&gt;</t>
  </si>
  <si>
    <t>II.C.1.a</t>
  </si>
  <si>
    <t>Plan name</t>
  </si>
  <si>
    <t>In columns E - AR, enter the names of the plans that contract with the state for the managed care program identified above.</t>
  </si>
  <si>
    <t>Berkshire Fallon Health Collaborative</t>
  </si>
  <si>
    <t>Fallon 365 Care</t>
  </si>
  <si>
    <t>Fallon Health-Atrius Health Care Collaborative</t>
  </si>
  <si>
    <t>BeHealthy Partnership</t>
  </si>
  <si>
    <t>Mass General Brigham Health Plan</t>
  </si>
  <si>
    <t>Tufts Health Together with CHA</t>
  </si>
  <si>
    <t>Tufts Health Together with UMass Memorial Health</t>
  </si>
  <si>
    <t>East Boston Neighborhood Health WellSense Alliance</t>
  </si>
  <si>
    <t>WellSense BILH Performance Network ACO</t>
  </si>
  <si>
    <t>WellSense Boston Children’s ACO</t>
  </si>
  <si>
    <t>WellSense Care Alliance</t>
  </si>
  <si>
    <t>WellSense Community Alliance</t>
  </si>
  <si>
    <t>WellSense Mercy Alliance</t>
  </si>
  <si>
    <t>WellSense Signature Alliance</t>
  </si>
  <si>
    <t>WellSense Southcoast Alliance</t>
  </si>
  <si>
    <t>II.C.2.a</t>
  </si>
  <si>
    <t>Assurance of plan compliance with 42 C.F.R. § 438.68</t>
  </si>
  <si>
    <t>Indicate whether the state assures that the plan complies with the state's network adequacy standards under 42 C.F.R. § 438.68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438.68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438.68 standards in at least one of those analyses, enter 'no, the plan does not comply based on all analyses.'</t>
  </si>
  <si>
    <t>Yes, the plan complies based on all analyses</t>
  </si>
  <si>
    <t xml:space="preserve">No, the plan does not comply based on all analyses </t>
  </si>
  <si>
    <t>II.C.2.b</t>
  </si>
  <si>
    <t>Description of results: 42 C.F.R. § 438.68</t>
  </si>
  <si>
    <t xml:space="preserve">Describe the results of each of the analyses (including dates of the analyses) that support the assurance above of the plan's compliance with the state's 42 C.F.R. § 438.68 standards. In the description of results, please address the standards that apply to the plan and each of the analyses that the state used to assess plan compliance with those standards. </t>
  </si>
  <si>
    <t>The analyses were conducted February through August 2024.  The plan passed all measures.  All standards listed above in II.A.1 through II.A.5 apply to the plan.</t>
  </si>
  <si>
    <t>The analyses were conducted February through August 2024.  The plan passed all measures except where noted.  All standards listed above in II.A.1 through II.A.5 apply to the plan.</t>
  </si>
  <si>
    <t>II.C.2.c</t>
  </si>
  <si>
    <t>Plan deficiencies: 42 C.F.R. § 438.68 (Part 1)</t>
  </si>
  <si>
    <t>If the state cannot assure plan compliance with the state's 42 C.F.R. § 438.68 standards based on at least one analysis conducted within the reporting period in I.B.4 and I.B.5, describe plan deficiencies identified during the reporting period and indicate which analyses uncovered the deficiencies. If the state selected "Yes, the plan complies based on all analyses" in II.C.2.a, write "N/A."</t>
  </si>
  <si>
    <t>The state has found deficiencies in the Holyoke service area for Clinical Stabilization Services (CSS) level 3.5 and for Applied Behavior Analysis in the Greenfield and Northampton service areas.</t>
  </si>
  <si>
    <t>The state has found deficiencies for the service area of Oak Bluff for provider type  Applied Behavioral Analysis (ABA) and for service area of Nantucket for provider type IHT (In-Home Therapy) and Therapeutic Mentoring. For service areas Oak Bluff and Nantucket there are plan deficiencies for provider types: ICC (Intesive Care Coordination) and IHBS (In-Home Behavioral Services)</t>
  </si>
  <si>
    <t>The state has found deficiency for service area of Athol for Opioid Treatment Program (OTP)</t>
  </si>
  <si>
    <t>The state found deficiencies in Adult and Child Primary Care Provider (PCP) for the service area of Framingham.</t>
  </si>
  <si>
    <t xml:space="preserve">The state found deficiencies in Adult Primary Care Provider (PCP)  and Child Primary Care Provider (PCP) for the service areas of Holyoke, Springfield and Westfield. </t>
  </si>
  <si>
    <t>II.C.2.d</t>
  </si>
  <si>
    <t>Plan deficiencies: 42 C.F.R. § 438.68 (Part 2)</t>
  </si>
  <si>
    <t>If the state cannot assure plan compliance with the state's 42 C.F.R. § 438.68 standards based on at least one analysis conducted within the reporting period in I.B.4 and I.B.5, describe what the plan will do to achieve compliance and how the state will monitor the plan's progress. 
If the state selected "Yes, the plan complies based on all analyses" in II.C.2.a, write "N/A."</t>
  </si>
  <si>
    <t xml:space="preserve">The state contacted the plan noting areas of non compliance for the service area of Oak Bluff for provider type  Applied Behavioral Analysis (ABA) and for service area of Nantucket for provider type IHT (In-Home Therapy) and Therapeutic Mentoring. For service areas Oak Bluff and Nantucket there are plan deficiencies for provider types: ICC (Intesive Care Coordination) and IHBS (In-Home Behavioral Services) the state asked for a detailed plan and timeline for coming into compliance. </t>
  </si>
  <si>
    <t xml:space="preserve">The state has contacted the plan noting non-compliance of Opiod Treatment Program (OTP) for Athol. The state asked the plan for a detailed plan and timeline for coming into compliance. </t>
  </si>
  <si>
    <t>The state contacted the plan noting areas of non compliance for Adult and Child Primary Care Provider (PCP) for the service area of Framingham. The state asked the plan for a detailed plan and timeline for coming into compliance.</t>
  </si>
  <si>
    <t>The state contacted the plan noting areas of non compliance in Adult Primary Care Provider (PCP)  and Child Primary Care Provider (PCP) for the service areas of Holyoke, Springfield and Westfield.  The state asked for a detailed plan and timeline for coming into compliance.</t>
  </si>
  <si>
    <t>II.C.2.e</t>
  </si>
  <si>
    <t>Reassessment for plan deficiencies: 42 C.F.R. § 438.68</t>
  </si>
  <si>
    <t xml:space="preserve">If the state identified any plan deficiencies in II.C.2.c, indicate when the state will reassess the plan's network to determine whether the plan has remediated those deficiencies. </t>
  </si>
  <si>
    <t>II.C.2.f</t>
  </si>
  <si>
    <t>Exceptions granted under 42 C.F.R. § 438.68(d)</t>
  </si>
  <si>
    <t>Describe any network adequacy standard exceptions that the state has granted to the plan under 42 C.F.R. § 438.68(d). If there are no exceptions, write "None."</t>
  </si>
  <si>
    <t>The state has granted network adequacy exceptions in the Adams and Pittsfield service areas for Community-Based Acute Treatment for Children and Adolescents (CBAT) - Intensive Community-Based Acute Treatment for Children and Adolescents (ICBAT) - Transitional Care Unit (TCU), Managed inpatient level 4, Monitored inpatient level 3.7, Clinical Stabilization Services (CSS) level 3.5, and Residential Rehabilitation Services level 3.1.</t>
  </si>
  <si>
    <t>The state has granted network adequacy exceptions in the Gardner-Fitchburg and Southbridge service areas for Community-Based Acute Treatment for Children and Adolescents (CBAT) - Intensive Community-Based Acute Treatment for Children and Adolescents (ICBAT) - Transitional Care Unit (TCU).</t>
  </si>
  <si>
    <t>The state has granted network adequacy exceptions in the Plymouth and Wareham service areas for Community-Based Acute Treatment for Children and Adolescents (CBAT) - Intensive Community-Based Acute Treatment for Children and Adolescents (ICBAT) - Transitional Care Unit (TCU) and in the Plymouth service area for Residential Rehabilitation Services level 3.1.</t>
  </si>
  <si>
    <t>The state has granted network adequacy exceptions in the Greenfield, Holyoke, Northampton, Springfield, and Westfield service areas for Community-Based Acute Treatment for Children and Adolescents (CBAT) - Intensive Community-Based Acute Treatment for Children and Adolescents (ICBAT) - Transitional Care Unit (TCU), Managed inpatient level 4, and Monitored inpatient level 3.7. The state has granted network adequacy exceptions in the Greenfield, Northampton, Springfield, and Westfield service areas for Clinical Stabilization Services (CSS) level 3.5. The state has granted network adequacy exceptions in the Greenfield and Northampton service areas for Partial Hospitalization Program (PHP).</t>
  </si>
  <si>
    <t>The state has granted network adequacy exceptions  for provider type Applied Behavioral Analysis (ABA), Community Support Program (CSP), Recovery Support Navigator  (RSN), Inpatient psych adolescent and Inpatient psych adult for Nantucket. For provider type  Community Based Acute Treatment for Children and Adolescents (CBAT)- Intensive Community- Based Acute Treatment for Children and Adolescents (ICBAT)- Transistional Care Unit (TCU)of service areas: Gloucester, Greenfield, Holyoke, Nantucket, Northampton, Oak Bluffs and Westfield. For provider type Clinicial Stabilization Services (CSS) level 3.5 for service areas of Nantucket, Oak Bluffs and Westfield. For provider type Dermatology for service area of Greenfield.  For provider type Managed Inpatient Level 4.0 and provider type Monitored Inpatient Level 3.7 for service areas Greenfield, Holyoke, Nantucket, Northampton, Oak Bluffs and Westfield.  Exceptions were granted for service areas of Nantucket and Oak Bluffs for provider types: Community Crisis Stabilization (CCS), Opiod Treatment Program (OTP), Partial Hospitalization Program (PHP), Residential Rehabilitation Services (RRS) level 3.1, and  Structured Outpatient Addiction Program (SOAP).</t>
  </si>
  <si>
    <t>None</t>
  </si>
  <si>
    <t>The state has granted network exceptions for the service area of Athol for provider types: Managed Inpatient Level 4.0 and Monitored Inpatient Level 3.7.</t>
  </si>
  <si>
    <t>The state has granted network exceptions for provider type  Community Based Acute Treatment for Children and Adolescents (CBAT)- Intensive Community- Based Acute Treatment for Children and Adolescents (ICBAT)- Transistional Care Unit (TCU) for the following service areas: Fall River, Falmouth, Gardner-Fitchburg, Haverhill, Holyoke, Nantucket, New Bedford, Northampton, Oak Bluffs, Orleans, Plymouth, Southbridge, Springfield, Taunton, Wareham, and Westfield. Network exceptions were also granted for provider type Clinical Stabilization Services (CSS) Level 3.5 for service areas: Adams, Barnstable, Oak Bluffs, Orleans, Springfield, and Westfield. Exception granted for Inpatient  Psych for Adolescent and Inpatient  Psych Adult for Nantucket. For provider type Managed Inpatient Level 4.0, exceptions were granted for the following service areas: Adams, Barnstable, Falmouth, Holyoke, Northampton, Oak Bluffs, Orleans, Springfield, and Westfield. For provider type Monitored Inpatient Level 3.7 exceptions were granted for the following service areas: Adams, Holyoke, Nantucket, Northampton, Oak Bluffs, Orleans, Springfield, and Westfield. For provider type Opiod Tratment Program: OTP exceptions were granted for the service areas of Nantucket, Oak Bluffs and Orleans. For provider type Parital Hospitalization Program (PHP) and Residential Rehabilitation Services (RRS) level 3.1 an exception was granted for Nantucket. For provider type Structured Outpatient Addiction Program  (SOAP) execeptions were granted for the service areas of Barnstable, Nantucket, Oak Bluffs and Orleans.</t>
  </si>
  <si>
    <t>The state granted an exception for provider type Community Based Acute Treatment for Children and Adolescents (CBAT)- Intensive Community- Based Acute Treatment for Children and Adolescents (ICBAT)- Transistional Care Unit (TCU) for service areas Beverly, Haverhill and Wareham</t>
  </si>
  <si>
    <t>The state granted exceptions for the service area of Orleans both Applied Behavioral Analysis  (ABA) and Acute Inpatient Hospital. An exception was granted for provider type Community Based Acute Treatment for Children and Adolescents (CBAT)- Intensive Community- Based Acute Treatment for Children and Adolescents (ICBAT)- Transistional Care Unit (TCU) for service areas: Barnstable, Fall River, Falmouth, Holyoke, New Bedford, Northampton, Orleans, Plymouth, Springfield, Taunton, Wareham and Westfield. The state granted an exception for provider type Clinical Stabilization Services (CSS) level 3.5 for service areas of Barnstable, Orleans, Springfield and Westfield. The state granted exceptions for Managed Inpatient Level 4.0 for service areas: Barnstable, Falmouth, Holyoke, Northampton, Orleans, Springfield and Westfield. Exceptions were granted for provider type Monitored Inpatient Level 3.7 for service areas Barnstable, Holyoke, Northampton, Orleans, Springfield and Westfield. An exception was granted for provider type  Opiod Treatment Program (OTP) for Orleans and for Structured Outpatient Addiction Program (SOAP) for service areas Barnstable and Orleans.</t>
  </si>
  <si>
    <t xml:space="preserve">The state granted exceptions for provider type Community Based Acute Treatment for Children and Adolescents (CBAT)- Intensive Community- Based Acute Treatment for Children and Adolescents (ICBAT)- Transistional Care Unit (TCU)for service areas of Holyoke, Springfield and Westfield. Exceptions grants for provider types Clinical Stabilization Services (CSS) level 3.5 for service areas Springfield and Westfield. Exceptions granted for provider types Managed Inpatient Level 4.0 and Monitored Inpatient Level 3.7 for service areas of Holyoke, Springfield and Westfield. </t>
  </si>
  <si>
    <t xml:space="preserve">The state granted exceptions for provider type  Community Based Acute Treatment for Children and Adolescents (CBAT)- Intensive Community- Based Acute Treatment for Children and Adolescents (ICBAT)- Transistional Care Unit (TCU)for service areas of Plymouth and Taunton. </t>
  </si>
  <si>
    <t xml:space="preserve">The state granted an exception for provider type Community Based Acute Treatment for Children and Adolescents (CBAT)- Intensive Community- Based Acute Treatment for Children and Adolescents (ICBAT)- Transistional Care Unit (TCU) for service area of Fall River, Falmouth, New Bedford, Plymouth, Taunton, and Wareham. An exception was also granted for provider type Managed Inpatient Level 4.0 for the service area of Falmouth. </t>
  </si>
  <si>
    <t>II.C.2.g</t>
  </si>
  <si>
    <t>Justification for exceptions granted under 42 C.F.R. § 438.68(d)</t>
  </si>
  <si>
    <t xml:space="preserve">If the state identified any network adequacy standard exceptions granted to the plan under 42 C.F.R. § 438.68(d) in II.C.2.f, describe the state's justification for granting the exception(s). If the state has not granted any exceptions, write "N/A." </t>
  </si>
  <si>
    <t>The state provides an exception because there are a limited number of providers of these services in these service areas.</t>
  </si>
  <si>
    <t>II.C.3.a</t>
  </si>
  <si>
    <t>Assurance of compliance with 42 C.F.R. § 438.206</t>
  </si>
  <si>
    <t>Indicate whether the state assures that the plan complies with the state's availability of services standards under 42 C.F.R. § 438.206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438.206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438.206 standards in at least one of those analyses, enter 'no, the plan does not comply based on all analyses.'</t>
  </si>
  <si>
    <t>II.C.3.b</t>
  </si>
  <si>
    <t>Description of results: 42 C.F.R. § 438.206</t>
  </si>
  <si>
    <t>Describe the results of each of the analyses (including dates of the analyses) that support the assurance above of the plan's compliance with the state's 42 C.F.R. § 438.206 standards. In the description of results, please address the standards that apply to the plan and each of the analyses that the state used to assess plan compliance with those standards.</t>
  </si>
  <si>
    <t xml:space="preserve">The state's contract with the plan includes the 42 CFR 438.206 requirements and reporting requirements from the plans with respect to those contract requirements. In its reporting, the plan has not indicated non-compliance with these requirements. </t>
  </si>
  <si>
    <t>II.C.3.c</t>
  </si>
  <si>
    <t>Plan deficiencies: 42 C.F.R. § 438.206 (Part 1)</t>
  </si>
  <si>
    <t>If the state cannot assure plan compliance with the state's 42 C.F.R. § 438.206 standards based on at least one analysis conducted within the reporting period indicated in I.B.4 and I.B.5, describe plan deficiencies identified during the reporting period and indicate which analyses uncovered the deficiencies. 
If the state selected "Yes, the plan complies based on all analyses" in II.C.3.a, write "N/A."</t>
  </si>
  <si>
    <t>II.C.3.d</t>
  </si>
  <si>
    <t>Plan deficiencies: 42 C.F.R. § 438.206 (Part 2)</t>
  </si>
  <si>
    <t>If the state cannot assure plan compliance with the state's 42 C.F.R. § 438.206 standards based on at least one analysis conducted within the reporting period indicated in I.B.4 and I.B.5, describe what the plan will do to achieve compliance and how the state will monitor the plan's progress.
If the state selected "Yes, the plan complies based on all analyses" in II.C.3.a, write "N/A."</t>
  </si>
  <si>
    <t>II.C.3.e</t>
  </si>
  <si>
    <t>Reassessment for plan deficiencies: 42 C.F.R. § 438.206</t>
  </si>
  <si>
    <t xml:space="preserve">If the state identified any plan deficiencies in II.C.3.c, indicate when the state will reassess the plan's availability of services to determine whether the plan has remediated those deficiencies. </t>
  </si>
  <si>
    <t xml:space="preserve">Immediately, on a 24-hour basis, seven days a week without network restricitons </t>
  </si>
  <si>
    <t xml:space="preserve">Within 48 hours for services thtat are not Emergency Services or routine services </t>
  </si>
  <si>
    <t>Tufts Health Together MCO</t>
  </si>
  <si>
    <t>WellSense Essential MCO</t>
  </si>
  <si>
    <t xml:space="preserve">The analyses were conducted February through August 2024.  The plan passed all measures except where noted.  All standards listed above in II.A.1 through II.A.5 apply to the plan.  </t>
  </si>
  <si>
    <t>The state has found deficiencies in the Adams and Pittsfield service areas for Structured Outpatient Addiction Program (SOAP), Partial Hospitalization Program (PHP), and urgent care. Deficiencies were also found in Holyoke service area for Clinical Stabilization Services (CSS) level 3.5. 
Deficiencies were found for Monitored inpatient level 3.7 in the Gardner-Fitchburg service area and for Opioid Treatment Program (OTP) in the Athold, Gardner-Fitchburg, and Greenfield service areas.</t>
  </si>
  <si>
    <t>The state has found deficiencies in the Athol and Gardner-Fitchburg service areas for Clinical Stabilization Services (CSS) level 3.5. 
The state also found deficiencies in the Pittsfield service area for adult PCP time or distance and child PCP time or distance.</t>
  </si>
  <si>
    <t xml:space="preserve">The state has granted network adequacy exceptions for Managed inpatient level 4 for ten service areas: Adams, Athol, Gloucester, Greenfield, Haverhill, Holyoke, Northampton, Pittsfield, Springfield, and Westfield. Exceptions were also granted for Clinical Stabilization Services (CSS) level 3.5  in Greenfield, Springfield, and Westfield.  The state has granted exceptions for Monitored inpatient level 3.7 in five service areas: Athol, Greenfield, Holyoke, Springfield, and Westfield.  An exception was also granted for urgent care in Gloucester service area. </t>
  </si>
  <si>
    <t>The state has granted network adequacy exceptions for Community-Based Acute Treatment for Children and Adolescents (CBAT) - Intensive Community-Based Acute Treatment for Children and Adolescents (ICBAT) - Transitional Care Unit (TCU) for 23 service areas: Adams, Athol, Barnstable, Beverly, Fall River, Falmouth, Gardner-Fitchburg, Gloucester, Greenfield, Haverhill, Holyoke, Nantucket, New Bedford, Northampton, Oak Bluffs, Orleans, Pittsfield, Plymouth, Southbridge, Springfield, Taunton, Wareham, Westfield.  Exceptions were also granted for Managed inpatient level 4 for 13 service areas: Adams, Athol, Barnstable, Falmouth, Greenfield, Holyoke, Nantucket, Northampton, Oak Bluffs, Orleans, Pittsfield, Springfield, and Westfield.
The state granted exceptions for Applied Behavioral Analysis (ABA) in the Nantucket and Orleans service areas.  Exceptions were also granted for Clinical Stabilization Services (CSS) level 3.5 in nine service areas: Adams, Barnstable, Greenfield, Nantucket, Oak Bluffs, Orleans, Pittsfield, Springfield and Westfield. The state granted exceptions for Monitored inpatient level 3.7 for 11 service areas: Adams, Athol, Barnstable, Greenfield, Nantucket, Northampton, Oak Bluffs, Orleans, Pittsfield, Springfield, and Westfield. Exceptions were given for Opioid Treatment Program for Nantucket, Oak Bluffs, and Orleans service areas.  Exceptions were given for Structured Outpatient Addiction Program (SOAP) for Barnstable, Nantucket, Oak Bluffs, and Orleans service areas. An exception was given for acute inpatient hospital in the Orleans service area.  Lastly, exceptions were given for the Nantucket service area for Inpatient psychiatric adolscent, Residential Rehabilitation Services level 3.1, and Partial Hospitalization Program (PHP).</t>
  </si>
  <si>
    <t>90% of Covered Individuals &amp; two providers within 60 miles or 60 minutes</t>
  </si>
  <si>
    <t>Inpatient MH</t>
  </si>
  <si>
    <t>PHP (Partial Hospitalization)</t>
  </si>
  <si>
    <t>IOP (Intensive Outpatient Program)</t>
  </si>
  <si>
    <t>ABA (Applied Behavioral Analysis)</t>
  </si>
  <si>
    <t>IHT (In-Home Therapy)</t>
  </si>
  <si>
    <t>TM (Therapeutic Mentoring)</t>
  </si>
  <si>
    <t>SOAP (Structured Outpatient Addiction Program)</t>
  </si>
  <si>
    <t>BH Psychiatry</t>
  </si>
  <si>
    <t>CSP (Community Support Program)</t>
  </si>
  <si>
    <t>RSN (Recovery Support Navigator)</t>
  </si>
  <si>
    <t>PDT (Psychiatric Day Treatment)</t>
  </si>
  <si>
    <t>RC (Recovery Coach)</t>
  </si>
  <si>
    <t>MCI (Mobile Crisis Intervention)</t>
  </si>
  <si>
    <t>Adult and Adolescent</t>
  </si>
  <si>
    <t>Quarterly</t>
  </si>
  <si>
    <t>Monthly</t>
  </si>
  <si>
    <t>NA</t>
  </si>
  <si>
    <t>MBHP</t>
  </si>
  <si>
    <t>The BH Network Geographic Access data for CY2023 is provided quarterly. The date range for Q1=Jan 1,2023-Mar 31,2023; Q2=Apr 1, 2023-Jun 30, 2023; Q3=Jul 1, 2023-Sep 30, 2023; Q4=Oct 1, 2023-Dec 31, 2023 The Inpatient Services (IP) standard is 90% of PCC Plan members shall be able access services within 60 miles or 60 minutes. IP Service Q1=100%, Q2=100%, Q3=100, Q4=100%. The Outpatient Service (OP), Group Practice (GP) and Individual Practitioners (IndPract) standard is 90% of PCC Plan Members shall be able to access services within 30 miles or 30 minutes. OP Service Q1=100%, Q2=100%,Q3=100% Q4=100%; Group Practice Q1=99.9% Q2=99.9% Q3=99.9%, Q4=99.99%; Individual Practitioners, Q1=99.8%, 99.8%, Q2=99.8%, Q3=99.9%, Q4=99.9%. Each quarter, MBHP met the state requirements of each standard.</t>
  </si>
  <si>
    <t>30 minutes or 15 miles</t>
  </si>
  <si>
    <t>25 minutes and 10 miles</t>
  </si>
  <si>
    <t>45 minutes and 30 miles</t>
  </si>
  <si>
    <t>80 minutes and 60 miles</t>
  </si>
  <si>
    <t>2 Providers within 25 Minutes and 10 Miles</t>
  </si>
  <si>
    <t>2 Providers within 45 Minutes and 30 Miles</t>
  </si>
  <si>
    <t>2 Providers within 80 Minutes and 60 Miles</t>
  </si>
  <si>
    <t>2 Providers within 30 Minutes or 15 Miles</t>
  </si>
  <si>
    <t>2 Providers within 30 Minutes and 15 Miles</t>
  </si>
  <si>
    <t>1 Provider within 53 Minutes and 35 Miles</t>
  </si>
  <si>
    <t>1 Provider within 30 Minutes and 15 Miles</t>
  </si>
  <si>
    <t>1 Provider within 20 Minutes and 10 Miles</t>
  </si>
  <si>
    <t>1 Provider within 38 Minutes and 25 Miles</t>
  </si>
  <si>
    <t>1 Provider within 60 Minutes and 40 Miles</t>
  </si>
  <si>
    <t>1 Provider within 45 Minutes and 30 Miles</t>
  </si>
  <si>
    <t>1 Provider within 75 Minutes and 50 Miles</t>
  </si>
  <si>
    <t>1 Provider within 30 Minutes and 20 Miles</t>
  </si>
  <si>
    <t>1 Provider within 30 Minutes or 15 Miles</t>
  </si>
  <si>
    <t>Acute Inpatient Hospital</t>
  </si>
  <si>
    <t>Adult Day Health</t>
  </si>
  <si>
    <t>Adult Foster Care</t>
  </si>
  <si>
    <t>Adult PCP</t>
  </si>
  <si>
    <t>Allergy and Immunology</t>
  </si>
  <si>
    <t>BH outpatient</t>
  </si>
  <si>
    <t>Cardiothoracic Surgery</t>
  </si>
  <si>
    <t>Chiropractor</t>
  </si>
  <si>
    <t xml:space="preserve">Clinical Support Services for Substance Use Disorders (Level 3.5) </t>
  </si>
  <si>
    <t>Community Crisis Stabilization</t>
  </si>
  <si>
    <t>Community Support Program</t>
  </si>
  <si>
    <t>Day Habilitation</t>
  </si>
  <si>
    <t>Day Services</t>
  </si>
  <si>
    <t>Emergency Support Services</t>
  </si>
  <si>
    <t>ENT/Otolaryngology</t>
  </si>
  <si>
    <t>Group Adult Foster Care</t>
  </si>
  <si>
    <t>Hospice</t>
  </si>
  <si>
    <t>Infectious Diseases</t>
  </si>
  <si>
    <t>Intensive Outpatient Program</t>
  </si>
  <si>
    <t>Monitored inpt Lvl 3.7</t>
  </si>
  <si>
    <t>Neurosurgery</t>
  </si>
  <si>
    <t>Ob/Gyn</t>
  </si>
  <si>
    <t>Occupational Therapy</t>
  </si>
  <si>
    <t>Oncology - Medical, Surgical</t>
  </si>
  <si>
    <t>Oncology - Radiation/Radiation Oncology</t>
  </si>
  <si>
    <t>Orthotics and Prosthetics</t>
  </si>
  <si>
    <t>Oxygen and Respiratory Equipment</t>
  </si>
  <si>
    <t>Partial Hospitalization Program</t>
  </si>
  <si>
    <t>Personal Care Assistant</t>
  </si>
  <si>
    <t>Physiatry, Rehabilitative Medicine</t>
  </si>
  <si>
    <t>Physical Therapy</t>
  </si>
  <si>
    <t xml:space="preserve">Program of Assertive Community Treatment </t>
  </si>
  <si>
    <t>Psychiatric Day Treatment</t>
  </si>
  <si>
    <t>Rehabilitation hospital</t>
  </si>
  <si>
    <t>Residential Rehabilitation Services for Substance Use Disorders (Level 3.1)</t>
  </si>
  <si>
    <t>Skilled Nursing Facility</t>
  </si>
  <si>
    <t>Speech Therapy</t>
  </si>
  <si>
    <t>Structured Outpatient Addiction Program</t>
  </si>
  <si>
    <t>Adult</t>
  </si>
  <si>
    <t>Large metro</t>
  </si>
  <si>
    <t>Metro</t>
  </si>
  <si>
    <t>Micro</t>
  </si>
  <si>
    <t>Large Metro</t>
  </si>
  <si>
    <t> </t>
  </si>
  <si>
    <t>Commonwealth Care Alliance</t>
  </si>
  <si>
    <t>Tufts Health One Care</t>
  </si>
  <si>
    <t>UnitedHealthCare Connected</t>
  </si>
  <si>
    <t xml:space="preserve">The standard analyzed refers to minumum number of providers within a maximum time and/or distance standard.
An analysis of compliance with these standards was conducted December 2023 that showed the plan to be in compliance. </t>
  </si>
  <si>
    <t xml:space="preserve">The standard analyzed refers to minumum number of providers within a maximum time and/or distance standard.
An analysis of compliance with these standards was conducted December 2023 that showed the plan not to be in compliance, as described below. </t>
  </si>
  <si>
    <t xml:space="preserve">The analysis of the numbers of providers revealed deficeiencies with respect to the number of providers of Cardiac Surgery (Bristol, Middlesex, Norfolk, &amp; Essex County) and Neurosurgery (Essex). </t>
  </si>
  <si>
    <t xml:space="preserve">The analysis of the numbers of providers revealed deficeiencies with respect to the number of providers of Acute Inpatient Hospitals (Essex County), Critical Care Services/Intensive Care (Essex County), and Outpatient Infusion/Chemotherapy (Esssex County). </t>
  </si>
  <si>
    <t>Developed in consultation with the state, the plan is required to follow a compliance plan designed to bring the deficiencies into compliance. The compliance plan requires the plan to report to the state in regular intervals to ensure progress towards correcting deficiencies.</t>
  </si>
  <si>
    <t>The state has granted network adequacy exceptions for Cardiac Surgery (Bristol, Middlesex, Norfolk, &amp; Essex County) and Neurosurgery (Essex).</t>
  </si>
  <si>
    <t>Insufficent number of providers of these types in this county.</t>
  </si>
  <si>
    <t>The state's contract with the plan includes the 42 CFR 438.206 requirements and reporting requirements from the plans with respect to those contract requirements. In its reporting, the plan has not indicated non-compliance with these requirements. The state also engages with the plan in regular intervals to resolve potential problems with respect to availability of services before they rise to the level of non-compliance.</t>
  </si>
  <si>
    <t>Maximum time and distance</t>
  </si>
  <si>
    <t>30 minutes and 15 miles</t>
  </si>
  <si>
    <t>30 minutes and/or 15 miles</t>
  </si>
  <si>
    <t xml:space="preserve">Allergy and Immunology </t>
  </si>
  <si>
    <t xml:space="preserve">Ophthalmology </t>
  </si>
  <si>
    <t>Psych inpt adult</t>
  </si>
  <si>
    <t>Semi-annually</t>
  </si>
  <si>
    <t>Fallon Navicare</t>
  </si>
  <si>
    <t>Senior Whole Health</t>
  </si>
  <si>
    <t>Tufts Health Plan</t>
  </si>
  <si>
    <t>United Healthcare</t>
  </si>
  <si>
    <t>Wellsense Health Plan</t>
  </si>
  <si>
    <t xml:space="preserve">The standard analyzed refers to minimum number of providers within a maximum time and/or distance standard. 
An analyses of compliance with these standards was conducted December 2023 that showed the plan to be in compliance. </t>
  </si>
  <si>
    <t>Drop down values</t>
  </si>
  <si>
    <t xml:space="preserve">State </t>
  </si>
  <si>
    <t>Services</t>
  </si>
  <si>
    <t>Separate analysis document</t>
  </si>
  <si>
    <t>Separate results document</t>
  </si>
  <si>
    <t>Provider type</t>
  </si>
  <si>
    <t xml:space="preserve">Applicable region(s) </t>
  </si>
  <si>
    <t>Population</t>
  </si>
  <si>
    <t>Monitoring methods</t>
  </si>
  <si>
    <t>Frequency</t>
  </si>
  <si>
    <t xml:space="preserve">Assurance of plan compliance </t>
  </si>
  <si>
    <t>Plan type</t>
  </si>
  <si>
    <t>Alabama</t>
  </si>
  <si>
    <t>Scenario 1: New contract</t>
  </si>
  <si>
    <t>Yes, analysis methods and results are contained in a separate document(s)</t>
  </si>
  <si>
    <t>Yes, compliance results are contained in a separate document</t>
  </si>
  <si>
    <t>Maximum time to travel</t>
  </si>
  <si>
    <t>Weekly</t>
  </si>
  <si>
    <t>Alaska</t>
  </si>
  <si>
    <t>No, analysis methods and results are not contained in a separate document(s)</t>
  </si>
  <si>
    <t>No, compliance results are not contained in a separate document</t>
  </si>
  <si>
    <t>Maximum distance to travel</t>
  </si>
  <si>
    <t>Urban</t>
  </si>
  <si>
    <t>Plan Provider Roster Review</t>
  </si>
  <si>
    <t>Bi-weekly</t>
  </si>
  <si>
    <t>Used for some but not all plans</t>
  </si>
  <si>
    <t>Arizona</t>
  </si>
  <si>
    <t>Scenario 3: Significant change - services</t>
  </si>
  <si>
    <t>Suburban</t>
  </si>
  <si>
    <t>Secret Shopper Calls: Network Participation</t>
  </si>
  <si>
    <t>PAHP</t>
  </si>
  <si>
    <t>Arkansas</t>
  </si>
  <si>
    <t>Scenario 3: Significant change - benefits</t>
  </si>
  <si>
    <t>Ease of getting an appointment timely</t>
  </si>
  <si>
    <t>Rural</t>
  </si>
  <si>
    <t>MLTSS</t>
  </si>
  <si>
    <t>Secret Shopper Calls: Appointment Availability</t>
  </si>
  <si>
    <t>Bi-monthly</t>
  </si>
  <si>
    <t>MMP</t>
  </si>
  <si>
    <t>California</t>
  </si>
  <si>
    <t>Scenario 3: Significant change - geographic service area</t>
  </si>
  <si>
    <t>Frontier</t>
  </si>
  <si>
    <t>Other (free text, specify)</t>
  </si>
  <si>
    <t>Colorado</t>
  </si>
  <si>
    <t>Scenario 3: Significant change - composition of provider network</t>
  </si>
  <si>
    <t>Connecticut</t>
  </si>
  <si>
    <t>Scenario 3: Significant change - payments to provider network</t>
  </si>
  <si>
    <t>Dist. of Col.</t>
  </si>
  <si>
    <t>Scenario 3: Significant change - enrollment of new population</t>
  </si>
  <si>
    <t>Florida</t>
  </si>
  <si>
    <t>Service fulfillment</t>
  </si>
  <si>
    <t>Georgia</t>
  </si>
  <si>
    <t>Hawaii</t>
  </si>
  <si>
    <t>Idaho</t>
  </si>
  <si>
    <t>Illinois</t>
  </si>
  <si>
    <t>Indiana</t>
  </si>
  <si>
    <t>Iowa</t>
  </si>
  <si>
    <t>Kansas</t>
  </si>
  <si>
    <t>Kentucky</t>
  </si>
  <si>
    <t>Louisiana</t>
  </si>
  <si>
    <t>Maine</t>
  </si>
  <si>
    <t>Maryland</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</si>
  <si>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</si>
  <si>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</si>
  <si>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</si>
  <si>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</si>
  <si>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</si>
  <si>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</si>
  <si>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</si>
  <si>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</si>
  <si>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</si>
  <si>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</si>
  <si>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</si>
  <si>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</si>
  <si>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</si>
  <si>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</si>
  <si>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</si>
  <si>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</si>
  <si>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</si>
  <si>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</si>
  <si>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</si>
  <si>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</si>
  <si>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</si>
  <si>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</si>
  <si>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</si>
  <si>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</si>
  <si>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</si>
  <si>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</si>
  <si>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</si>
  <si>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</si>
  <si>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</si>
  <si>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</si>
  <si>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The state has contacted the plan noting non-compliance in the Holyoke service area for Clinical Stabilization Services (CSS) level 3.5 and for Applied Behavior Analysis in the Greenfield and Northampton service areas.</t>
  </si>
  <si>
    <t>The state has contacted the plan noting non-compliance in the Athol and Gardner-Fitchburg service areas for Clinical Stabilization Services (CSS) level 3.5. 
The state has also contact the plan noting non-compliance in the Pittsfield service area for adult PCP time or distance and child PCP time or distance.</t>
  </si>
  <si>
    <t>The state has contacted the plan noting non-compliance for deficiencies in the Adams and Pittsfield service areas for Structured Outpatient Addiction Program (SOAP), Partial Hospitalization Program (PHP), and urgent care. The state has contacted the plan noting non-compliance for Holyoke service area for Clinical Stabilization Services (CSS) level 3.5. 
The state has contacted the plan noting non-compliance for Monitored inpatient level 3.7 in the Gardner-Fitchburg service area and for Opioid Treatment Program (OTP) in the Athold, Gardner-Fitchburg, and Greenfield service areas.</t>
  </si>
  <si>
    <t>Statewide except for Nantucket Service Area</t>
  </si>
  <si>
    <t>Inpatient SUD (ASAM 4.0)</t>
  </si>
  <si>
    <t>ATS (ASAM Level 3.7) (Acute Treatment Service)</t>
  </si>
  <si>
    <t>CSS Level 3.5 (Clinical Support Services)</t>
  </si>
  <si>
    <t>RRS Level 3.1 (Residential Rehabilitation Service)</t>
  </si>
  <si>
    <t>IHBS (In-Home Behavioral Services)</t>
  </si>
  <si>
    <t>OTP (Opioid Treatment Program)</t>
  </si>
  <si>
    <t>The plan must provide at least 90% of Covered Individuals with two providers within 60 miles or 60 minutes</t>
  </si>
  <si>
    <t>The plan must provide at least 90% of Covered Individuals with two providers within 30 miles or 30 minutes</t>
  </si>
  <si>
    <t>CBAT-ACBAT-TCU (Community-based Acute Treatment-Intensive Community-based Treatment-Transitional Care Unit)</t>
  </si>
  <si>
    <t>Certified Mental Health Peer Specialist (CPS)</t>
  </si>
  <si>
    <t>Within 60 minutes of time of the Covered Individual's readmission to receive such services.</t>
  </si>
  <si>
    <t>Immediately, on a 24/7 basis</t>
  </si>
  <si>
    <t>Behavioral Health Urgent Care</t>
  </si>
  <si>
    <t>Within 48 hours for services that are not Emergency Services, MCI or Routine</t>
  </si>
  <si>
    <t>Within 14 calendar days</t>
  </si>
  <si>
    <t>All other behavioral health services</t>
  </si>
  <si>
    <t xml:space="preserve">Non-24-Hour Diversionary Services </t>
  </si>
  <si>
    <t>Within 2 calendar days of discharge from inpatient or 24-hour diversionary services</t>
  </si>
  <si>
    <t>Within 14 calendar days of discharge from inpatient or 24-hour diversionary services</t>
  </si>
  <si>
    <t>Medication Management</t>
  </si>
  <si>
    <t>Within 7 calendar days of discharge from inpatient or 24-hour diversionary services</t>
  </si>
  <si>
    <t>Other outpatient services</t>
  </si>
  <si>
    <t>Intensive Care Coordination Services</t>
  </si>
  <si>
    <t>Within a timeframe directed by EOHHS after discharge from inpatinet or 24-hr diversionary services</t>
  </si>
  <si>
    <t>Community Behavioral Health Center (CBHC)</t>
  </si>
  <si>
    <t xml:space="preserve">Intensive Care Coordination and Family Support and Training Services </t>
  </si>
  <si>
    <t>Other Intensive Home and Community-Based Services, which require Network Providers to travel to the Covered Individual’s residence for services</t>
  </si>
  <si>
    <t xml:space="preserve">All other BH Covered Services </t>
  </si>
  <si>
    <t>In accordance with the geographic distribution set forth by EOHHS</t>
  </si>
  <si>
    <t>Available in all cities and towns</t>
  </si>
  <si>
    <t>The state's contract with the plan includes the 42 CFR 438.206 requirements and reporting requirements from the plans with respect to those contract requirements. In its reporting, the plan has not indicated non-compliance with these requirements. The state also engages with the plan in regular intervals to resolve potential problems with respect to availability of services before they rise to the level of non-compliance.  The plan provides an analysis on a quarterly basis. The date range for Q1=Jan 1,2023-Mar 31,2023; Q2=Apr 1, 2023-Jun 30, 2023; Q3=Jul 1, 2023-Sep 30, 2023; Q4=Oct 1, 2023-Dec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</si>
</sst>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6" x14ac:knownFonts="1">
    <font>
      <sz val="11"/>
      <color theme="1"/>
      <name val="Calibri"/>
      <family val="2"/>
      <scheme val="minor"/>
    </font>
    <font>
      <sz val="14"/>
      <color theme="8"/>
      <name val="Calibri"/>
      <family val="2"/>
      <scheme val="minor"/>
    </font>
    <font>
      <sz val="18"/>
      <color rgb="FF046B5C"/>
      <name val="Arial"/>
      <family val="2"/>
    </font>
    <font>
      <sz val="11"/>
      <color theme="1"/>
      <name val="Arial"/>
      <family val="2"/>
    </font>
    <font>
      <b/>
      <sz val="11"/>
      <color theme="0"/>
      <name val="Arial"/>
      <family val="2"/>
    </font>
    <font>
      <sz val="11"/>
      <name val="Arial"/>
      <family val="2"/>
    </font>
    <font>
      <sz val="11"/>
      <color rgb="FFC00000"/>
      <name val="Arial"/>
      <family val="2"/>
    </font>
    <font>
      <sz val="18"/>
      <color theme="0"/>
      <name val="Arial"/>
      <family val="2"/>
    </font>
    <font>
      <b/>
      <sz val="11"/>
      <color rgb="FFC00000"/>
      <name val="Arial"/>
      <family val="2"/>
    </font>
    <font>
      <sz val="8"/>
      <name val="Calibri"/>
      <family val="2"/>
      <scheme val="minor"/>
    </font>
    <font>
      <sz val="11"/>
      <color rgb="FFFF0000"/>
      <name val="Arial"/>
      <family val="2"/>
    </font>
    <font>
      <b/>
      <sz val="11"/>
      <color theme="1"/>
      <name val="Arial"/>
      <family val="2"/>
    </font>
    <font>
      <b/>
      <sz val="18"/>
      <color rgb="FF046B5C"/>
      <name val="Arial"/>
      <family val="2"/>
    </font>
    <font>
      <b/>
      <sz val="16"/>
      <name val="Arial"/>
      <family val="2"/>
    </font>
    <font>
      <sz val="10"/>
      <name val="Arial"/>
      <family val="2"/>
    </font>
    <font>
      <i/>
      <sz val="14"/>
      <name val="Arial"/>
      <family val="2"/>
    </font>
    <font>
      <i/>
      <sz val="11"/>
      <name val="Arial"/>
      <family val="2"/>
    </font>
    <font>
      <b/>
      <sz val="11"/>
      <name val="Arial"/>
      <family val="2"/>
    </font>
    <font>
      <sz val="11"/>
      <name val="Calibri"/>
      <family val="2"/>
    </font>
    <font>
      <b/>
      <u/>
      <sz val="11"/>
      <name val="Arial"/>
      <family val="2"/>
    </font>
    <font>
      <i/>
      <sz val="11"/>
      <color theme="1"/>
      <name val="Arial"/>
      <family val="2"/>
    </font>
    <font>
      <sz val="11"/>
      <color theme="0"/>
      <name val="Calibri"/>
      <family val="2"/>
      <scheme val="minor"/>
    </font>
    <font>
      <sz val="8"/>
      <color theme="0"/>
      <name val="Times New Roman"/>
      <family val="1"/>
    </font>
    <font>
      <sz val="11"/>
      <color theme="0"/>
      <name val="Arial"/>
      <family val="2"/>
    </font>
    <font>
      <u/>
      <sz val="11"/>
      <color theme="10"/>
      <name val="Calibri"/>
      <family val="2"/>
      <scheme val="minor"/>
    </font>
    <font>
      <sz val="11"/>
      <color rgb="FF000000"/>
      <name val="Arial"/>
      <family val="2"/>
    </font>
  </fonts>
  <fills count="8">
    <fill>
      <patternFill patternType="none"/>
    </fill>
    <fill>
      <patternFill patternType="gray125"/>
    </fill>
    <fill>
      <patternFill patternType="solid">
        <fgColor rgb="FF046B5C"/>
        <bgColor indexed="64"/>
      </patternFill>
    </fill>
    <fill>
      <patternFill patternType="solid">
        <fgColor theme="0" tint="-0.14999847407452621"/>
        <bgColor indexed="64"/>
      </patternFill>
    </fill>
    <fill>
      <patternFill patternType="solid">
        <fgColor theme="7"/>
        <bgColor indexed="64"/>
      </patternFill>
    </fill>
    <fill>
      <patternFill patternType="solid">
        <fgColor theme="0"/>
        <bgColor indexed="64"/>
      </patternFill>
    </fill>
    <fill>
      <patternFill patternType="solid">
        <fgColor rgb="FFE8DFCA"/>
        <bgColor indexed="64"/>
      </patternFill>
    </fill>
    <fill>
      <patternFill patternType="solid">
        <fgColor rgb="FFE8DFCA"/>
        <bgColor rgb="FF000000"/>
      </patternFill>
    </fill>
  </fills>
  <borders count="45">
    <border>
      <left/>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0" fontId="1" fillId="0" borderId="0" applyNumberFormat="0" applyFill="0" applyAlignment="0" applyProtection="0"/>
    <xf numFmtId="0" fontId="14" fillId="0" borderId="0"/>
    <xf numFmtId="0" fontId="24" fillId="0" borderId="0" applyNumberFormat="0" applyFill="0" applyBorder="0" applyAlignment="0" applyProtection="0"/>
  </cellStyleXfs>
  <cellXfs count="188">
    <xf numFmtId="0" fontId="0" fillId="0" borderId="0" xfId="0"/>
    <xf numFmtId="0" fontId="0" fillId="0" borderId="0" xfId="0" applyAlignment="1">
      <alignment wrapText="1"/>
    </xf>
    <xf numFmtId="0" fontId="2" fillId="0" borderId="0" xfId="1" applyFont="1" applyAlignment="1" applyProtection="1">
      <alignment vertical="center" wrapText="1"/>
    </xf>
    <xf numFmtId="0" fontId="10" fillId="0" borderId="0" xfId="0" applyFont="1"/>
    <xf numFmtId="0" fontId="4" fillId="2" borderId="3" xfId="0" applyFont="1" applyFill="1" applyBorder="1" applyAlignment="1">
      <alignment horizontal="center" vertical="center" wrapText="1"/>
    </xf>
    <xf numFmtId="0" fontId="3" fillId="0" borderId="0" xfId="0" applyFont="1"/>
    <xf numFmtId="0" fontId="4" fillId="2" borderId="8" xfId="0" applyFont="1" applyFill="1" applyBorder="1" applyAlignment="1">
      <alignment horizontal="left" vertical="center"/>
    </xf>
    <xf numFmtId="0" fontId="4" fillId="2" borderId="0" xfId="0" applyFont="1" applyFill="1" applyAlignment="1">
      <alignment horizontal="left" vertical="center" wrapText="1"/>
    </xf>
    <xf numFmtId="0" fontId="3" fillId="3" borderId="0" xfId="0" applyFont="1" applyFill="1" applyAlignment="1">
      <alignment wrapText="1"/>
    </xf>
    <xf numFmtId="0" fontId="3" fillId="4" borderId="0" xfId="0" applyFont="1" applyFill="1" applyAlignment="1">
      <alignment wrapText="1"/>
    </xf>
    <xf numFmtId="0" fontId="3" fillId="0" borderId="0" xfId="0" applyFont="1" applyAlignment="1">
      <alignment wrapText="1"/>
    </xf>
    <xf numFmtId="0" fontId="3" fillId="0" borderId="0" xfId="0" applyFont="1" applyAlignment="1">
      <alignment horizontal="left" vertical="top"/>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12" fillId="0" borderId="0" xfId="1" applyFont="1" applyAlignment="1" applyProtection="1">
      <alignment vertical="center"/>
    </xf>
    <xf numFmtId="0" fontId="3" fillId="0" borderId="13" xfId="0" applyFont="1" applyBorder="1" applyAlignment="1">
      <alignment vertical="center"/>
    </xf>
    <xf numFmtId="0" fontId="3" fillId="0" borderId="13" xfId="0" applyFont="1" applyBorder="1" applyAlignment="1">
      <alignment vertical="center" wrapText="1"/>
    </xf>
    <xf numFmtId="0" fontId="3" fillId="3" borderId="5" xfId="2" applyFont="1" applyFill="1" applyBorder="1" applyProtection="1">
      <protection hidden="1"/>
    </xf>
    <xf numFmtId="0" fontId="3" fillId="3" borderId="0" xfId="2" applyFont="1" applyFill="1" applyProtection="1">
      <protection hidden="1"/>
    </xf>
    <xf numFmtId="0" fontId="5" fillId="3" borderId="0" xfId="2" applyFont="1" applyFill="1" applyProtection="1">
      <protection hidden="1"/>
    </xf>
    <xf numFmtId="0" fontId="3" fillId="0" borderId="15" xfId="0" applyFont="1" applyBorder="1" applyAlignment="1">
      <alignment vertical="center" wrapText="1"/>
    </xf>
    <xf numFmtId="0" fontId="3" fillId="0" borderId="14" xfId="0" applyFont="1" applyBorder="1" applyAlignment="1">
      <alignment vertical="center" wrapText="1"/>
    </xf>
    <xf numFmtId="0" fontId="3" fillId="0" borderId="22" xfId="0" applyFont="1" applyBorder="1" applyAlignment="1">
      <alignment vertical="center" wrapText="1"/>
    </xf>
    <xf numFmtId="0" fontId="10" fillId="0" borderId="0" xfId="0" applyFont="1" applyAlignment="1">
      <alignment wrapText="1"/>
    </xf>
    <xf numFmtId="0" fontId="10" fillId="3" borderId="0" xfId="0" applyFont="1" applyFill="1" applyAlignment="1">
      <alignment wrapText="1"/>
    </xf>
    <xf numFmtId="0" fontId="3" fillId="3" borderId="0" xfId="0" applyFont="1" applyFill="1"/>
    <xf numFmtId="0" fontId="3" fillId="0" borderId="9" xfId="0" applyFont="1" applyBorder="1" applyAlignment="1">
      <alignment wrapText="1"/>
    </xf>
    <xf numFmtId="0" fontId="10" fillId="3" borderId="0" xfId="0" applyFont="1" applyFill="1" applyAlignment="1">
      <alignment vertical="center"/>
    </xf>
    <xf numFmtId="0" fontId="0" fillId="3" borderId="0" xfId="0" applyFill="1"/>
    <xf numFmtId="0" fontId="0" fillId="3" borderId="0" xfId="0" applyFill="1" applyAlignment="1">
      <alignment wrapText="1"/>
    </xf>
    <xf numFmtId="0" fontId="5" fillId="3" borderId="0" xfId="0" applyFont="1" applyFill="1" applyAlignment="1">
      <alignment vertical="center"/>
    </xf>
    <xf numFmtId="0" fontId="3" fillId="3" borderId="0" xfId="0" applyFont="1" applyFill="1" applyAlignment="1">
      <alignment horizontal="left" vertical="center"/>
    </xf>
    <xf numFmtId="0" fontId="0" fillId="3" borderId="0" xfId="0" applyFill="1" applyAlignment="1">
      <alignment horizontal="left" indent="1"/>
    </xf>
    <xf numFmtId="0" fontId="0" fillId="3" borderId="0" xfId="0" applyFill="1" applyAlignment="1">
      <alignment horizontal="left"/>
    </xf>
    <xf numFmtId="0" fontId="3" fillId="5" borderId="0" xfId="0" applyFont="1" applyFill="1" applyAlignment="1">
      <alignment vertical="center" wrapText="1"/>
    </xf>
    <xf numFmtId="0" fontId="3" fillId="5" borderId="0" xfId="0" applyFont="1" applyFill="1"/>
    <xf numFmtId="0" fontId="5" fillId="0" borderId="13" xfId="0" applyFont="1" applyBorder="1" applyAlignment="1">
      <alignment vertical="center" wrapText="1"/>
    </xf>
    <xf numFmtId="0" fontId="5" fillId="0" borderId="13" xfId="0" applyFont="1" applyBorder="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5" fillId="0" borderId="14" xfId="0" applyFont="1" applyBorder="1" applyAlignment="1">
      <alignment vertical="center" wrapText="1"/>
    </xf>
    <xf numFmtId="0" fontId="3" fillId="3" borderId="0" xfId="2" applyFont="1" applyFill="1" applyAlignment="1" applyProtection="1">
      <alignment wrapText="1"/>
      <protection hidden="1"/>
    </xf>
    <xf numFmtId="0" fontId="5" fillId="0" borderId="14" xfId="0" applyFont="1" applyBorder="1" applyAlignment="1">
      <alignment vertical="center"/>
    </xf>
    <xf numFmtId="0" fontId="5" fillId="0" borderId="15" xfId="0" applyFont="1" applyBorder="1" applyAlignment="1">
      <alignment vertical="center" wrapText="1"/>
    </xf>
    <xf numFmtId="0" fontId="5" fillId="0" borderId="23" xfId="0" applyFont="1" applyBorder="1" applyAlignment="1">
      <alignment vertical="center" wrapText="1"/>
    </xf>
    <xf numFmtId="0" fontId="5" fillId="0" borderId="16" xfId="0" applyFont="1" applyBorder="1" applyAlignment="1">
      <alignment vertical="center" wrapText="1"/>
    </xf>
    <xf numFmtId="0" fontId="15" fillId="0" borderId="0" xfId="1" applyFont="1" applyFill="1" applyAlignment="1" applyProtection="1">
      <alignment vertical="center"/>
    </xf>
    <xf numFmtId="0" fontId="5" fillId="3" borderId="0" xfId="0" applyFont="1" applyFill="1" applyAlignment="1">
      <alignment wrapText="1"/>
    </xf>
    <xf numFmtId="0" fontId="5" fillId="4" borderId="0" xfId="0" applyFont="1" applyFill="1" applyAlignment="1">
      <alignment wrapText="1"/>
    </xf>
    <xf numFmtId="0" fontId="3" fillId="0" borderId="18" xfId="0" applyFont="1" applyBorder="1" applyAlignment="1">
      <alignment horizontal="left" vertical="center" wrapText="1"/>
    </xf>
    <xf numFmtId="0" fontId="3" fillId="6" borderId="2" xfId="0" applyFont="1" applyFill="1" applyBorder="1" applyProtection="1">
      <protection locked="0"/>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29" xfId="0" applyFont="1" applyBorder="1" applyAlignment="1">
      <alignment vertical="center" wrapText="1"/>
    </xf>
    <xf numFmtId="0" fontId="5" fillId="0" borderId="20" xfId="0" applyFont="1" applyBorder="1" applyAlignment="1">
      <alignment vertical="center"/>
    </xf>
    <xf numFmtId="0" fontId="5" fillId="0" borderId="22" xfId="0" applyFont="1" applyBorder="1" applyAlignment="1">
      <alignment vertical="center" wrapText="1"/>
    </xf>
    <xf numFmtId="0" fontId="6" fillId="0" borderId="0" xfId="1" applyFont="1" applyAlignment="1" applyProtection="1">
      <alignment vertical="center"/>
    </xf>
    <xf numFmtId="0" fontId="6" fillId="0" borderId="0" xfId="0" applyFont="1" applyAlignment="1">
      <alignment vertical="center"/>
    </xf>
    <xf numFmtId="0" fontId="11" fillId="0" borderId="9" xfId="0" applyFont="1" applyBorder="1"/>
    <xf numFmtId="0" fontId="11" fillId="0" borderId="0" xfId="0" applyFont="1"/>
    <xf numFmtId="0" fontId="5" fillId="0" borderId="21" xfId="0" applyFont="1" applyBorder="1" applyAlignment="1">
      <alignment vertical="center"/>
    </xf>
    <xf numFmtId="0" fontId="3" fillId="0" borderId="32" xfId="0" applyFont="1" applyBorder="1" applyAlignment="1">
      <alignment vertical="center" wrapText="1"/>
    </xf>
    <xf numFmtId="0" fontId="4" fillId="2" borderId="2" xfId="0" applyFont="1" applyFill="1" applyBorder="1" applyAlignment="1">
      <alignment horizontal="center" vertical="center" wrapText="1"/>
    </xf>
    <xf numFmtId="0" fontId="5" fillId="0" borderId="31" xfId="0" applyFont="1" applyBorder="1" applyAlignment="1">
      <alignment vertical="center"/>
    </xf>
    <xf numFmtId="0" fontId="5" fillId="0" borderId="31" xfId="0" applyFont="1" applyBorder="1" applyAlignment="1">
      <alignment vertical="center" wrapText="1"/>
    </xf>
    <xf numFmtId="0" fontId="5" fillId="0" borderId="35" xfId="0" applyFont="1" applyBorder="1" applyAlignment="1">
      <alignment vertical="center" wrapText="1"/>
    </xf>
    <xf numFmtId="0" fontId="5" fillId="0" borderId="33" xfId="0" applyFont="1" applyBorder="1" applyAlignment="1">
      <alignment vertical="center" wrapText="1"/>
    </xf>
    <xf numFmtId="0" fontId="20" fillId="0" borderId="0" xfId="0" applyFont="1"/>
    <xf numFmtId="0" fontId="5" fillId="0" borderId="32" xfId="0" applyFont="1" applyBorder="1" applyAlignment="1">
      <alignment vertical="center" wrapText="1"/>
    </xf>
    <xf numFmtId="0" fontId="3" fillId="0" borderId="33" xfId="0" applyFont="1" applyBorder="1" applyAlignment="1">
      <alignment vertical="center"/>
    </xf>
    <xf numFmtId="0" fontId="5" fillId="0" borderId="33" xfId="1" applyFont="1" applyBorder="1" applyAlignment="1" applyProtection="1">
      <alignment vertical="center"/>
    </xf>
    <xf numFmtId="164" fontId="5" fillId="0" borderId="29" xfId="1" applyNumberFormat="1" applyFont="1" applyBorder="1" applyAlignment="1" applyProtection="1">
      <alignment vertical="center"/>
    </xf>
    <xf numFmtId="0" fontId="3" fillId="6" borderId="10" xfId="0" applyFont="1" applyFill="1" applyBorder="1" applyAlignment="1" applyProtection="1">
      <alignment wrapText="1"/>
      <protection locked="0"/>
    </xf>
    <xf numFmtId="0" fontId="5" fillId="6" borderId="2" xfId="0" applyFont="1" applyFill="1" applyBorder="1" applyAlignment="1" applyProtection="1">
      <alignment wrapText="1"/>
      <protection locked="0"/>
    </xf>
    <xf numFmtId="0" fontId="3" fillId="6" borderId="1" xfId="0" applyFont="1" applyFill="1" applyBorder="1" applyProtection="1">
      <protection locked="0"/>
    </xf>
    <xf numFmtId="0" fontId="5" fillId="6" borderId="1" xfId="0" applyFont="1" applyFill="1" applyBorder="1" applyAlignment="1" applyProtection="1">
      <alignment wrapText="1"/>
      <protection locked="0"/>
    </xf>
    <xf numFmtId="0" fontId="0" fillId="0" borderId="9" xfId="0" applyBorder="1" applyAlignment="1">
      <alignment wrapText="1"/>
    </xf>
    <xf numFmtId="0" fontId="3" fillId="6" borderId="3" xfId="0" applyFont="1" applyFill="1" applyBorder="1" applyProtection="1">
      <protection locked="0"/>
    </xf>
    <xf numFmtId="0" fontId="3" fillId="6" borderId="10" xfId="0" applyFont="1" applyFill="1" applyBorder="1" applyProtection="1">
      <protection locked="0"/>
    </xf>
    <xf numFmtId="0" fontId="5" fillId="6" borderId="2" xfId="0" applyFont="1" applyFill="1" applyBorder="1" applyProtection="1">
      <protection locked="0"/>
    </xf>
    <xf numFmtId="14" fontId="3" fillId="6" borderId="3" xfId="0" applyNumberFormat="1" applyFont="1" applyFill="1" applyBorder="1" applyProtection="1">
      <protection locked="0"/>
    </xf>
    <xf numFmtId="14" fontId="3" fillId="6" borderId="10" xfId="0" applyNumberFormat="1" applyFont="1" applyFill="1" applyBorder="1" applyProtection="1">
      <protection locked="0"/>
    </xf>
    <xf numFmtId="0" fontId="4" fillId="2" borderId="0" xfId="0" applyFont="1" applyFill="1" applyAlignment="1">
      <alignment horizontal="left" vertical="center"/>
    </xf>
    <xf numFmtId="0" fontId="5" fillId="0" borderId="34" xfId="0" applyFont="1" applyBorder="1" applyAlignment="1">
      <alignment vertical="center"/>
    </xf>
    <xf numFmtId="0" fontId="5" fillId="0" borderId="34" xfId="0" applyFont="1" applyBorder="1" applyAlignment="1">
      <alignment vertical="center" wrapText="1"/>
    </xf>
    <xf numFmtId="0" fontId="6" fillId="0" borderId="11" xfId="0" applyFont="1" applyBorder="1" applyAlignment="1">
      <alignment horizontal="left" vertical="center"/>
    </xf>
    <xf numFmtId="0" fontId="6" fillId="0" borderId="4" xfId="0" applyFont="1" applyBorder="1" applyAlignment="1">
      <alignment horizontal="center" wrapText="1"/>
    </xf>
    <xf numFmtId="0" fontId="6" fillId="0" borderId="19" xfId="0" applyFont="1" applyBorder="1" applyAlignment="1">
      <alignment horizontal="center" wrapText="1"/>
    </xf>
    <xf numFmtId="0" fontId="4" fillId="2" borderId="1" xfId="0" applyFont="1" applyFill="1" applyBorder="1" applyAlignment="1">
      <alignment horizontal="center" vertical="center" wrapText="1"/>
    </xf>
    <xf numFmtId="0" fontId="5" fillId="0" borderId="32" xfId="0" applyFont="1" applyBorder="1" applyAlignment="1">
      <alignment horizontal="left" vertical="center" wrapText="1"/>
    </xf>
    <xf numFmtId="0" fontId="3" fillId="0" borderId="2" xfId="0" applyFont="1" applyBorder="1" applyAlignment="1">
      <alignment horizontal="center" wrapText="1"/>
    </xf>
    <xf numFmtId="0" fontId="3" fillId="0" borderId="32" xfId="0" applyFont="1" applyBorder="1" applyAlignment="1">
      <alignment horizontal="left" vertical="center" wrapText="1"/>
    </xf>
    <xf numFmtId="0" fontId="3" fillId="0" borderId="15" xfId="0" applyFont="1" applyBorder="1" applyAlignment="1">
      <alignment horizontal="left" vertical="center" wrapText="1"/>
    </xf>
    <xf numFmtId="0" fontId="3" fillId="6" borderId="2" xfId="0" applyFont="1" applyFill="1" applyBorder="1" applyAlignment="1" applyProtection="1">
      <alignment wrapText="1"/>
      <protection locked="0"/>
    </xf>
    <xf numFmtId="0" fontId="3" fillId="6" borderId="3" xfId="0" applyFont="1" applyFill="1" applyBorder="1" applyAlignment="1" applyProtection="1">
      <alignment wrapText="1"/>
      <protection locked="0"/>
    </xf>
    <xf numFmtId="14" fontId="3" fillId="6" borderId="3" xfId="0" applyNumberFormat="1" applyFont="1" applyFill="1" applyBorder="1" applyAlignment="1" applyProtection="1">
      <alignment wrapText="1"/>
      <protection locked="0"/>
    </xf>
    <xf numFmtId="14" fontId="3" fillId="6" borderId="30" xfId="0" applyNumberFormat="1" applyFont="1" applyFill="1" applyBorder="1" applyAlignment="1" applyProtection="1">
      <alignment wrapText="1"/>
      <protection locked="0"/>
    </xf>
    <xf numFmtId="0" fontId="3" fillId="6" borderId="26" xfId="0" applyFont="1" applyFill="1" applyBorder="1" applyAlignment="1" applyProtection="1">
      <alignment wrapText="1"/>
      <protection locked="0"/>
    </xf>
    <xf numFmtId="0" fontId="5" fillId="6" borderId="36" xfId="0" applyFont="1" applyFill="1" applyBorder="1" applyAlignment="1" applyProtection="1">
      <alignment wrapText="1"/>
      <protection locked="0"/>
    </xf>
    <xf numFmtId="14" fontId="3" fillId="6" borderId="36" xfId="0" applyNumberFormat="1" applyFont="1" applyFill="1" applyBorder="1" applyAlignment="1" applyProtection="1">
      <alignment wrapText="1"/>
      <protection locked="0"/>
    </xf>
    <xf numFmtId="0" fontId="3" fillId="6" borderId="36" xfId="0" applyFont="1" applyFill="1" applyBorder="1" applyAlignment="1" applyProtection="1">
      <alignment wrapText="1"/>
      <protection locked="0"/>
    </xf>
    <xf numFmtId="0" fontId="3" fillId="6" borderId="28" xfId="0" applyFont="1" applyFill="1" applyBorder="1" applyAlignment="1" applyProtection="1">
      <alignment wrapText="1"/>
      <protection locked="0"/>
    </xf>
    <xf numFmtId="0" fontId="4" fillId="2" borderId="8" xfId="0" applyFont="1" applyFill="1" applyBorder="1" applyAlignment="1">
      <alignment horizontal="center" vertical="center" wrapText="1"/>
    </xf>
    <xf numFmtId="0" fontId="22" fillId="0" borderId="0" xfId="0" applyFont="1" applyAlignment="1">
      <alignment vertical="center"/>
    </xf>
    <xf numFmtId="0" fontId="21" fillId="0" borderId="0" xfId="0" applyFont="1"/>
    <xf numFmtId="0" fontId="3" fillId="0" borderId="0" xfId="0" applyFont="1" applyAlignment="1">
      <alignment horizontal="left" vertical="center" wrapText="1" indent="1"/>
    </xf>
    <xf numFmtId="0" fontId="3" fillId="0" borderId="0" xfId="0" applyFont="1" applyAlignment="1">
      <alignment horizontal="left"/>
    </xf>
    <xf numFmtId="0" fontId="23" fillId="0" borderId="0" xfId="0" applyFont="1" applyAlignment="1">
      <alignment horizontal="left" vertical="center" wrapText="1" indent="1"/>
    </xf>
    <xf numFmtId="0" fontId="11" fillId="0" borderId="0" xfId="0" applyFont="1" applyAlignment="1">
      <alignment horizontal="left" wrapText="1"/>
    </xf>
    <xf numFmtId="0" fontId="0" fillId="0" borderId="0" xfId="0" applyAlignment="1">
      <alignment vertical="top"/>
    </xf>
    <xf numFmtId="0" fontId="6" fillId="0" borderId="11" xfId="0" applyFont="1" applyBorder="1" applyAlignment="1">
      <alignment wrapText="1"/>
    </xf>
    <xf numFmtId="0" fontId="6" fillId="5" borderId="8" xfId="0" applyFont="1" applyFill="1" applyBorder="1" applyAlignment="1">
      <alignment wrapText="1"/>
    </xf>
    <xf numFmtId="0" fontId="4" fillId="5" borderId="8" xfId="0" applyFont="1" applyFill="1" applyBorder="1" applyAlignment="1">
      <alignment vertical="center" wrapText="1"/>
    </xf>
    <xf numFmtId="0" fontId="23" fillId="5" borderId="0" xfId="0" applyFont="1" applyFill="1" applyAlignment="1">
      <alignment vertical="center"/>
    </xf>
    <xf numFmtId="0" fontId="23" fillId="0" borderId="0" xfId="0" applyFont="1" applyAlignment="1">
      <alignment vertical="center"/>
    </xf>
    <xf numFmtId="0" fontId="23" fillId="0" borderId="0" xfId="0" applyFont="1"/>
    <xf numFmtId="0" fontId="3" fillId="5" borderId="8" xfId="0" applyFont="1" applyFill="1" applyBorder="1" applyAlignment="1">
      <alignment wrapText="1"/>
    </xf>
    <xf numFmtId="14" fontId="3" fillId="5" borderId="8" xfId="0" applyNumberFormat="1" applyFont="1" applyFill="1" applyBorder="1" applyAlignment="1">
      <alignment wrapText="1"/>
    </xf>
    <xf numFmtId="0" fontId="5" fillId="5" borderId="8" xfId="0" applyFont="1" applyFill="1" applyBorder="1" applyAlignment="1">
      <alignment wrapText="1"/>
    </xf>
    <xf numFmtId="0" fontId="6" fillId="0" borderId="0" xfId="0" applyFont="1" applyAlignment="1">
      <alignment wrapText="1"/>
    </xf>
    <xf numFmtId="0" fontId="6" fillId="0" borderId="8" xfId="0" applyFont="1" applyBorder="1" applyAlignment="1">
      <alignment vertical="center"/>
    </xf>
    <xf numFmtId="0" fontId="7" fillId="2" borderId="37" xfId="1" applyFont="1" applyFill="1" applyBorder="1" applyAlignment="1" applyProtection="1">
      <alignment vertical="center"/>
    </xf>
    <xf numFmtId="0" fontId="7" fillId="2" borderId="38" xfId="1" applyFont="1" applyFill="1" applyBorder="1" applyAlignment="1" applyProtection="1">
      <alignment vertical="center"/>
    </xf>
    <xf numFmtId="0" fontId="7" fillId="2" borderId="39" xfId="1" applyFont="1" applyFill="1" applyBorder="1" applyAlignment="1" applyProtection="1">
      <alignment vertical="center"/>
    </xf>
    <xf numFmtId="0" fontId="6" fillId="0" borderId="6" xfId="0" applyFont="1" applyBorder="1" applyAlignment="1">
      <alignment horizontal="left" vertical="center"/>
    </xf>
    <xf numFmtId="0" fontId="8" fillId="0" borderId="17" xfId="0" applyFont="1" applyBorder="1" applyAlignment="1">
      <alignment horizontal="center" wrapText="1"/>
    </xf>
    <xf numFmtId="0" fontId="8" fillId="0" borderId="25" xfId="0" applyFont="1" applyBorder="1" applyAlignment="1">
      <alignment horizontal="center" wrapText="1"/>
    </xf>
    <xf numFmtId="0" fontId="8" fillId="0" borderId="7" xfId="0" applyFont="1" applyBorder="1" applyAlignment="1">
      <alignment horizontal="center" wrapText="1"/>
    </xf>
    <xf numFmtId="14" fontId="5" fillId="6" borderId="2" xfId="0" applyNumberFormat="1" applyFont="1" applyFill="1" applyBorder="1" applyProtection="1">
      <protection locked="0"/>
    </xf>
    <xf numFmtId="0" fontId="25" fillId="7" borderId="2" xfId="0" applyFont="1" applyFill="1" applyBorder="1" applyProtection="1">
      <protection locked="0"/>
    </xf>
    <xf numFmtId="0" fontId="25" fillId="7" borderId="40" xfId="0" applyFont="1" applyFill="1" applyBorder="1" applyProtection="1">
      <protection locked="0"/>
    </xf>
    <xf numFmtId="0" fontId="25" fillId="7" borderId="30" xfId="0" applyFont="1" applyFill="1" applyBorder="1" applyProtection="1">
      <protection locked="0"/>
    </xf>
    <xf numFmtId="0" fontId="25" fillId="7" borderId="41" xfId="0" applyFont="1" applyFill="1" applyBorder="1" applyProtection="1">
      <protection locked="0"/>
    </xf>
    <xf numFmtId="0" fontId="25" fillId="7" borderId="1" xfId="0" applyFont="1" applyFill="1" applyBorder="1" applyProtection="1">
      <protection locked="0"/>
    </xf>
    <xf numFmtId="0" fontId="25" fillId="7" borderId="18" xfId="0" applyFont="1" applyFill="1" applyBorder="1" applyProtection="1">
      <protection locked="0"/>
    </xf>
    <xf numFmtId="0" fontId="25" fillId="7" borderId="3" xfId="0" applyFont="1" applyFill="1" applyBorder="1" applyProtection="1">
      <protection locked="0"/>
    </xf>
    <xf numFmtId="0" fontId="25" fillId="7" borderId="42" xfId="0" applyFont="1" applyFill="1" applyBorder="1" applyProtection="1">
      <protection locked="0"/>
    </xf>
    <xf numFmtId="0" fontId="25" fillId="7" borderId="10" xfId="0" applyFont="1" applyFill="1" applyBorder="1" applyProtection="1">
      <protection locked="0"/>
    </xf>
    <xf numFmtId="0" fontId="25" fillId="7" borderId="43" xfId="0" applyFont="1" applyFill="1" applyBorder="1" applyProtection="1">
      <protection locked="0"/>
    </xf>
    <xf numFmtId="0" fontId="25" fillId="7" borderId="10" xfId="0" applyFont="1" applyFill="1" applyBorder="1" applyAlignment="1" applyProtection="1">
      <alignment wrapText="1"/>
      <protection locked="0"/>
    </xf>
    <xf numFmtId="0" fontId="25" fillId="7" borderId="43" xfId="0" applyFont="1" applyFill="1" applyBorder="1" applyAlignment="1" applyProtection="1">
      <alignment wrapText="1"/>
      <protection locked="0"/>
    </xf>
    <xf numFmtId="14" fontId="25" fillId="7" borderId="44" xfId="0" applyNumberFormat="1" applyFont="1" applyFill="1" applyBorder="1" applyProtection="1">
      <protection locked="0"/>
    </xf>
    <xf numFmtId="14" fontId="25" fillId="7" borderId="27" xfId="0" applyNumberFormat="1" applyFont="1" applyFill="1" applyBorder="1" applyProtection="1">
      <protection locked="0"/>
    </xf>
    <xf numFmtId="0" fontId="3" fillId="0" borderId="0" xfId="0" applyFont="1" applyProtection="1">
      <protection locked="0"/>
    </xf>
    <xf numFmtId="0" fontId="5" fillId="7" borderId="40" xfId="0" applyFont="1" applyFill="1" applyBorder="1" applyAlignment="1" applyProtection="1">
      <alignment wrapText="1"/>
      <protection locked="0"/>
    </xf>
    <xf numFmtId="0" fontId="5" fillId="7" borderId="18" xfId="0" applyFont="1" applyFill="1" applyBorder="1" applyAlignment="1" applyProtection="1">
      <alignment wrapText="1"/>
      <protection locked="0"/>
    </xf>
    <xf numFmtId="0" fontId="5" fillId="7" borderId="2" xfId="0" applyFont="1" applyFill="1" applyBorder="1" applyProtection="1">
      <protection locked="0"/>
    </xf>
    <xf numFmtId="0" fontId="5" fillId="7" borderId="40" xfId="0" applyFont="1" applyFill="1" applyBorder="1" applyProtection="1">
      <protection locked="0"/>
    </xf>
    <xf numFmtId="0" fontId="25" fillId="6" borderId="3" xfId="0" applyFont="1" applyFill="1" applyBorder="1" applyProtection="1">
      <protection locked="0"/>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13" fillId="0" borderId="0" xfId="0" applyFont="1"/>
    <xf numFmtId="0" fontId="3" fillId="0" borderId="0" xfId="0" applyFont="1" applyAlignment="1">
      <alignment wrapText="1"/>
    </xf>
    <xf numFmtId="0" fontId="5" fillId="0" borderId="26" xfId="0" applyFont="1" applyBorder="1" applyAlignment="1">
      <alignment horizontal="left" wrapText="1"/>
    </xf>
    <xf numFmtId="0" fontId="5" fillId="0" borderId="9" xfId="0" applyFont="1" applyBorder="1" applyAlignment="1">
      <alignment horizontal="left" wrapText="1"/>
    </xf>
    <xf numFmtId="0" fontId="5" fillId="0" borderId="27" xfId="0" applyFont="1" applyBorder="1" applyAlignment="1">
      <alignment horizontal="left"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0" borderId="19" xfId="0" applyFont="1" applyBorder="1" applyAlignment="1">
      <alignment horizontal="left" vertical="top" wrapText="1"/>
    </xf>
    <xf numFmtId="0" fontId="5"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19" xfId="0" applyFont="1" applyBorder="1" applyAlignment="1">
      <alignment horizontal="left" vertical="center" wrapText="1"/>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8"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24" fillId="0" borderId="26" xfId="3" applyBorder="1" applyAlignment="1" applyProtection="1">
      <alignment horizontal="left" vertical="top" wrapText="1"/>
    </xf>
    <xf numFmtId="0" fontId="24" fillId="0" borderId="9" xfId="3" applyBorder="1" applyAlignment="1" applyProtection="1">
      <alignment horizontal="left" vertical="top" wrapText="1"/>
    </xf>
    <xf numFmtId="0" fontId="24" fillId="0" borderId="27" xfId="3" applyBorder="1" applyAlignment="1" applyProtection="1">
      <alignment horizontal="left" vertical="top" wrapText="1"/>
    </xf>
    <xf numFmtId="0" fontId="17" fillId="0" borderId="13" xfId="0" applyFont="1" applyBorder="1" applyAlignment="1">
      <alignment horizontal="left" vertical="center" wrapText="1"/>
    </xf>
    <xf numFmtId="0" fontId="17" fillId="0" borderId="31" xfId="0" applyFont="1" applyBorder="1" applyAlignment="1">
      <alignment horizontal="left" vertical="center" wrapText="1"/>
    </xf>
    <xf numFmtId="0" fontId="3" fillId="0" borderId="24" xfId="0" applyFont="1" applyBorder="1" applyAlignment="1">
      <alignment horizontal="left" vertical="center" wrapText="1"/>
    </xf>
    <xf numFmtId="0" fontId="3" fillId="0" borderId="0" xfId="0" applyFont="1" applyAlignment="1">
      <alignment horizontal="left" vertical="center" wrapText="1"/>
    </xf>
    <xf numFmtId="0" fontId="13" fillId="0" borderId="0" xfId="0" applyFont="1"/>
    <xf numFmtId="0" fontId="4" fillId="2" borderId="20" xfId="0" applyFont="1" applyFill="1" applyBorder="1" applyAlignment="1">
      <alignment vertical="center" wrapText="1"/>
    </xf>
    <xf numFmtId="0" fontId="4" fillId="2" borderId="13" xfId="0" applyFont="1" applyFill="1" applyBorder="1" applyAlignment="1">
      <alignment vertical="center" wrapText="1"/>
    </xf>
    <xf numFmtId="0" fontId="5" fillId="0" borderId="0" xfId="0" applyFont="1" applyAlignment="1">
      <alignment wrapText="1"/>
    </xf>
    <xf numFmtId="0" fontId="13" fillId="0" borderId="0" xfId="0" applyFont="1" applyAlignment="1">
      <alignment wrapText="1"/>
    </xf>
    <xf numFmtId="0" fontId="4" fillId="2" borderId="21" xfId="0" applyFont="1" applyFill="1" applyBorder="1" applyAlignment="1">
      <alignment vertical="center" wrapText="1"/>
    </xf>
    <xf numFmtId="0" fontId="4" fillId="2" borderId="14" xfId="0" applyFont="1" applyFill="1" applyBorder="1" applyAlignment="1">
      <alignment vertical="center" wrapText="1"/>
    </xf>
  </cellXfs>
  <cellStyles count="4">
    <cellStyle name="Heading 2 2" xfId="1" xr:uid="{00000000-0005-0000-0000-000000000000}"/>
    <cellStyle name="Hyperlink" xfId="3" builtinId="8"/>
    <cellStyle name="Normal" xfId="0" builtinId="0"/>
    <cellStyle name="Normal 4" xfId="2" xr:uid="{00000000-0005-0000-0000-000002000000}"/>
  </cellStyles>
  <dxfs count="5">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alignment horizontal="left" vertical="center" textRotation="0" wrapText="1" indent="1" justifyLastLine="0" shrinkToFit="0" readingOrder="0"/>
      <protection locked="1" hidden="0"/>
    </dxf>
    <dxf>
      <border outline="0">
        <left style="medium">
          <color indexed="64"/>
        </left>
        <right style="medium">
          <color indexed="64"/>
        </right>
        <bottom style="medium">
          <color indexed="64"/>
        </bottom>
      </border>
    </dxf>
    <dxf>
      <alignment vertical="bottom" textRotation="0" indent="0" justifyLastLine="0" shrinkToFit="0" readingOrder="0"/>
    </dxf>
  </dxfs>
  <tableStyles count="1" defaultTableStyle="TableStyleMedium2" defaultPivotStyle="PivotStyleLight16">
    <tableStyle name="Table Style 1" pivot="0" count="0" xr9:uid="{8E8AB089-C6E9-4976-9725-B9A67824899C}"/>
  </tableStyles>
  <colors>
    <mruColors>
      <color rgb="FF7FA29A"/>
      <color rgb="FF046B5C"/>
      <color rgb="FFF2F2F2"/>
      <color rgb="FFE8DFCA"/>
      <color rgb="FFF2F1E8"/>
      <color rgb="FFE0D4B5"/>
      <color rgb="FF16D4B5"/>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FF5A5A-E0FD-41F3-8969-D9934A7A2D10}" name="Table1" displayName="Table1" ref="A12:C14" totalsRowShown="0" headerRowDxfId="4" tableBorderDxfId="3">
  <autoFilter ref="A12:C14" xr:uid="{ECE9D3BC-C563-4574-93CA-F1834E88C0A4}"/>
  <tableColumns count="3">
    <tableColumn id="1" xr3:uid="{3B997416-E401-4B26-9A4E-739AE6C002D4}" name="Tab topic:" dataDxfId="2"/>
    <tableColumn id="2" xr3:uid="{9C991469-68AA-4505-BD84-F3E2CB543B94}" name="Tab name:" dataDxfId="1"/>
    <tableColumn id="3" xr3:uid="{5F3407BC-1856-436E-BBE6-D04E7F6AEC60}" name="Number of tabs available:" dataDxfId="0"/>
  </tableColumns>
  <tableStyleInfo name="Table Style 1" showFirstColumn="0" showLastColumn="0" showRowStripes="1" showColumnStripes="0"/>
  <extLst>
    <ext xmlns:x14="http://schemas.microsoft.com/office/spreadsheetml/2009/9/main" uri="{504A1905-F514-4f6f-8877-14C23A59335A}">
      <x14:table altText="Organization"/>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ManagedCareTA@mathematica-mp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2"/>
  <sheetViews>
    <sheetView showGridLines="0" zoomScale="90" zoomScaleNormal="90" workbookViewId="0">
      <selection activeCell="A5" sqref="A5:C5"/>
    </sheetView>
  </sheetViews>
  <sheetFormatPr defaultColWidth="8.81640625" defaultRowHeight="14.5" x14ac:dyDescent="0.35"/>
  <cols>
    <col min="1" max="1" width="77.1796875" customWidth="1"/>
    <col min="2" max="2" width="24.54296875" customWidth="1"/>
    <col min="3" max="3" width="56" customWidth="1"/>
  </cols>
  <sheetData>
    <row r="1" spans="1:3" ht="23" thickBot="1" x14ac:dyDescent="0.4">
      <c r="A1" s="149" t="s">
        <v>0</v>
      </c>
      <c r="B1" s="150"/>
      <c r="C1" s="151"/>
    </row>
    <row r="2" spans="1:3" ht="196" customHeight="1" x14ac:dyDescent="0.35">
      <c r="A2" s="159" t="s">
        <v>1</v>
      </c>
      <c r="B2" s="160"/>
      <c r="C2" s="161"/>
    </row>
    <row r="3" spans="1:3" s="109" customFormat="1" ht="88" customHeight="1" x14ac:dyDescent="0.35">
      <c r="A3" s="168" t="s">
        <v>2</v>
      </c>
      <c r="B3" s="169"/>
      <c r="C3" s="170"/>
    </row>
    <row r="4" spans="1:3" ht="45" customHeight="1" x14ac:dyDescent="0.35">
      <c r="A4" s="171" t="s">
        <v>3</v>
      </c>
      <c r="B4" s="172"/>
      <c r="C4" s="173"/>
    </row>
    <row r="5" spans="1:3" ht="43.4" customHeight="1" x14ac:dyDescent="0.35">
      <c r="A5" s="168" t="s">
        <v>4</v>
      </c>
      <c r="B5" s="169"/>
      <c r="C5" s="170"/>
    </row>
    <row r="6" spans="1:3" ht="30.65" customHeight="1" x14ac:dyDescent="0.35">
      <c r="A6" s="168" t="s">
        <v>5</v>
      </c>
      <c r="B6" s="169"/>
      <c r="C6" s="170"/>
    </row>
    <row r="7" spans="1:3" ht="21.65" customHeight="1" x14ac:dyDescent="0.35">
      <c r="A7" s="168" t="s">
        <v>6</v>
      </c>
      <c r="B7" s="169"/>
      <c r="C7" s="170"/>
    </row>
    <row r="8" spans="1:3" ht="21.65" customHeight="1" thickBot="1" x14ac:dyDescent="0.4">
      <c r="A8" s="174" t="s">
        <v>7</v>
      </c>
      <c r="B8" s="175"/>
      <c r="C8" s="176"/>
    </row>
    <row r="9" spans="1:3" ht="17.25" customHeight="1" thickBot="1" x14ac:dyDescent="0.4">
      <c r="A9" s="103" t="s">
        <v>8</v>
      </c>
    </row>
    <row r="10" spans="1:3" ht="22.5" customHeight="1" thickBot="1" x14ac:dyDescent="0.4">
      <c r="A10" s="149" t="s">
        <v>9</v>
      </c>
      <c r="B10" s="150"/>
      <c r="C10" s="151"/>
    </row>
    <row r="11" spans="1:3" ht="62.25" customHeight="1" x14ac:dyDescent="0.35">
      <c r="A11" s="162" t="s">
        <v>10</v>
      </c>
      <c r="B11" s="163"/>
      <c r="C11" s="164"/>
    </row>
    <row r="12" spans="1:3" ht="25.75" customHeight="1" x14ac:dyDescent="0.35">
      <c r="A12" s="108" t="s">
        <v>11</v>
      </c>
      <c r="B12" s="59" t="s">
        <v>12</v>
      </c>
      <c r="C12" s="59" t="s">
        <v>13</v>
      </c>
    </row>
    <row r="13" spans="1:3" x14ac:dyDescent="0.35">
      <c r="A13" s="105" t="s">
        <v>14</v>
      </c>
      <c r="B13" s="5" t="s">
        <v>15</v>
      </c>
      <c r="C13" s="106">
        <v>1</v>
      </c>
    </row>
    <row r="14" spans="1:3" ht="14.5" customHeight="1" x14ac:dyDescent="0.35">
      <c r="A14" s="105" t="s">
        <v>16</v>
      </c>
      <c r="B14" s="5" t="s">
        <v>17</v>
      </c>
      <c r="C14" s="106">
        <v>15</v>
      </c>
    </row>
    <row r="15" spans="1:3" ht="0.65" customHeight="1" x14ac:dyDescent="0.35">
      <c r="A15" s="107" t="s">
        <v>18</v>
      </c>
      <c r="B15" s="5"/>
      <c r="C15" s="106"/>
    </row>
    <row r="16" spans="1:3" ht="14.5" customHeight="1" thickBot="1" x14ac:dyDescent="0.4">
      <c r="A16" s="104" t="s">
        <v>8</v>
      </c>
    </row>
    <row r="17" spans="1:3" ht="23" thickBot="1" x14ac:dyDescent="0.4">
      <c r="A17" s="165" t="s">
        <v>19</v>
      </c>
      <c r="B17" s="166"/>
      <c r="C17" s="167"/>
    </row>
    <row r="18" spans="1:3" ht="45" customHeight="1" x14ac:dyDescent="0.35">
      <c r="A18" s="159" t="s">
        <v>20</v>
      </c>
      <c r="B18" s="160"/>
      <c r="C18" s="161"/>
    </row>
    <row r="19" spans="1:3" ht="36.65" customHeight="1" thickBot="1" x14ac:dyDescent="0.4">
      <c r="A19" s="156" t="s">
        <v>21</v>
      </c>
      <c r="B19" s="157"/>
      <c r="C19" s="158"/>
    </row>
    <row r="20" spans="1:3" x14ac:dyDescent="0.35">
      <c r="A20" s="104"/>
    </row>
    <row r="21" spans="1:3" ht="75.650000000000006" customHeight="1" x14ac:dyDescent="0.35">
      <c r="A21" s="155" t="s">
        <v>22</v>
      </c>
      <c r="B21" s="155"/>
      <c r="C21" s="155"/>
    </row>
    <row r="22" spans="1:3" x14ac:dyDescent="0.35">
      <c r="A22" s="104" t="s">
        <v>23</v>
      </c>
    </row>
  </sheetData>
  <sheetProtection algorithmName="SHA-512" hashValue="ekqIyK341WYzMw+gu6lgRATPrwcsjYM0JZJZ0iXQJ4xVF+kUEOOvsgXi35JEpKQaNCU7YmtWY28wUzFpJex0JA==" saltValue="MHOvB2BSs3DNq9qtaX9ZKw==" spinCount="100000" sheet="1" objects="1" scenarios="1" formatColumns="0" formatRows="0"/>
  <mergeCells count="12">
    <mergeCell ref="A21:C21"/>
    <mergeCell ref="A19:C19"/>
    <mergeCell ref="A2:C2"/>
    <mergeCell ref="A11:C11"/>
    <mergeCell ref="A17:C17"/>
    <mergeCell ref="A18:C18"/>
    <mergeCell ref="A3:C3"/>
    <mergeCell ref="A4:C4"/>
    <mergeCell ref="A7:C7"/>
    <mergeCell ref="A5:C5"/>
    <mergeCell ref="A6:C6"/>
    <mergeCell ref="A8:C8"/>
  </mergeCells>
  <hyperlinks>
    <hyperlink ref="A8" r:id="rId1" tooltip="Support email at ManagedCareTA@mathematica-mpr.com" xr:uid="{8CD6BAF3-B460-4418-A1FD-344AF46636E6}"/>
  </hyperlinks>
  <pageMargins left="0.7" right="0.7" top="0.75" bottom="0.75" header="0.3" footer="0.3"/>
  <pageSetup orientation="portrait" r:id="rId2"/>
  <headerFooter>
    <oddHeader>&amp;CDRAFT FOR STATE FEEDBACK ONLY</oddHeader>
    <oddFooter>&amp;RSeptember 9, 2020</oddFooter>
  </headerFooter>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5FDB-9446-4231-A8F2-826939B5B388}">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IF('I_State&amp;Prog_Info'!L15="","[Program 8]",'I_State&amp;Prog_Info'!L15)</f>
        <v>[Program 8]</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IF('I_State&amp;Prog_Info'!L17="","(Placeholder for plan type)",'I_State&amp;Prog_Info'!L17)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IF('I_State&amp;Prog_Info'!L59="","(Placeholder for providers)",'I_State&amp;Prog_Info'!L59)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IF('I_State&amp;Prog_Info'!L39="","(Placeholder for separate analysis and results document)",'I_State&amp;Prog_Info'!L39)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IF('I_State&amp;Prog_Info'!L40="","(Placeholder for separate analysis and results document)",'I_State&amp;Prog_Info'!L40)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IF('I_State&amp;Prog_Info'!L41="","(Placeholder for separate analysis and results document)",'I_State&amp;Prog_Info'!L41)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biRVThJhFHakeJpIO4I+C4WlRyAo3VEJt3iq4V8XtFef+nMZVAEfpa2lTUOoCX4rn4JDcNVCRAphBfE74AIqFQ==" saltValue="wDPuVTh6I7gMgyK/FDMu1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E160031F-7A8E-46D0-BDFD-4CC99C7B015A}"/>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437E512E-82DD-469C-A057-B753A0E189B1}">
          <x14:formula1>
            <xm:f>'Set Values'!$H$3:$H$12</xm:f>
          </x14:formula1>
          <xm:sqref>E18:CZ18</xm:sqref>
        </x14:dataValidation>
        <x14:dataValidation type="list" allowBlank="1" showInputMessage="1" xr:uid="{7E963080-AB07-4802-95DB-A72B6AEEDD2E}">
          <x14:formula1>
            <xm:f>'Set Values'!$K$3:$K$10</xm:f>
          </x14:formula1>
          <xm:sqref>E23:L23</xm:sqref>
        </x14:dataValidation>
        <x14:dataValidation type="list" allowBlank="1" showInputMessage="1" prompt="To enter free text, select cell and type - do not click into cell" xr:uid="{50C0715F-748E-4CB9-AE52-29567299B209}">
          <x14:formula1>
            <xm:f>'Set Values'!$G$3:$G$14</xm:f>
          </x14:formula1>
          <xm:sqref>E16:CZ16</xm:sqref>
        </x14:dataValidation>
        <x14:dataValidation type="list" allowBlank="1" showInputMessage="1" showErrorMessage="1" xr:uid="{22B2B594-F1B2-462E-8A7F-7F90BC7613C3}">
          <x14:formula1>
            <xm:f>'Set Values'!$L$3:$L$5</xm:f>
          </x14:formula1>
          <xm:sqref>E24:L24</xm:sqref>
        </x14:dataValidation>
        <x14:dataValidation type="list" allowBlank="1" showInputMessage="1" showErrorMessage="1" xr:uid="{E346A345-3D21-4FDA-B46E-E483B0A691B5}">
          <x14:formula1>
            <xm:f>'Set Values'!$M$3:$M$4</xm:f>
          </x14:formula1>
          <xm:sqref>E31:AR31 E38:AR38</xm:sqref>
        </x14:dataValidation>
        <x14:dataValidation type="list" allowBlank="1" showInputMessage="1" prompt="To enter free text, select cell and type - do not click into cell" xr:uid="{62AABD41-C20F-4BD4-B662-91C28AF5805D}">
          <x14:formula1>
            <xm:f>'Set Values'!$F$3:$F$12</xm:f>
          </x14:formula1>
          <xm:sqref>E14:CZ14</xm:sqref>
        </x14:dataValidation>
        <x14:dataValidation type="list" allowBlank="1" showInputMessage="1" prompt="To enter free text, select cell and type - do not click into cell" xr:uid="{C0793C1A-129B-4843-9504-2F11BB609DA2}">
          <x14:formula1>
            <xm:f>'Set Values'!$I$3:$I$7</xm:f>
          </x14:formula1>
          <xm:sqref>E17:CZ17</xm:sqref>
        </x14:dataValidation>
        <x14:dataValidation type="list" allowBlank="1" showInputMessage="1" xr:uid="{87792807-1F37-47C1-860A-A0A92485CF20}">
          <x14:formula1>
            <xm:f>'Set Values'!$I$3:$I$7</xm:f>
          </x14:formula1>
          <xm:sqref>E19:CZ19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8D885-ABB1-4572-9BBD-5852DC1E8673}">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IF('I_State&amp;Prog_Info'!M15="","[Program 9]",'I_State&amp;Prog_Info'!M15)</f>
        <v>[Program 9]</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IF('I_State&amp;Prog_Info'!M17="","(Placeholder for plan type)",'I_State&amp;Prog_Info'!M17)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IF('I_State&amp;Prog_Info'!M59="","(Placeholder for providers)",'I_State&amp;Prog_Info'!M59)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IF('I_State&amp;Prog_Info'!M39="","(Placeholder for separate analysis and results document)",'I_State&amp;Prog_Info'!M39)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IF('I_State&amp;Prog_Info'!M40="","(Placeholder for separate analysis and results document)",'I_State&amp;Prog_Info'!M40)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IF('I_State&amp;Prog_Info'!M41="","(Placeholder for separate analysis and results document)",'I_State&amp;Prog_Info'!M41)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daGXQqEV0oyrxfhl7Y/ohz5YAp8iF0v0nA14lnkJJnwnqTcIzX07/g6QSS1jQjdUe11eMYJ4blvKELO64t4ZXw==" saltValue="L81yZ6xHcnGDvDzluHbu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77C9DF37-7090-4776-B597-047A2D659D0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CFE8060-767D-453A-AFA3-CB676C0D35DA}">
          <x14:formula1>
            <xm:f>'Set Values'!$I$3:$I$7</xm:f>
          </x14:formula1>
          <xm:sqref>E19:CZ19</xm:sqref>
        </x14:dataValidation>
        <x14:dataValidation type="list" allowBlank="1" showInputMessage="1" prompt="To enter free text, select cell and type - do not click into cell" xr:uid="{8E5AD156-595A-4232-A6A1-BF60F6598EF6}">
          <x14:formula1>
            <xm:f>'Set Values'!$I$3:$I$7</xm:f>
          </x14:formula1>
          <xm:sqref>E17:CZ17</xm:sqref>
        </x14:dataValidation>
        <x14:dataValidation type="list" allowBlank="1" showInputMessage="1" prompt="To enter free text, select cell and type - do not click into cell" xr:uid="{B0022BDB-BC50-4CBC-BF0E-361BE072E1C1}">
          <x14:formula1>
            <xm:f>'Set Values'!$F$3:$F$12</xm:f>
          </x14:formula1>
          <xm:sqref>E14:CZ14</xm:sqref>
        </x14:dataValidation>
        <x14:dataValidation type="list" allowBlank="1" showInputMessage="1" showErrorMessage="1" xr:uid="{6A3DE69B-9DBA-46AE-A532-C80669D5BC92}">
          <x14:formula1>
            <xm:f>'Set Values'!$M$3:$M$4</xm:f>
          </x14:formula1>
          <xm:sqref>E31:AR31 E38:AR38</xm:sqref>
        </x14:dataValidation>
        <x14:dataValidation type="list" allowBlank="1" showInputMessage="1" showErrorMessage="1" xr:uid="{A385F201-A511-4E72-AF62-FC7062A70C53}">
          <x14:formula1>
            <xm:f>'Set Values'!$L$3:$L$5</xm:f>
          </x14:formula1>
          <xm:sqref>E24:L24</xm:sqref>
        </x14:dataValidation>
        <x14:dataValidation type="list" allowBlank="1" showInputMessage="1" prompt="To enter free text, select cell and type - do not click into cell" xr:uid="{425AAA53-F7F0-477E-8B5A-13F0B9BD8FCA}">
          <x14:formula1>
            <xm:f>'Set Values'!$G$3:$G$14</xm:f>
          </x14:formula1>
          <xm:sqref>E16:CZ16</xm:sqref>
        </x14:dataValidation>
        <x14:dataValidation type="list" allowBlank="1" showInputMessage="1" xr:uid="{5FE75B69-7C48-4DAD-8E9A-DE6A5D3561C7}">
          <x14:formula1>
            <xm:f>'Set Values'!$K$3:$K$10</xm:f>
          </x14:formula1>
          <xm:sqref>E23:L23</xm:sqref>
        </x14:dataValidation>
        <x14:dataValidation type="list" allowBlank="1" showInputMessage="1" prompt="To enter free text, select cell and type - do not click into cell" xr:uid="{A95AD7DC-7ECC-42C5-820F-854013EA7028}">
          <x14:formula1>
            <xm:f>'Set Values'!$H$3:$H$12</xm:f>
          </x14:formula1>
          <xm:sqref>E18:CZ18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D6C9C-C919-45FC-8C0B-1EBFF50E99B8}">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IF('I_State&amp;Prog_Info'!N15="","[Program 10]",'I_State&amp;Prog_Info'!N15)</f>
        <v>[Program 10]</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IF('I_State&amp;Prog_Info'!N17="","(Placeholder for plan type)",'I_State&amp;Prog_Info'!N17)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IF('I_State&amp;Prog_Info'!N59="","(Placeholder for providers)",'I_State&amp;Prog_Info'!N59)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IF('I_State&amp;Prog_Info'!N39="","(Placeholder for separate analysis and results document)",'I_State&amp;Prog_Info'!N39)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IF('I_State&amp;Prog_Info'!N40="","(Placeholder for separate analysis and results document)",'I_State&amp;Prog_Info'!N40)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IF('I_State&amp;Prog_Info'!N41="","(Placeholder for separate analysis and results document)",'I_State&amp;Prog_Info'!N41)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VajhkPqf+WWtla/n5t9c08fqXuV6iii19uQjT57FOsbUGceN1fXyLRxOrTFEbzEv8qfYldDIPqTJNjHCsXfCBw==" saltValue="1+OP/JvLkk5ruv8ojBoqC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AFE3378C-1D6D-47B2-A055-80AC6B9FDE2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37290AD6-5413-4EB3-889B-2C1C8D21644D}">
          <x14:formula1>
            <xm:f>'Set Values'!$H$3:$H$12</xm:f>
          </x14:formula1>
          <xm:sqref>E18:CZ18</xm:sqref>
        </x14:dataValidation>
        <x14:dataValidation type="list" allowBlank="1" showInputMessage="1" xr:uid="{AC29E261-A2A5-4274-A587-FF035D8F099A}">
          <x14:formula1>
            <xm:f>'Set Values'!$K$3:$K$10</xm:f>
          </x14:formula1>
          <xm:sqref>E23:L23</xm:sqref>
        </x14:dataValidation>
        <x14:dataValidation type="list" allowBlank="1" showInputMessage="1" prompt="To enter free text, select cell and type - do not click into cell" xr:uid="{E0A36956-4D87-4203-B3F3-6FD0C1201687}">
          <x14:formula1>
            <xm:f>'Set Values'!$G$3:$G$14</xm:f>
          </x14:formula1>
          <xm:sqref>E16:CZ16</xm:sqref>
        </x14:dataValidation>
        <x14:dataValidation type="list" allowBlank="1" showInputMessage="1" showErrorMessage="1" xr:uid="{4A0EAADA-0FE3-4BCF-843E-48AD3F92A5A5}">
          <x14:formula1>
            <xm:f>'Set Values'!$L$3:$L$5</xm:f>
          </x14:formula1>
          <xm:sqref>E24:L24</xm:sqref>
        </x14:dataValidation>
        <x14:dataValidation type="list" allowBlank="1" showInputMessage="1" showErrorMessage="1" xr:uid="{303F768A-E342-43F2-A2E2-CC30AC00859E}">
          <x14:formula1>
            <xm:f>'Set Values'!$M$3:$M$4</xm:f>
          </x14:formula1>
          <xm:sqref>E31:AR31 E38:AR38</xm:sqref>
        </x14:dataValidation>
        <x14:dataValidation type="list" allowBlank="1" showInputMessage="1" prompt="To enter free text, select cell and type - do not click into cell" xr:uid="{80FD821F-3300-4A25-97E8-E801B024A418}">
          <x14:formula1>
            <xm:f>'Set Values'!$F$3:$F$12</xm:f>
          </x14:formula1>
          <xm:sqref>E14:CZ14</xm:sqref>
        </x14:dataValidation>
        <x14:dataValidation type="list" allowBlank="1" showInputMessage="1" prompt="To enter free text, select cell and type - do not click into cell" xr:uid="{F310BD38-9DB1-4958-8473-1519073BE3A4}">
          <x14:formula1>
            <xm:f>'Set Values'!$I$3:$I$7</xm:f>
          </x14:formula1>
          <xm:sqref>E17:CZ17</xm:sqref>
        </x14:dataValidation>
        <x14:dataValidation type="list" allowBlank="1" showInputMessage="1" xr:uid="{A1B4DF53-1631-4FA0-9CCF-6462F44C353A}">
          <x14:formula1>
            <xm:f>'Set Values'!$I$3:$I$7</xm:f>
          </x14:formula1>
          <xm:sqref>E19:CZ19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4761-19EA-49BE-974F-37B664C804CF}">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IF('I_State&amp;Prog_Info'!O15="","[Program 11]",'I_State&amp;Prog_Info'!O15)</f>
        <v>[Program 11]</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IF('I_State&amp;Prog_Info'!O17="","(Placeholder for plan type)",'I_State&amp;Prog_Info'!O17)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IF('I_State&amp;Prog_Info'!O59="","(Placeholder for providers)",'I_State&amp;Prog_Info'!O59)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IF('I_State&amp;Prog_Info'!O39="","(Placeholder for separate analysis and results document)",'I_State&amp;Prog_Info'!O39)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IF('I_State&amp;Prog_Info'!O40="","(Placeholder for separate analysis and results document)",'I_State&amp;Prog_Info'!O40)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IF('I_State&amp;Prog_Info'!O41="","(Placeholder for separate analysis and results document)",'I_State&amp;Prog_Info'!O41)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AA2AKo/bnUF8kYCDCLs/4yEpXyRnpw8CKoviWMuiYuEe0SgYHqUpXmhBs6fn1+xBWypkgE7mpKLPkE9bLvLlow==" saltValue="POAWy9tW1+6fiKfhho3CD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B8F0B70B-5E2D-4938-81B7-5AD8CE11D8E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B40D979-525D-4604-9E50-177C4C9DFC6D}">
          <x14:formula1>
            <xm:f>'Set Values'!$I$3:$I$7</xm:f>
          </x14:formula1>
          <xm:sqref>E19:CZ19</xm:sqref>
        </x14:dataValidation>
        <x14:dataValidation type="list" allowBlank="1" showInputMessage="1" prompt="To enter free text, select cell and type - do not click into cell" xr:uid="{5FCE09CE-43DE-4F0B-AEA6-A7166F94463B}">
          <x14:formula1>
            <xm:f>'Set Values'!$I$3:$I$7</xm:f>
          </x14:formula1>
          <xm:sqref>E17:CZ17</xm:sqref>
        </x14:dataValidation>
        <x14:dataValidation type="list" allowBlank="1" showInputMessage="1" prompt="To enter free text, select cell and type - do not click into cell" xr:uid="{DAFCC888-C504-41D2-9687-4B706000E74F}">
          <x14:formula1>
            <xm:f>'Set Values'!$F$3:$F$12</xm:f>
          </x14:formula1>
          <xm:sqref>E14:CZ14</xm:sqref>
        </x14:dataValidation>
        <x14:dataValidation type="list" allowBlank="1" showInputMessage="1" showErrorMessage="1" xr:uid="{0DDE28CB-8C94-421F-98F5-918837D2F733}">
          <x14:formula1>
            <xm:f>'Set Values'!$M$3:$M$4</xm:f>
          </x14:formula1>
          <xm:sqref>E31:AR31 E38:AR38</xm:sqref>
        </x14:dataValidation>
        <x14:dataValidation type="list" allowBlank="1" showInputMessage="1" showErrorMessage="1" xr:uid="{E64FBDB8-33F0-4725-A976-2FE29584B4EC}">
          <x14:formula1>
            <xm:f>'Set Values'!$L$3:$L$5</xm:f>
          </x14:formula1>
          <xm:sqref>E24:L24</xm:sqref>
        </x14:dataValidation>
        <x14:dataValidation type="list" allowBlank="1" showInputMessage="1" prompt="To enter free text, select cell and type - do not click into cell" xr:uid="{EF469232-395C-4587-B483-ADD19AFC1294}">
          <x14:formula1>
            <xm:f>'Set Values'!$G$3:$G$14</xm:f>
          </x14:formula1>
          <xm:sqref>E16:CZ16</xm:sqref>
        </x14:dataValidation>
        <x14:dataValidation type="list" allowBlank="1" showInputMessage="1" xr:uid="{7ABDF271-06A2-41DB-B668-25C2F2C49CE5}">
          <x14:formula1>
            <xm:f>'Set Values'!$K$3:$K$10</xm:f>
          </x14:formula1>
          <xm:sqref>E23:L23</xm:sqref>
        </x14:dataValidation>
        <x14:dataValidation type="list" allowBlank="1" showInputMessage="1" prompt="To enter free text, select cell and type - do not click into cell" xr:uid="{06A73DE9-83CD-4550-A240-A31E771B6E31}">
          <x14:formula1>
            <xm:f>'Set Values'!$H$3:$H$12</xm:f>
          </x14:formula1>
          <xm:sqref>E18:CZ18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DDD15-957D-4D92-A43A-80B51667548F}">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IF('I_State&amp;Prog_Info'!P15="","[Program 12]",'I_State&amp;Prog_Info'!P15)</f>
        <v>[Program 12]</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IF('I_State&amp;Prog_Info'!P17="","(Placeholder for plan type)",'I_State&amp;Prog_Info'!P17)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IF('I_State&amp;Prog_Info'!P59="","(Placeholder for providers)",'I_State&amp;Prog_Info'!P59)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IF('I_State&amp;Prog_Info'!P39="","(Placeholder for separate analysis and results document)",'I_State&amp;Prog_Info'!P39)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IF('I_State&amp;Prog_Info'!P40="","(Placeholder for separate analysis and results document)",'I_State&amp;Prog_Info'!P40)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IF('I_State&amp;Prog_Info'!P41="","(Placeholder for separate analysis and results document)",'I_State&amp;Prog_Info'!P41)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uq+A72ntYWA7BCTYX4D+CWabCxiiF09f7M4Sx5SrU8AzrQ4WggfegzJt/qrVKbT44niuv2VRuA+VuUccCZeIFQ==" saltValue="77iSFqaQzytiqAOGklve4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59BB5A2C-E86D-4884-A3BE-DE5F09F785C1}"/>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782BE8C4-DFF7-4D0F-854A-B142475EA28C}">
          <x14:formula1>
            <xm:f>'Set Values'!$H$3:$H$12</xm:f>
          </x14:formula1>
          <xm:sqref>E18:CZ18</xm:sqref>
        </x14:dataValidation>
        <x14:dataValidation type="list" allowBlank="1" showInputMessage="1" xr:uid="{7544A966-BB09-4B69-967B-C5824767E572}">
          <x14:formula1>
            <xm:f>'Set Values'!$K$3:$K$10</xm:f>
          </x14:formula1>
          <xm:sqref>E23:L23</xm:sqref>
        </x14:dataValidation>
        <x14:dataValidation type="list" allowBlank="1" showInputMessage="1" prompt="To enter free text, select cell and type - do not click into cell" xr:uid="{B9DEF982-CFD8-4D5F-9DDA-D2A7197DD3E3}">
          <x14:formula1>
            <xm:f>'Set Values'!$G$3:$G$14</xm:f>
          </x14:formula1>
          <xm:sqref>E16:CZ16</xm:sqref>
        </x14:dataValidation>
        <x14:dataValidation type="list" allowBlank="1" showInputMessage="1" showErrorMessage="1" xr:uid="{F03198FA-E6E2-45A5-B397-67AB0451A84F}">
          <x14:formula1>
            <xm:f>'Set Values'!$L$3:$L$5</xm:f>
          </x14:formula1>
          <xm:sqref>E24:L24</xm:sqref>
        </x14:dataValidation>
        <x14:dataValidation type="list" allowBlank="1" showInputMessage="1" showErrorMessage="1" xr:uid="{2ADCCD5F-91E5-4DCB-B871-AE922A5B18F8}">
          <x14:formula1>
            <xm:f>'Set Values'!$M$3:$M$4</xm:f>
          </x14:formula1>
          <xm:sqref>E31:AR31 E38:AR38</xm:sqref>
        </x14:dataValidation>
        <x14:dataValidation type="list" allowBlank="1" showInputMessage="1" prompt="To enter free text, select cell and type - do not click into cell" xr:uid="{D640F519-4DD8-48F0-B382-9E90F5AEFA87}">
          <x14:formula1>
            <xm:f>'Set Values'!$F$3:$F$12</xm:f>
          </x14:formula1>
          <xm:sqref>E14:CZ14</xm:sqref>
        </x14:dataValidation>
        <x14:dataValidation type="list" allowBlank="1" showInputMessage="1" prompt="To enter free text, select cell and type - do not click into cell" xr:uid="{27D8D145-55D4-4E2B-8F37-A781F8F83E66}">
          <x14:formula1>
            <xm:f>'Set Values'!$I$3:$I$7</xm:f>
          </x14:formula1>
          <xm:sqref>E17:CZ17</xm:sqref>
        </x14:dataValidation>
        <x14:dataValidation type="list" allowBlank="1" showInputMessage="1" xr:uid="{D40D5A2D-BB2D-4789-A425-60CD2B973D9B}">
          <x14:formula1>
            <xm:f>'Set Values'!$I$3:$I$7</xm:f>
          </x14:formula1>
          <xm:sqref>E19:CZ19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065E-0299-48F3-A8D4-B0D41D670C62}">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IF('I_State&amp;Prog_Info'!Q15="","[Program 13]",'I_State&amp;Prog_Info'!Q15)</f>
        <v>[Program 13]</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IF('I_State&amp;Prog_Info'!Q17="","(Placeholder for plan type)",'I_State&amp;Prog_Info'!Q17)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IF('I_State&amp;Prog_Info'!Q59="","(Placeholder for providers)",'I_State&amp;Prog_Info'!Q59)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IF('I_State&amp;Prog_Info'!Q39="","(Placeholder for separate analysis and results document)",'I_State&amp;Prog_Info'!Q39)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IF('I_State&amp;Prog_Info'!Q40="","(Placeholder for separate analysis and results document)",'I_State&amp;Prog_Info'!Q40)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IF('I_State&amp;Prog_Info'!Q41="","(Placeholder for separate analysis and results document)",'I_State&amp;Prog_Info'!Q41)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yg6fuPX3k7NwxR/ITO3StvFW05bo25kideogmtcrNbXYSRhUQqeB5U+/7IPMQCke6taDyNqDGUZk/7LWxHw1nA==" saltValue="2cESYK3RmeX4PRMyDCK7Z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DA890EE7-48E3-4485-9FF8-BE0D9FFDCBCE}"/>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3DEED02-B3F6-4FC7-B129-761C42173015}">
          <x14:formula1>
            <xm:f>'Set Values'!$I$3:$I$7</xm:f>
          </x14:formula1>
          <xm:sqref>E19:CZ19</xm:sqref>
        </x14:dataValidation>
        <x14:dataValidation type="list" allowBlank="1" showInputMessage="1" prompt="To enter free text, select cell and type - do not click into cell" xr:uid="{811231D5-2F25-40B5-B08A-FC9A01341124}">
          <x14:formula1>
            <xm:f>'Set Values'!$I$3:$I$7</xm:f>
          </x14:formula1>
          <xm:sqref>E17:CZ17</xm:sqref>
        </x14:dataValidation>
        <x14:dataValidation type="list" allowBlank="1" showInputMessage="1" prompt="To enter free text, select cell and type - do not click into cell" xr:uid="{1F6D212C-96C4-4A05-A207-C07AF47115CD}">
          <x14:formula1>
            <xm:f>'Set Values'!$F$3:$F$12</xm:f>
          </x14:formula1>
          <xm:sqref>E14:CZ14</xm:sqref>
        </x14:dataValidation>
        <x14:dataValidation type="list" allowBlank="1" showInputMessage="1" showErrorMessage="1" xr:uid="{34AAEC27-1C09-4466-9994-AEE4934331DC}">
          <x14:formula1>
            <xm:f>'Set Values'!$M$3:$M$4</xm:f>
          </x14:formula1>
          <xm:sqref>E31:AR31 E38:AR38</xm:sqref>
        </x14:dataValidation>
        <x14:dataValidation type="list" allowBlank="1" showInputMessage="1" showErrorMessage="1" xr:uid="{43A0341F-BAB8-48F6-AB69-2E9BC0E49860}">
          <x14:formula1>
            <xm:f>'Set Values'!$L$3:$L$5</xm:f>
          </x14:formula1>
          <xm:sqref>E24:L24</xm:sqref>
        </x14:dataValidation>
        <x14:dataValidation type="list" allowBlank="1" showInputMessage="1" prompt="To enter free text, select cell and type - do not click into cell" xr:uid="{CA63D461-A80C-4CEA-8381-4CBAD21BD321}">
          <x14:formula1>
            <xm:f>'Set Values'!$G$3:$G$14</xm:f>
          </x14:formula1>
          <xm:sqref>E16:CZ16</xm:sqref>
        </x14:dataValidation>
        <x14:dataValidation type="list" allowBlank="1" showInputMessage="1" xr:uid="{CD19943E-7738-4CB6-BC76-11AE611F9C89}">
          <x14:formula1>
            <xm:f>'Set Values'!$K$3:$K$10</xm:f>
          </x14:formula1>
          <xm:sqref>E23:L23</xm:sqref>
        </x14:dataValidation>
        <x14:dataValidation type="list" allowBlank="1" showInputMessage="1" prompt="To enter free text, select cell and type - do not click into cell" xr:uid="{3EC7EB71-CB40-4C3E-983A-974C6680E963}">
          <x14:formula1>
            <xm:f>'Set Values'!$H$3:$H$12</xm:f>
          </x14:formula1>
          <xm:sqref>E18:CZ18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479C-46D7-4C2F-922F-C8DB305670C1}">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IF('I_State&amp;Prog_Info'!R15="","[Program 14]",'I_State&amp;Prog_Info'!R15)</f>
        <v>[Program 14]</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IF('I_State&amp;Prog_Info'!R17="","(Placeholder for plan type)",'I_State&amp;Prog_Info'!R17)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IF('I_State&amp;Prog_Info'!R59="","(Placeholder for providers)",'I_State&amp;Prog_Info'!R59)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IF('I_State&amp;Prog_Info'!R39="","(Placeholder for separate analysis and results document)",'I_State&amp;Prog_Info'!R39)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IF('I_State&amp;Prog_Info'!R40="","(Placeholder for separate analysis and results document)",'I_State&amp;Prog_Info'!R40)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IF('I_State&amp;Prog_Info'!R41="","(Placeholder for separate analysis and results document)",'I_State&amp;Prog_Info'!R41)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woRvq6Whzm4ZvhA1QGe0FY0hx+3Jha7tkXOaVw/OhOD3SUl5xbtiKFsto3HFCrQ898oN4KsLvFJTMFYKDzBijQ==" saltValue="eBvXt+xUsYQ4hBpx15hLU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252AA2F6-6006-456A-B455-97314E6BB03C}"/>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69EF03AA-8A57-4612-A575-2EF2089F58A0}">
          <x14:formula1>
            <xm:f>'Set Values'!$H$3:$H$12</xm:f>
          </x14:formula1>
          <xm:sqref>E18:CZ18</xm:sqref>
        </x14:dataValidation>
        <x14:dataValidation type="list" allowBlank="1" showInputMessage="1" xr:uid="{4BDAF948-DE56-451F-A4A6-CA36D1C06A84}">
          <x14:formula1>
            <xm:f>'Set Values'!$K$3:$K$10</xm:f>
          </x14:formula1>
          <xm:sqref>E23:L23</xm:sqref>
        </x14:dataValidation>
        <x14:dataValidation type="list" allowBlank="1" showInputMessage="1" prompt="To enter free text, select cell and type - do not click into cell" xr:uid="{F25AD7E9-B066-4653-A039-DA36B6249E81}">
          <x14:formula1>
            <xm:f>'Set Values'!$G$3:$G$14</xm:f>
          </x14:formula1>
          <xm:sqref>E16:CZ16</xm:sqref>
        </x14:dataValidation>
        <x14:dataValidation type="list" allowBlank="1" showInputMessage="1" showErrorMessage="1" xr:uid="{25765A14-32E8-41AF-875D-E14979D7CF2F}">
          <x14:formula1>
            <xm:f>'Set Values'!$L$3:$L$5</xm:f>
          </x14:formula1>
          <xm:sqref>E24:L24</xm:sqref>
        </x14:dataValidation>
        <x14:dataValidation type="list" allowBlank="1" showInputMessage="1" showErrorMessage="1" xr:uid="{6157F71B-8236-4EDD-A436-B0119E63C871}">
          <x14:formula1>
            <xm:f>'Set Values'!$M$3:$M$4</xm:f>
          </x14:formula1>
          <xm:sqref>E31:AR31 E38:AR38</xm:sqref>
        </x14:dataValidation>
        <x14:dataValidation type="list" allowBlank="1" showInputMessage="1" prompt="To enter free text, select cell and type - do not click into cell" xr:uid="{E3DECB77-DA2D-418F-BBA5-96D78E90CEF1}">
          <x14:formula1>
            <xm:f>'Set Values'!$F$3:$F$12</xm:f>
          </x14:formula1>
          <xm:sqref>E14:CZ14</xm:sqref>
        </x14:dataValidation>
        <x14:dataValidation type="list" allowBlank="1" showInputMessage="1" prompt="To enter free text, select cell and type - do not click into cell" xr:uid="{5FD438B2-B2C2-4D6B-BF27-CA08C0FA107D}">
          <x14:formula1>
            <xm:f>'Set Values'!$I$3:$I$7</xm:f>
          </x14:formula1>
          <xm:sqref>E17:CZ17</xm:sqref>
        </x14:dataValidation>
        <x14:dataValidation type="list" allowBlank="1" showInputMessage="1" xr:uid="{F79C7EF8-08DA-471B-863D-5229E0C762B9}">
          <x14:formula1>
            <xm:f>'Set Values'!$I$3:$I$7</xm:f>
          </x14:formula1>
          <xm:sqref>E19:CZ19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AFE74-3590-4251-A4B5-7F366DEF7DEB}">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IF('I_State&amp;Prog_Info'!S15="","[Program 15]",'I_State&amp;Prog_Info'!S15)</f>
        <v>[Program 15]</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IF('I_State&amp;Prog_Info'!S17="","(Placeholder for plan type)",'I_State&amp;Prog_Info'!S17)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IF('I_State&amp;Prog_Info'!S59="","(Placeholder for providers)",'I_State&amp;Prog_Info'!S59)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IF('I_State&amp;Prog_Info'!S39="","(Placeholder for separate analysis and results document)",'I_State&amp;Prog_Info'!S39)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IF('I_State&amp;Prog_Info'!S40="","(Placeholder for separate analysis and results document)",'I_State&amp;Prog_Info'!S40)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IF('I_State&amp;Prog_Info'!S41="","(Placeholder for separate analysis and results document)",'I_State&amp;Prog_Info'!S41)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1woHv7Vhb4ldyZq932DmFTXH4159LPQ0YHMSooaOTlLQ2icE4J8TvwAhQi8DHNEHeyDhGDFCW05AE0VkFeWIkQ==" saltValue="uxqu/d130pAi6DBx4MwAd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9A4CB9E3-70B8-478C-85B0-E1DBFD22D186}"/>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DCEC3A77-FCCC-4DB4-AB51-6E17B960399F}">
          <x14:formula1>
            <xm:f>'Set Values'!$I$3:$I$7</xm:f>
          </x14:formula1>
          <xm:sqref>E19:CZ19</xm:sqref>
        </x14:dataValidation>
        <x14:dataValidation type="list" allowBlank="1" showInputMessage="1" prompt="To enter free text, select cell and type - do not click into cell" xr:uid="{4A086885-A390-41CE-BD53-B5C7CC37A06E}">
          <x14:formula1>
            <xm:f>'Set Values'!$I$3:$I$7</xm:f>
          </x14:formula1>
          <xm:sqref>E17:CZ17</xm:sqref>
        </x14:dataValidation>
        <x14:dataValidation type="list" allowBlank="1" showInputMessage="1" prompt="To enter free text, select cell and type - do not click into cell" xr:uid="{B8B3420D-FF38-4693-82EC-11D5E377146F}">
          <x14:formula1>
            <xm:f>'Set Values'!$F$3:$F$12</xm:f>
          </x14:formula1>
          <xm:sqref>E14:CZ14</xm:sqref>
        </x14:dataValidation>
        <x14:dataValidation type="list" allowBlank="1" showInputMessage="1" showErrorMessage="1" xr:uid="{266FF4B5-2D4A-4032-9C4B-8FBF41A65BD6}">
          <x14:formula1>
            <xm:f>'Set Values'!$M$3:$M$4</xm:f>
          </x14:formula1>
          <xm:sqref>E31:AR31 E38:AR38</xm:sqref>
        </x14:dataValidation>
        <x14:dataValidation type="list" allowBlank="1" showInputMessage="1" showErrorMessage="1" xr:uid="{CDEAAE0A-DE50-4EA6-8290-6D1D56D93D15}">
          <x14:formula1>
            <xm:f>'Set Values'!$L$3:$L$5</xm:f>
          </x14:formula1>
          <xm:sqref>E24:L24</xm:sqref>
        </x14:dataValidation>
        <x14:dataValidation type="list" allowBlank="1" showInputMessage="1" prompt="To enter free text, select cell and type - do not click into cell" xr:uid="{1FED3CD0-F56C-4F50-9EEA-7C6BC8577E5D}">
          <x14:formula1>
            <xm:f>'Set Values'!$G$3:$G$14</xm:f>
          </x14:formula1>
          <xm:sqref>E16:CZ16</xm:sqref>
        </x14:dataValidation>
        <x14:dataValidation type="list" allowBlank="1" showInputMessage="1" xr:uid="{50EE3E41-5C97-455F-A6C5-B446E6A33875}">
          <x14:formula1>
            <xm:f>'Set Values'!$K$3:$K$10</xm:f>
          </x14:formula1>
          <xm:sqref>E23:L23</xm:sqref>
        </x14:dataValidation>
        <x14:dataValidation type="list" allowBlank="1" showInputMessage="1" prompt="To enter free text, select cell and type - do not click into cell" xr:uid="{52866B1A-A1F4-4B6D-8AB0-A060D4F47A62}">
          <x14:formula1>
            <xm:f>'Set Values'!$H$3:$H$12</xm:f>
          </x14:formula1>
          <xm:sqref>E18:CZ18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V53"/>
  <sheetViews>
    <sheetView zoomScale="80" zoomScaleNormal="80" workbookViewId="0">
      <selection activeCell="E2" sqref="E2"/>
    </sheetView>
  </sheetViews>
  <sheetFormatPr defaultColWidth="9.453125" defaultRowHeight="14" x14ac:dyDescent="0.3"/>
  <cols>
    <col min="1" max="1" width="9.453125" style="25"/>
    <col min="2" max="2" width="19.453125" style="25" customWidth="1"/>
    <col min="3" max="3" width="9.453125" style="25"/>
    <col min="4" max="5" width="21.453125" style="25" customWidth="1"/>
    <col min="6" max="6" width="21.453125" style="8" customWidth="1"/>
    <col min="7" max="7" width="19" style="8" customWidth="1"/>
    <col min="8" max="8" width="19.54296875" style="8" customWidth="1"/>
    <col min="9" max="9" width="18.453125" style="8" customWidth="1"/>
    <col min="10" max="10" width="19.54296875" style="24" customWidth="1"/>
    <col min="11" max="12" width="18.453125" style="8" customWidth="1"/>
    <col min="13" max="13" width="30.1796875" style="8" customWidth="1"/>
    <col min="14" max="14" width="12.453125" style="8" customWidth="1"/>
    <col min="15" max="22" width="12.453125" style="10" customWidth="1"/>
    <col min="23" max="16384" width="9.453125" style="5"/>
  </cols>
  <sheetData>
    <row r="1" spans="1:22" ht="14.5" thickBot="1" x14ac:dyDescent="0.35">
      <c r="A1" s="58" t="s">
        <v>627</v>
      </c>
      <c r="B1" s="59"/>
      <c r="C1" s="5"/>
      <c r="D1" s="5"/>
      <c r="E1" s="5"/>
      <c r="F1" s="10"/>
      <c r="G1" s="26"/>
      <c r="H1" s="26"/>
      <c r="I1" s="26"/>
      <c r="J1" s="23"/>
      <c r="K1" s="26"/>
      <c r="L1" s="26"/>
      <c r="M1" s="26"/>
      <c r="N1" s="10"/>
    </row>
    <row r="2" spans="1:22" s="11" customFormat="1" ht="28.5" thickBot="1" x14ac:dyDescent="0.4">
      <c r="A2" s="12" t="s">
        <v>628</v>
      </c>
      <c r="B2" s="12" t="s">
        <v>51</v>
      </c>
      <c r="C2" s="12" t="s">
        <v>629</v>
      </c>
      <c r="D2" s="12" t="s">
        <v>630</v>
      </c>
      <c r="E2" s="12" t="s">
        <v>631</v>
      </c>
      <c r="F2" s="12" t="s">
        <v>274</v>
      </c>
      <c r="G2" s="13" t="s">
        <v>632</v>
      </c>
      <c r="H2" s="13" t="s">
        <v>633</v>
      </c>
      <c r="I2" s="13" t="s">
        <v>634</v>
      </c>
      <c r="J2" s="13" t="s">
        <v>635</v>
      </c>
      <c r="K2" s="13" t="s">
        <v>636</v>
      </c>
      <c r="L2" s="13" t="s">
        <v>420</v>
      </c>
      <c r="M2" s="13" t="s">
        <v>637</v>
      </c>
      <c r="N2" s="13" t="s">
        <v>638</v>
      </c>
      <c r="O2" s="152"/>
      <c r="P2" s="152"/>
      <c r="Q2" s="152"/>
      <c r="R2" s="152"/>
      <c r="S2" s="152"/>
      <c r="T2" s="152"/>
      <c r="U2" s="152"/>
      <c r="V2" s="152"/>
    </row>
    <row r="3" spans="1:22" ht="56" x14ac:dyDescent="0.3">
      <c r="A3" s="17" t="s">
        <v>639</v>
      </c>
      <c r="B3" s="41" t="s">
        <v>640</v>
      </c>
      <c r="C3" s="19" t="s">
        <v>93</v>
      </c>
      <c r="D3" s="41" t="s">
        <v>641</v>
      </c>
      <c r="E3" s="41" t="s">
        <v>642</v>
      </c>
      <c r="F3" s="8" t="s">
        <v>643</v>
      </c>
      <c r="G3" s="8" t="s">
        <v>91</v>
      </c>
      <c r="H3" s="8" t="s">
        <v>398</v>
      </c>
      <c r="I3" s="8" t="s">
        <v>384</v>
      </c>
      <c r="J3" s="47" t="s">
        <v>404</v>
      </c>
      <c r="K3" s="8" t="s">
        <v>644</v>
      </c>
      <c r="L3" s="8" t="s">
        <v>422</v>
      </c>
      <c r="M3" s="8" t="s">
        <v>451</v>
      </c>
      <c r="N3" s="8" t="s">
        <v>78</v>
      </c>
    </row>
    <row r="4" spans="1:22" ht="71.25" customHeight="1" x14ac:dyDescent="0.3">
      <c r="A4" s="18" t="s">
        <v>645</v>
      </c>
      <c r="B4" s="41" t="s">
        <v>54</v>
      </c>
      <c r="C4" s="19" t="s">
        <v>94</v>
      </c>
      <c r="D4" s="41" t="s">
        <v>646</v>
      </c>
      <c r="E4" s="41" t="s">
        <v>647</v>
      </c>
      <c r="F4" s="8" t="s">
        <v>648</v>
      </c>
      <c r="G4" s="8" t="s">
        <v>96</v>
      </c>
      <c r="H4" s="8" t="s">
        <v>649</v>
      </c>
      <c r="I4" s="8" t="s">
        <v>385</v>
      </c>
      <c r="J4" s="47" t="s">
        <v>650</v>
      </c>
      <c r="K4" s="8" t="s">
        <v>651</v>
      </c>
      <c r="L4" s="8" t="s">
        <v>652</v>
      </c>
      <c r="M4" s="8" t="s">
        <v>452</v>
      </c>
      <c r="N4" s="8" t="s">
        <v>79</v>
      </c>
    </row>
    <row r="5" spans="1:22" ht="42" x14ac:dyDescent="0.3">
      <c r="A5" s="18" t="s">
        <v>653</v>
      </c>
      <c r="B5" s="41" t="s">
        <v>654</v>
      </c>
      <c r="C5" s="18"/>
      <c r="D5" s="18"/>
      <c r="E5" s="18"/>
      <c r="F5" s="8" t="s">
        <v>276</v>
      </c>
      <c r="G5" s="8" t="s">
        <v>99</v>
      </c>
      <c r="H5" s="8" t="s">
        <v>655</v>
      </c>
      <c r="I5" s="8" t="s">
        <v>386</v>
      </c>
      <c r="J5" s="47" t="s">
        <v>656</v>
      </c>
      <c r="K5" s="8" t="s">
        <v>537</v>
      </c>
      <c r="L5" s="8" t="s">
        <v>417</v>
      </c>
      <c r="N5" s="8" t="s">
        <v>657</v>
      </c>
    </row>
    <row r="6" spans="1:22" ht="42" x14ac:dyDescent="0.3">
      <c r="A6" s="18" t="s">
        <v>658</v>
      </c>
      <c r="B6" s="41" t="s">
        <v>659</v>
      </c>
      <c r="C6" s="18"/>
      <c r="D6" s="18"/>
      <c r="E6" s="18"/>
      <c r="F6" s="8" t="s">
        <v>660</v>
      </c>
      <c r="G6" s="8" t="s">
        <v>102</v>
      </c>
      <c r="H6" s="8" t="s">
        <v>661</v>
      </c>
      <c r="I6" s="8" t="s">
        <v>662</v>
      </c>
      <c r="J6" s="47" t="s">
        <v>663</v>
      </c>
      <c r="K6" s="8" t="s">
        <v>664</v>
      </c>
      <c r="N6" s="8" t="s">
        <v>665</v>
      </c>
    </row>
    <row r="7" spans="1:22" ht="56" x14ac:dyDescent="0.3">
      <c r="A7" s="18" t="s">
        <v>666</v>
      </c>
      <c r="B7" s="41" t="s">
        <v>667</v>
      </c>
      <c r="C7" s="18"/>
      <c r="D7" s="18"/>
      <c r="E7" s="18"/>
      <c r="F7" s="8" t="s">
        <v>279</v>
      </c>
      <c r="G7" s="8" t="s">
        <v>105</v>
      </c>
      <c r="H7" s="8" t="s">
        <v>668</v>
      </c>
      <c r="I7" s="9" t="s">
        <v>669</v>
      </c>
      <c r="J7" s="47" t="s">
        <v>408</v>
      </c>
      <c r="K7" s="8" t="s">
        <v>536</v>
      </c>
      <c r="N7" s="9" t="s">
        <v>669</v>
      </c>
    </row>
    <row r="8" spans="1:22" ht="56" x14ac:dyDescent="0.3">
      <c r="A8" s="18" t="s">
        <v>670</v>
      </c>
      <c r="B8" s="41" t="s">
        <v>671</v>
      </c>
      <c r="C8" s="18"/>
      <c r="D8" s="18"/>
      <c r="E8" s="18"/>
      <c r="F8" s="8" t="s">
        <v>282</v>
      </c>
      <c r="G8" s="8" t="s">
        <v>108</v>
      </c>
      <c r="H8" s="8" t="s">
        <v>598</v>
      </c>
      <c r="J8" s="47" t="s">
        <v>409</v>
      </c>
      <c r="K8" s="8" t="s">
        <v>620</v>
      </c>
    </row>
    <row r="9" spans="1:22" ht="56" x14ac:dyDescent="0.3">
      <c r="A9" s="18" t="s">
        <v>672</v>
      </c>
      <c r="B9" s="41" t="s">
        <v>673</v>
      </c>
      <c r="C9" s="18"/>
      <c r="D9" s="18"/>
      <c r="E9" s="18"/>
      <c r="F9" s="8" t="s">
        <v>277</v>
      </c>
      <c r="G9" s="8" t="s">
        <v>111</v>
      </c>
      <c r="H9" s="8" t="s">
        <v>599</v>
      </c>
      <c r="J9" s="47" t="s">
        <v>410</v>
      </c>
      <c r="K9" s="8" t="s">
        <v>417</v>
      </c>
    </row>
    <row r="10" spans="1:22" ht="56" x14ac:dyDescent="0.3">
      <c r="A10" s="18" t="s">
        <v>674</v>
      </c>
      <c r="B10" s="41" t="s">
        <v>675</v>
      </c>
      <c r="C10" s="18"/>
      <c r="D10" s="18"/>
      <c r="E10" s="18"/>
      <c r="F10" s="8" t="s">
        <v>278</v>
      </c>
      <c r="G10" s="8" t="s">
        <v>114</v>
      </c>
      <c r="H10" s="8" t="s">
        <v>600</v>
      </c>
      <c r="J10" s="48" t="s">
        <v>669</v>
      </c>
      <c r="K10" s="9" t="s">
        <v>669</v>
      </c>
    </row>
    <row r="11" spans="1:22" x14ac:dyDescent="0.3">
      <c r="A11" s="18" t="s">
        <v>676</v>
      </c>
      <c r="B11" s="18"/>
      <c r="C11" s="18"/>
      <c r="D11" s="18"/>
      <c r="E11" s="18"/>
      <c r="F11" s="8" t="s">
        <v>677</v>
      </c>
      <c r="G11" s="8" t="s">
        <v>117</v>
      </c>
      <c r="H11" s="8" t="s">
        <v>661</v>
      </c>
    </row>
    <row r="12" spans="1:22" ht="28" x14ac:dyDescent="0.3">
      <c r="A12" s="18" t="s">
        <v>678</v>
      </c>
      <c r="B12" s="18"/>
      <c r="C12" s="18"/>
      <c r="D12" s="18"/>
      <c r="E12" s="18"/>
      <c r="F12" s="9" t="s">
        <v>669</v>
      </c>
      <c r="G12" s="8" t="s">
        <v>120</v>
      </c>
      <c r="H12" s="9" t="s">
        <v>669</v>
      </c>
    </row>
    <row r="13" spans="1:22" x14ac:dyDescent="0.3">
      <c r="A13" s="18" t="s">
        <v>679</v>
      </c>
      <c r="B13" s="18"/>
      <c r="C13" s="18"/>
      <c r="D13" s="18"/>
      <c r="E13" s="18"/>
      <c r="G13" s="8" t="s">
        <v>123</v>
      </c>
    </row>
    <row r="14" spans="1:22" ht="28" x14ac:dyDescent="0.3">
      <c r="A14" s="18" t="s">
        <v>680</v>
      </c>
      <c r="B14" s="18"/>
      <c r="C14" s="18"/>
      <c r="D14" s="18"/>
      <c r="E14" s="18"/>
      <c r="G14" s="9" t="s">
        <v>669</v>
      </c>
    </row>
    <row r="15" spans="1:22" x14ac:dyDescent="0.3">
      <c r="A15" s="18" t="s">
        <v>681</v>
      </c>
      <c r="B15" s="18"/>
      <c r="C15" s="18"/>
      <c r="D15" s="18"/>
      <c r="E15" s="18"/>
    </row>
    <row r="16" spans="1:22" x14ac:dyDescent="0.3">
      <c r="A16" s="18" t="s">
        <v>682</v>
      </c>
      <c r="B16" s="18"/>
      <c r="C16" s="18"/>
      <c r="D16" s="18"/>
      <c r="E16" s="18"/>
    </row>
    <row r="17" spans="1:5" x14ac:dyDescent="0.3">
      <c r="A17" s="18" t="s">
        <v>683</v>
      </c>
      <c r="B17" s="18"/>
      <c r="C17" s="18"/>
      <c r="D17" s="18"/>
      <c r="E17" s="18"/>
    </row>
    <row r="18" spans="1:5" x14ac:dyDescent="0.3">
      <c r="A18" s="18" t="s">
        <v>684</v>
      </c>
      <c r="B18" s="18"/>
      <c r="C18" s="18"/>
      <c r="D18" s="18"/>
      <c r="E18" s="18"/>
    </row>
    <row r="19" spans="1:5" x14ac:dyDescent="0.3">
      <c r="A19" s="18" t="s">
        <v>685</v>
      </c>
      <c r="B19" s="18"/>
      <c r="C19" s="18"/>
      <c r="D19" s="18"/>
      <c r="E19" s="18"/>
    </row>
    <row r="20" spans="1:5" x14ac:dyDescent="0.3">
      <c r="A20" s="18" t="s">
        <v>686</v>
      </c>
      <c r="B20" s="18"/>
      <c r="C20" s="18"/>
      <c r="D20" s="18"/>
      <c r="E20" s="18"/>
    </row>
    <row r="21" spans="1:5" x14ac:dyDescent="0.3">
      <c r="A21" s="18" t="s">
        <v>687</v>
      </c>
      <c r="B21" s="18"/>
      <c r="C21" s="18"/>
      <c r="D21" s="18"/>
      <c r="E21" s="18"/>
    </row>
    <row r="22" spans="1:5" x14ac:dyDescent="0.3">
      <c r="A22" s="18" t="s">
        <v>688</v>
      </c>
      <c r="B22" s="18"/>
      <c r="C22" s="18"/>
      <c r="D22" s="18"/>
      <c r="E22" s="18"/>
    </row>
    <row r="23" spans="1:5" x14ac:dyDescent="0.3">
      <c r="A23" s="18" t="s">
        <v>45</v>
      </c>
      <c r="B23" s="18"/>
      <c r="C23" s="18"/>
      <c r="D23" s="18"/>
      <c r="E23" s="18"/>
    </row>
    <row r="24" spans="1:5" x14ac:dyDescent="0.3">
      <c r="A24" s="18" t="s">
        <v>689</v>
      </c>
      <c r="B24" s="18"/>
      <c r="C24" s="18"/>
      <c r="D24" s="18"/>
      <c r="E24" s="18"/>
    </row>
    <row r="25" spans="1:5" x14ac:dyDescent="0.3">
      <c r="A25" s="18" t="s">
        <v>690</v>
      </c>
      <c r="B25" s="18"/>
      <c r="C25" s="18"/>
      <c r="D25" s="18"/>
      <c r="E25" s="18"/>
    </row>
    <row r="26" spans="1:5" x14ac:dyDescent="0.3">
      <c r="A26" s="18" t="s">
        <v>691</v>
      </c>
      <c r="B26" s="18"/>
      <c r="C26" s="18"/>
      <c r="D26" s="18"/>
      <c r="E26" s="18"/>
    </row>
    <row r="27" spans="1:5" x14ac:dyDescent="0.3">
      <c r="A27" s="18" t="s">
        <v>692</v>
      </c>
      <c r="B27" s="18"/>
      <c r="C27" s="18"/>
      <c r="D27" s="18"/>
      <c r="E27" s="18"/>
    </row>
    <row r="28" spans="1:5" x14ac:dyDescent="0.3">
      <c r="A28" s="18" t="s">
        <v>693</v>
      </c>
      <c r="B28" s="18"/>
      <c r="C28" s="18"/>
      <c r="D28" s="18"/>
      <c r="E28" s="18"/>
    </row>
    <row r="29" spans="1:5" x14ac:dyDescent="0.3">
      <c r="A29" s="18" t="s">
        <v>694</v>
      </c>
      <c r="B29" s="18"/>
      <c r="C29" s="18"/>
      <c r="D29" s="18"/>
      <c r="E29" s="18"/>
    </row>
    <row r="30" spans="1:5" x14ac:dyDescent="0.3">
      <c r="A30" s="18" t="s">
        <v>695</v>
      </c>
      <c r="B30" s="18"/>
      <c r="C30" s="18"/>
      <c r="D30" s="18"/>
      <c r="E30" s="18"/>
    </row>
    <row r="31" spans="1:5" x14ac:dyDescent="0.3">
      <c r="A31" s="18" t="s">
        <v>696</v>
      </c>
      <c r="B31" s="18"/>
      <c r="C31" s="18"/>
      <c r="D31" s="18"/>
      <c r="E31" s="18"/>
    </row>
    <row r="32" spans="1:5" x14ac:dyDescent="0.3">
      <c r="A32" s="18" t="s">
        <v>697</v>
      </c>
      <c r="B32" s="18"/>
      <c r="C32" s="18"/>
      <c r="D32" s="18"/>
      <c r="E32" s="18"/>
    </row>
    <row r="33" spans="1:5" x14ac:dyDescent="0.3">
      <c r="A33" s="18" t="s">
        <v>698</v>
      </c>
      <c r="B33" s="18"/>
      <c r="C33" s="18"/>
      <c r="D33" s="18"/>
      <c r="E33" s="18"/>
    </row>
    <row r="34" spans="1:5" x14ac:dyDescent="0.3">
      <c r="A34" s="18" t="s">
        <v>699</v>
      </c>
      <c r="B34" s="18"/>
      <c r="C34" s="18"/>
      <c r="D34" s="18"/>
      <c r="E34" s="18"/>
    </row>
    <row r="35" spans="1:5" x14ac:dyDescent="0.3">
      <c r="A35" s="18" t="s">
        <v>700</v>
      </c>
      <c r="B35" s="18"/>
      <c r="C35" s="18"/>
      <c r="D35" s="18"/>
      <c r="E35" s="18"/>
    </row>
    <row r="36" spans="1:5" x14ac:dyDescent="0.3">
      <c r="A36" s="18" t="s">
        <v>701</v>
      </c>
      <c r="B36" s="18"/>
      <c r="C36" s="18"/>
      <c r="D36" s="18"/>
      <c r="E36" s="18"/>
    </row>
    <row r="37" spans="1:5" x14ac:dyDescent="0.3">
      <c r="A37" s="19" t="s">
        <v>702</v>
      </c>
      <c r="B37" s="19"/>
      <c r="C37" s="19"/>
      <c r="D37" s="19"/>
      <c r="E37" s="19"/>
    </row>
    <row r="38" spans="1:5" x14ac:dyDescent="0.3">
      <c r="A38" s="19" t="s">
        <v>703</v>
      </c>
      <c r="B38" s="19"/>
      <c r="C38" s="19"/>
      <c r="D38" s="19"/>
      <c r="E38" s="19"/>
    </row>
    <row r="39" spans="1:5" x14ac:dyDescent="0.3">
      <c r="A39" s="19" t="s">
        <v>704</v>
      </c>
      <c r="B39" s="19"/>
      <c r="C39" s="19"/>
      <c r="D39" s="19"/>
      <c r="E39" s="19"/>
    </row>
    <row r="40" spans="1:5" x14ac:dyDescent="0.3">
      <c r="A40" s="19" t="s">
        <v>705</v>
      </c>
      <c r="B40" s="19"/>
      <c r="C40" s="19"/>
      <c r="D40" s="19"/>
      <c r="E40" s="19"/>
    </row>
    <row r="41" spans="1:5" x14ac:dyDescent="0.3">
      <c r="A41" s="19" t="s">
        <v>706</v>
      </c>
      <c r="B41" s="19"/>
      <c r="C41" s="19"/>
      <c r="D41" s="19"/>
      <c r="E41" s="19"/>
    </row>
    <row r="42" spans="1:5" x14ac:dyDescent="0.3">
      <c r="A42" s="19" t="s">
        <v>707</v>
      </c>
      <c r="B42" s="19"/>
      <c r="C42" s="19"/>
      <c r="D42" s="19"/>
      <c r="E42" s="19"/>
    </row>
    <row r="43" spans="1:5" x14ac:dyDescent="0.3">
      <c r="A43" s="19" t="s">
        <v>708</v>
      </c>
      <c r="B43" s="19"/>
      <c r="C43" s="19"/>
      <c r="D43" s="19"/>
      <c r="E43" s="19"/>
    </row>
    <row r="44" spans="1:5" x14ac:dyDescent="0.3">
      <c r="A44" s="19" t="s">
        <v>709</v>
      </c>
      <c r="B44" s="19"/>
      <c r="C44" s="19"/>
      <c r="D44" s="19"/>
      <c r="E44" s="19"/>
    </row>
    <row r="45" spans="1:5" x14ac:dyDescent="0.3">
      <c r="A45" s="19" t="s">
        <v>710</v>
      </c>
      <c r="B45" s="19"/>
      <c r="C45" s="19"/>
      <c r="D45" s="19"/>
      <c r="E45" s="19"/>
    </row>
    <row r="46" spans="1:5" x14ac:dyDescent="0.3">
      <c r="A46" s="19" t="s">
        <v>711</v>
      </c>
      <c r="B46" s="19"/>
      <c r="C46" s="19"/>
      <c r="D46" s="19"/>
      <c r="E46" s="19"/>
    </row>
    <row r="47" spans="1:5" x14ac:dyDescent="0.3">
      <c r="A47" s="18" t="s">
        <v>712</v>
      </c>
      <c r="B47" s="18"/>
      <c r="C47" s="18"/>
      <c r="D47" s="18"/>
      <c r="E47" s="18"/>
    </row>
    <row r="48" spans="1:5" x14ac:dyDescent="0.3">
      <c r="A48" s="18" t="s">
        <v>713</v>
      </c>
      <c r="B48" s="18"/>
      <c r="C48" s="18"/>
      <c r="D48" s="18"/>
      <c r="E48" s="18"/>
    </row>
    <row r="49" spans="1:5" x14ac:dyDescent="0.3">
      <c r="A49" s="18" t="s">
        <v>714</v>
      </c>
      <c r="B49" s="18"/>
      <c r="C49" s="18"/>
      <c r="D49" s="18"/>
      <c r="E49" s="18"/>
    </row>
    <row r="50" spans="1:5" x14ac:dyDescent="0.3">
      <c r="A50" s="18" t="s">
        <v>715</v>
      </c>
      <c r="B50" s="18"/>
      <c r="C50" s="18"/>
      <c r="D50" s="18"/>
      <c r="E50" s="18"/>
    </row>
    <row r="51" spans="1:5" x14ac:dyDescent="0.3">
      <c r="A51" s="18" t="s">
        <v>716</v>
      </c>
      <c r="B51" s="18"/>
      <c r="C51" s="18"/>
      <c r="D51" s="18"/>
      <c r="E51" s="18"/>
    </row>
    <row r="52" spans="1:5" x14ac:dyDescent="0.3">
      <c r="A52" s="18" t="s">
        <v>717</v>
      </c>
      <c r="B52" s="18"/>
      <c r="C52" s="18"/>
      <c r="D52" s="18"/>
      <c r="E52" s="18"/>
    </row>
    <row r="53" spans="1:5" x14ac:dyDescent="0.3">
      <c r="A53" s="18" t="s">
        <v>718</v>
      </c>
      <c r="B53" s="18"/>
      <c r="C53" s="18"/>
      <c r="D53" s="18"/>
      <c r="E53" s="18"/>
    </row>
  </sheetData>
  <sheetProtection algorithmName="SHA-512" hashValue="24W1qqutqgqOJiG/KewV3YtBQqAhlTuEpwc23pbYpxB3W2SFjrPfUzmp5CVflVX4LfrtRGnyNCfApyd9X/rqvQ==" saltValue="1XvECuV1S4eqAUwJ0WuPhg==" spinCount="100000" sheet="1" objects="1" scenarios="1"/>
  <dataValidations count="1">
    <dataValidation type="list" allowBlank="1" showInputMessage="1" showErrorMessage="1" sqref="A15:E22" xr:uid="{00000000-0002-0000-0400-000000000000}">
      <formula1>#REF!</formula1>
    </dataValidation>
  </dataValidation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60"/>
  <sheetViews>
    <sheetView showGridLines="0" topLeftCell="E37" zoomScale="85" zoomScaleNormal="85" workbookViewId="0">
      <selection activeCell="I39" sqref="I39"/>
    </sheetView>
  </sheetViews>
  <sheetFormatPr defaultColWidth="9.1796875" defaultRowHeight="14.5" x14ac:dyDescent="0.35"/>
  <cols>
    <col min="1" max="1" width="7.54296875" customWidth="1"/>
    <col min="2" max="2" width="35.1796875" customWidth="1"/>
    <col min="3" max="3" width="93.54296875" style="1" customWidth="1"/>
    <col min="4" max="4" width="28.54296875" style="1" customWidth="1"/>
    <col min="5" max="5" width="34.453125" style="1" customWidth="1"/>
    <col min="6" max="6" width="33.54296875" style="1" customWidth="1"/>
    <col min="7" max="19" width="34.453125" customWidth="1"/>
  </cols>
  <sheetData>
    <row r="1" spans="1:19" s="5" customFormat="1" ht="23" x14ac:dyDescent="0.3">
      <c r="A1" s="14" t="s">
        <v>24</v>
      </c>
      <c r="B1" s="2"/>
      <c r="C1" s="2"/>
      <c r="D1" s="2"/>
      <c r="E1" s="2"/>
      <c r="F1" s="2"/>
    </row>
    <row r="2" spans="1:19" ht="35.15" customHeight="1" thickBot="1" x14ac:dyDescent="0.45">
      <c r="A2" s="154" t="s">
        <v>25</v>
      </c>
    </row>
    <row r="3" spans="1:19" ht="20.149999999999999" customHeight="1" x14ac:dyDescent="0.35">
      <c r="A3" s="169" t="s">
        <v>26</v>
      </c>
      <c r="B3" s="169"/>
      <c r="C3" s="169"/>
      <c r="E3" s="110" t="s">
        <v>27</v>
      </c>
      <c r="F3" s="111"/>
    </row>
    <row r="4" spans="1:19" s="5" customFormat="1" ht="15" customHeight="1" x14ac:dyDescent="0.3">
      <c r="A4" s="82" t="s">
        <v>28</v>
      </c>
      <c r="B4" s="82" t="s">
        <v>29</v>
      </c>
      <c r="C4" s="7" t="s">
        <v>30</v>
      </c>
      <c r="D4" s="7" t="s">
        <v>31</v>
      </c>
      <c r="E4" s="102" t="str">
        <f>IF(E7="","[State]",E7)</f>
        <v>Massachusetts</v>
      </c>
      <c r="F4" s="112"/>
    </row>
    <row r="5" spans="1:19" ht="16.5" customHeight="1" x14ac:dyDescent="0.35">
      <c r="A5" s="37" t="s">
        <v>32</v>
      </c>
      <c r="B5" s="15" t="s">
        <v>33</v>
      </c>
      <c r="C5" s="16" t="s">
        <v>34</v>
      </c>
      <c r="D5" s="20" t="s">
        <v>35</v>
      </c>
      <c r="E5" s="101" t="s">
        <v>36</v>
      </c>
      <c r="F5" s="116"/>
    </row>
    <row r="6" spans="1:19" ht="16.5" customHeight="1" x14ac:dyDescent="0.35">
      <c r="A6" s="37" t="s">
        <v>37</v>
      </c>
      <c r="B6" s="16" t="s">
        <v>38</v>
      </c>
      <c r="C6" s="16" t="s">
        <v>39</v>
      </c>
      <c r="D6" s="20" t="s">
        <v>35</v>
      </c>
      <c r="E6" s="100" t="s">
        <v>40</v>
      </c>
      <c r="F6" s="116"/>
    </row>
    <row r="7" spans="1:19" ht="16.5" customHeight="1" x14ac:dyDescent="0.35">
      <c r="A7" s="37" t="s">
        <v>41</v>
      </c>
      <c r="B7" s="15" t="s">
        <v>42</v>
      </c>
      <c r="C7" s="16" t="s">
        <v>43</v>
      </c>
      <c r="D7" s="43" t="s">
        <v>44</v>
      </c>
      <c r="E7" s="100" t="s">
        <v>45</v>
      </c>
      <c r="F7" s="116"/>
    </row>
    <row r="8" spans="1:19" ht="16.5" customHeight="1" x14ac:dyDescent="0.35">
      <c r="A8" s="37" t="s">
        <v>46</v>
      </c>
      <c r="B8" s="15" t="s">
        <v>47</v>
      </c>
      <c r="C8" s="16" t="s">
        <v>48</v>
      </c>
      <c r="D8" s="20" t="s">
        <v>49</v>
      </c>
      <c r="E8" s="99">
        <v>45649</v>
      </c>
      <c r="F8" s="117"/>
    </row>
    <row r="9" spans="1:19" ht="258" customHeight="1" x14ac:dyDescent="0.35">
      <c r="A9" s="37" t="s">
        <v>50</v>
      </c>
      <c r="B9" s="37" t="s">
        <v>51</v>
      </c>
      <c r="C9" s="36" t="s">
        <v>52</v>
      </c>
      <c r="D9" s="43" t="s">
        <v>53</v>
      </c>
      <c r="E9" s="98" t="s">
        <v>54</v>
      </c>
      <c r="F9" s="118"/>
      <c r="G9" s="5"/>
      <c r="H9" s="5"/>
      <c r="I9" s="5"/>
      <c r="J9" s="5"/>
      <c r="K9" s="5"/>
      <c r="L9" s="5"/>
      <c r="M9" s="5"/>
      <c r="N9" s="5"/>
      <c r="O9" s="5"/>
      <c r="P9" s="5"/>
      <c r="Q9" s="5"/>
      <c r="R9" s="5"/>
      <c r="S9" s="5"/>
    </row>
    <row r="10" spans="1:19" ht="84.75" customHeight="1" thickBot="1" x14ac:dyDescent="0.4">
      <c r="A10" s="83" t="s">
        <v>55</v>
      </c>
      <c r="B10" s="83" t="s">
        <v>56</v>
      </c>
      <c r="C10" s="84" t="s">
        <v>57</v>
      </c>
      <c r="D10" s="65" t="s">
        <v>35</v>
      </c>
      <c r="E10" s="97"/>
      <c r="F10" s="116"/>
      <c r="G10" s="5"/>
      <c r="H10" s="5"/>
      <c r="I10" s="5"/>
      <c r="J10" s="5"/>
      <c r="K10" s="5"/>
      <c r="L10" s="5"/>
      <c r="M10" s="5"/>
      <c r="N10" s="5"/>
      <c r="O10" s="5"/>
      <c r="P10" s="5"/>
      <c r="Q10" s="5"/>
      <c r="R10" s="5"/>
      <c r="S10" s="5"/>
    </row>
    <row r="11" spans="1:19" ht="15" customHeight="1" x14ac:dyDescent="0.35">
      <c r="A11" s="113" t="s">
        <v>58</v>
      </c>
      <c r="B11" s="5"/>
      <c r="C11" s="10"/>
      <c r="D11" s="10"/>
      <c r="E11" s="5"/>
      <c r="F11" s="5"/>
      <c r="G11" s="5"/>
      <c r="H11" s="5"/>
      <c r="I11" s="5"/>
      <c r="J11" s="5"/>
      <c r="K11" s="5"/>
      <c r="L11" s="5"/>
      <c r="M11" s="5"/>
      <c r="N11" s="5"/>
      <c r="O11" s="5"/>
      <c r="P11" s="5"/>
      <c r="Q11" s="5"/>
      <c r="R11" s="5"/>
      <c r="S11" s="5"/>
    </row>
    <row r="12" spans="1:19" ht="20.5" thickBot="1" x14ac:dyDescent="0.45">
      <c r="A12" s="154" t="s">
        <v>59</v>
      </c>
      <c r="E12" s="76"/>
    </row>
    <row r="13" spans="1:19" ht="32.15" customHeight="1" x14ac:dyDescent="0.35">
      <c r="A13" s="169" t="s">
        <v>60</v>
      </c>
      <c r="B13" s="169"/>
      <c r="C13" s="169"/>
      <c r="E13" s="85" t="s">
        <v>61</v>
      </c>
      <c r="F13" s="86"/>
      <c r="G13" s="86"/>
      <c r="H13" s="86"/>
      <c r="I13" s="86"/>
      <c r="J13" s="86"/>
      <c r="K13" s="86"/>
      <c r="L13" s="86"/>
      <c r="M13" s="86"/>
      <c r="N13" s="86"/>
      <c r="O13" s="86"/>
      <c r="P13" s="86"/>
      <c r="Q13" s="86"/>
      <c r="R13" s="86"/>
      <c r="S13" s="87"/>
    </row>
    <row r="14" spans="1:19" s="5" customFormat="1" ht="28" x14ac:dyDescent="0.3">
      <c r="A14" s="6" t="s">
        <v>28</v>
      </c>
      <c r="B14" s="82" t="s">
        <v>29</v>
      </c>
      <c r="C14" s="7" t="s">
        <v>30</v>
      </c>
      <c r="D14" s="7" t="s">
        <v>31</v>
      </c>
      <c r="E14" s="88" t="str">
        <f>IF(E15="","[Program 1]",E15)</f>
        <v>Accountable Care Partnership Plan (ACPP)</v>
      </c>
      <c r="F14" s="88" t="str">
        <f>IF(F15="","[Program 2]",F15)</f>
        <v>Managed Care Organization (MCO)</v>
      </c>
      <c r="G14" s="88" t="str">
        <f>IF(G15="","[Program 3]",G15)</f>
        <v>Behavioral Health Vendor</v>
      </c>
      <c r="H14" s="88" t="str">
        <f>IF(H15="","[Program 4]",H15)</f>
        <v>One Care (Financial Alignment Demonstration)</v>
      </c>
      <c r="I14" s="88" t="str">
        <f>IF(I15="","[Program 5]",I15)</f>
        <v>Senior Care Organization (SCO)</v>
      </c>
      <c r="J14" s="88" t="str">
        <f>IF(J15="","[Program 6]",J15)</f>
        <v>[Program 6]</v>
      </c>
      <c r="K14" s="88" t="str">
        <f>IF(K15="","[Program 7]",K15)</f>
        <v>[Program 7]</v>
      </c>
      <c r="L14" s="88" t="str">
        <f>IF(L15="","[Program 8]",L15)</f>
        <v>[Program 8]</v>
      </c>
      <c r="M14" s="88" t="str">
        <f>IF(M15="","[Program 9]",M15)</f>
        <v>[Program 9]</v>
      </c>
      <c r="N14" s="88" t="str">
        <f>IF(N15="","[Program 10]",N15)</f>
        <v>[Program 10]</v>
      </c>
      <c r="O14" s="88" t="str">
        <f>IF(O15="","[Program 11]",O15)</f>
        <v>[Program 11]</v>
      </c>
      <c r="P14" s="88" t="str">
        <f>IF(P15="","[Program 12]",P15)</f>
        <v>[Program 12]</v>
      </c>
      <c r="Q14" s="88" t="str">
        <f>IF(Q15="","[Program 13]",Q15)</f>
        <v>[Program 13]</v>
      </c>
      <c r="R14" s="88" t="str">
        <f>IF(R15="","[Program 14]",R15)</f>
        <v>[Program 14]</v>
      </c>
      <c r="S14" s="88" t="str">
        <f>IF(S15="","[Program 15]",S15)</f>
        <v>[Program 15]</v>
      </c>
    </row>
    <row r="15" spans="1:19" ht="87.75" customHeight="1" x14ac:dyDescent="0.35">
      <c r="A15" s="37" t="s">
        <v>62</v>
      </c>
      <c r="B15" s="16" t="s">
        <v>63</v>
      </c>
      <c r="C15" s="36" t="s">
        <v>64</v>
      </c>
      <c r="D15" s="20" t="s">
        <v>35</v>
      </c>
      <c r="E15" s="93" t="s">
        <v>65</v>
      </c>
      <c r="F15" s="93" t="s">
        <v>66</v>
      </c>
      <c r="G15" s="93" t="s">
        <v>67</v>
      </c>
      <c r="H15" s="93" t="s">
        <v>68</v>
      </c>
      <c r="I15" s="93" t="s">
        <v>69</v>
      </c>
      <c r="J15" s="93"/>
      <c r="K15" s="93"/>
      <c r="L15" s="93"/>
      <c r="M15" s="93"/>
      <c r="N15" s="93"/>
      <c r="O15" s="93"/>
      <c r="P15" s="93"/>
      <c r="Q15" s="93"/>
      <c r="R15" s="93"/>
      <c r="S15" s="93"/>
    </row>
    <row r="16" spans="1:19" ht="78.75" customHeight="1" x14ac:dyDescent="0.35">
      <c r="A16" s="37" t="s">
        <v>70</v>
      </c>
      <c r="B16" s="36" t="s">
        <v>71</v>
      </c>
      <c r="C16" s="36" t="s">
        <v>72</v>
      </c>
      <c r="D16" s="43" t="s">
        <v>35</v>
      </c>
      <c r="E16" s="93" t="s">
        <v>73</v>
      </c>
      <c r="F16" s="93" t="s">
        <v>73</v>
      </c>
      <c r="G16" s="93" t="s">
        <v>73</v>
      </c>
      <c r="H16" s="93" t="s">
        <v>73</v>
      </c>
      <c r="I16" s="93" t="s">
        <v>73</v>
      </c>
      <c r="J16" s="93"/>
      <c r="K16" s="93"/>
      <c r="L16" s="93"/>
      <c r="M16" s="93"/>
      <c r="N16" s="93"/>
      <c r="O16" s="93"/>
      <c r="P16" s="93"/>
      <c r="Q16" s="93"/>
      <c r="R16" s="93"/>
      <c r="S16" s="93"/>
    </row>
    <row r="17" spans="1:19" ht="33.75" customHeight="1" x14ac:dyDescent="0.35">
      <c r="A17" s="37" t="s">
        <v>74</v>
      </c>
      <c r="B17" s="15" t="s">
        <v>75</v>
      </c>
      <c r="C17" s="36" t="s">
        <v>76</v>
      </c>
      <c r="D17" s="16" t="s">
        <v>77</v>
      </c>
      <c r="E17" s="93" t="s">
        <v>78</v>
      </c>
      <c r="F17" s="93" t="s">
        <v>78</v>
      </c>
      <c r="G17" s="93" t="s">
        <v>79</v>
      </c>
      <c r="H17" s="93" t="s">
        <v>78</v>
      </c>
      <c r="I17" s="93" t="s">
        <v>78</v>
      </c>
      <c r="J17" s="93"/>
      <c r="K17" s="93"/>
      <c r="L17" s="93"/>
      <c r="M17" s="93"/>
      <c r="N17" s="93"/>
      <c r="O17" s="93"/>
      <c r="P17" s="93"/>
      <c r="Q17" s="93"/>
      <c r="R17" s="93"/>
      <c r="S17" s="93"/>
    </row>
    <row r="18" spans="1:19" ht="105" customHeight="1" x14ac:dyDescent="0.35">
      <c r="A18" s="177" t="s">
        <v>80</v>
      </c>
      <c r="B18" s="177"/>
      <c r="C18" s="178"/>
      <c r="D18" s="89" t="s">
        <v>81</v>
      </c>
      <c r="E18" s="90" t="s">
        <v>82</v>
      </c>
      <c r="F18" s="90" t="s">
        <v>82</v>
      </c>
      <c r="G18" s="90" t="s">
        <v>82</v>
      </c>
      <c r="H18" s="90" t="s">
        <v>82</v>
      </c>
      <c r="I18" s="90" t="s">
        <v>82</v>
      </c>
      <c r="J18" s="90" t="s">
        <v>82</v>
      </c>
      <c r="K18" s="90" t="s">
        <v>82</v>
      </c>
      <c r="L18" s="90" t="s">
        <v>82</v>
      </c>
      <c r="M18" s="90" t="s">
        <v>82</v>
      </c>
      <c r="N18" s="90" t="s">
        <v>82</v>
      </c>
      <c r="O18" s="90" t="s">
        <v>82</v>
      </c>
      <c r="P18" s="90" t="s">
        <v>82</v>
      </c>
      <c r="Q18" s="90" t="s">
        <v>82</v>
      </c>
      <c r="R18" s="90" t="s">
        <v>82</v>
      </c>
      <c r="S18" s="90" t="s">
        <v>82</v>
      </c>
    </row>
    <row r="19" spans="1:19" ht="28" x14ac:dyDescent="0.35">
      <c r="A19" s="37" t="s">
        <v>83</v>
      </c>
      <c r="B19" s="37" t="s">
        <v>84</v>
      </c>
      <c r="C19" s="64" t="s">
        <v>85</v>
      </c>
      <c r="D19" s="68" t="s">
        <v>49</v>
      </c>
      <c r="E19" s="96">
        <v>45292</v>
      </c>
      <c r="F19" s="96">
        <v>45292</v>
      </c>
      <c r="G19" s="96">
        <v>45292</v>
      </c>
      <c r="H19" s="96">
        <v>45292</v>
      </c>
      <c r="I19" s="96">
        <v>45292</v>
      </c>
      <c r="J19" s="96"/>
      <c r="K19" s="96"/>
      <c r="L19" s="96"/>
      <c r="M19" s="96"/>
      <c r="N19" s="96"/>
      <c r="O19" s="96"/>
      <c r="P19" s="96"/>
      <c r="Q19" s="96"/>
      <c r="R19" s="96"/>
      <c r="S19" s="96"/>
    </row>
    <row r="20" spans="1:19" ht="28" x14ac:dyDescent="0.35">
      <c r="A20" s="37" t="s">
        <v>86</v>
      </c>
      <c r="B20" s="37" t="s">
        <v>87</v>
      </c>
      <c r="C20" s="36" t="s">
        <v>88</v>
      </c>
      <c r="D20" s="66" t="s">
        <v>49</v>
      </c>
      <c r="E20" s="96">
        <v>45657</v>
      </c>
      <c r="F20" s="96">
        <v>45657</v>
      </c>
      <c r="G20" s="96">
        <v>45657</v>
      </c>
      <c r="H20" s="96">
        <v>45657</v>
      </c>
      <c r="I20" s="96">
        <v>45657</v>
      </c>
      <c r="J20" s="96"/>
      <c r="K20" s="96"/>
      <c r="L20" s="96"/>
      <c r="M20" s="96"/>
      <c r="N20" s="96"/>
      <c r="O20" s="96"/>
      <c r="P20" s="96"/>
      <c r="Q20" s="96"/>
      <c r="R20" s="96"/>
      <c r="S20" s="96"/>
    </row>
    <row r="21" spans="1:19" ht="78.650000000000006" customHeight="1" x14ac:dyDescent="0.35">
      <c r="A21" s="177" t="s">
        <v>89</v>
      </c>
      <c r="B21" s="177"/>
      <c r="C21" s="178"/>
      <c r="D21" s="91" t="s">
        <v>81</v>
      </c>
      <c r="E21" s="90" t="s">
        <v>82</v>
      </c>
      <c r="F21" s="90" t="s">
        <v>82</v>
      </c>
      <c r="G21" s="90" t="s">
        <v>82</v>
      </c>
      <c r="H21" s="90" t="s">
        <v>82</v>
      </c>
      <c r="I21" s="90" t="s">
        <v>82</v>
      </c>
      <c r="J21" s="90" t="s">
        <v>82</v>
      </c>
      <c r="K21" s="90" t="s">
        <v>82</v>
      </c>
      <c r="L21" s="90" t="s">
        <v>82</v>
      </c>
      <c r="M21" s="90" t="s">
        <v>82</v>
      </c>
      <c r="N21" s="90" t="s">
        <v>82</v>
      </c>
      <c r="O21" s="90" t="s">
        <v>82</v>
      </c>
      <c r="P21" s="90" t="s">
        <v>82</v>
      </c>
      <c r="Q21" s="90" t="s">
        <v>82</v>
      </c>
      <c r="R21" s="90" t="s">
        <v>82</v>
      </c>
      <c r="S21" s="90" t="s">
        <v>82</v>
      </c>
    </row>
    <row r="22" spans="1:19" x14ac:dyDescent="0.35">
      <c r="A22" s="37" t="s">
        <v>90</v>
      </c>
      <c r="B22" s="51" t="s">
        <v>91</v>
      </c>
      <c r="C22" s="36" t="s">
        <v>92</v>
      </c>
      <c r="D22" s="36" t="s">
        <v>44</v>
      </c>
      <c r="E22" s="93" t="s">
        <v>93</v>
      </c>
      <c r="F22" s="93" t="s">
        <v>93</v>
      </c>
      <c r="G22" s="93" t="s">
        <v>94</v>
      </c>
      <c r="H22" s="93" t="s">
        <v>93</v>
      </c>
      <c r="I22" s="93" t="s">
        <v>93</v>
      </c>
      <c r="J22" s="93"/>
      <c r="K22" s="93"/>
      <c r="L22" s="93"/>
      <c r="M22" s="93"/>
      <c r="N22" s="93"/>
      <c r="O22" s="93"/>
      <c r="P22" s="93"/>
      <c r="Q22" s="93"/>
      <c r="R22" s="93"/>
      <c r="S22" s="93"/>
    </row>
    <row r="23" spans="1:19" x14ac:dyDescent="0.35">
      <c r="A23" s="37" t="s">
        <v>95</v>
      </c>
      <c r="B23" s="51" t="s">
        <v>96</v>
      </c>
      <c r="C23" s="36" t="s">
        <v>97</v>
      </c>
      <c r="D23" s="36" t="s">
        <v>44</v>
      </c>
      <c r="E23" s="93" t="s">
        <v>93</v>
      </c>
      <c r="F23" s="93" t="s">
        <v>93</v>
      </c>
      <c r="G23" s="93" t="s">
        <v>94</v>
      </c>
      <c r="H23" s="93" t="s">
        <v>94</v>
      </c>
      <c r="I23" s="93" t="s">
        <v>94</v>
      </c>
      <c r="J23" s="93"/>
      <c r="K23" s="93"/>
      <c r="L23" s="93"/>
      <c r="M23" s="93"/>
      <c r="N23" s="93"/>
      <c r="O23" s="93"/>
      <c r="P23" s="93"/>
      <c r="Q23" s="93"/>
      <c r="R23" s="93"/>
      <c r="S23" s="93"/>
    </row>
    <row r="24" spans="1:19" x14ac:dyDescent="0.35">
      <c r="A24" s="37" t="s">
        <v>98</v>
      </c>
      <c r="B24" s="51" t="s">
        <v>99</v>
      </c>
      <c r="C24" s="36" t="s">
        <v>100</v>
      </c>
      <c r="D24" s="36" t="s">
        <v>44</v>
      </c>
      <c r="E24" s="93" t="s">
        <v>93</v>
      </c>
      <c r="F24" s="93" t="s">
        <v>93</v>
      </c>
      <c r="G24" s="93" t="s">
        <v>94</v>
      </c>
      <c r="H24" s="93" t="s">
        <v>93</v>
      </c>
      <c r="I24" s="93" t="s">
        <v>93</v>
      </c>
      <c r="J24" s="93"/>
      <c r="K24" s="93"/>
      <c r="L24" s="93"/>
      <c r="M24" s="93"/>
      <c r="N24" s="93"/>
      <c r="O24" s="93"/>
      <c r="P24" s="93"/>
      <c r="Q24" s="93"/>
      <c r="R24" s="93"/>
      <c r="S24" s="93"/>
    </row>
    <row r="25" spans="1:19" x14ac:dyDescent="0.35">
      <c r="A25" s="37" t="s">
        <v>101</v>
      </c>
      <c r="B25" s="51" t="s">
        <v>102</v>
      </c>
      <c r="C25" s="36" t="s">
        <v>103</v>
      </c>
      <c r="D25" s="36" t="s">
        <v>44</v>
      </c>
      <c r="E25" s="93" t="s">
        <v>93</v>
      </c>
      <c r="F25" s="93" t="s">
        <v>93</v>
      </c>
      <c r="G25" s="93" t="s">
        <v>93</v>
      </c>
      <c r="H25" s="93" t="s">
        <v>93</v>
      </c>
      <c r="I25" s="93" t="s">
        <v>93</v>
      </c>
      <c r="J25" s="93"/>
      <c r="K25" s="93"/>
      <c r="L25" s="93"/>
      <c r="M25" s="93"/>
      <c r="N25" s="93"/>
      <c r="O25" s="93"/>
      <c r="P25" s="93"/>
      <c r="Q25" s="93"/>
      <c r="R25" s="93"/>
      <c r="S25" s="93"/>
    </row>
    <row r="26" spans="1:19" x14ac:dyDescent="0.35">
      <c r="A26" s="37" t="s">
        <v>104</v>
      </c>
      <c r="B26" s="51" t="s">
        <v>105</v>
      </c>
      <c r="C26" s="36" t="s">
        <v>106</v>
      </c>
      <c r="D26" s="36" t="s">
        <v>44</v>
      </c>
      <c r="E26" s="93" t="s">
        <v>93</v>
      </c>
      <c r="F26" s="93" t="s">
        <v>93</v>
      </c>
      <c r="G26" s="93" t="s">
        <v>93</v>
      </c>
      <c r="H26" s="93" t="s">
        <v>93</v>
      </c>
      <c r="I26" s="93" t="s">
        <v>93</v>
      </c>
      <c r="J26" s="93"/>
      <c r="K26" s="93"/>
      <c r="L26" s="93"/>
      <c r="M26" s="93"/>
      <c r="N26" s="93"/>
      <c r="O26" s="93"/>
      <c r="P26" s="93"/>
      <c r="Q26" s="93"/>
      <c r="R26" s="93"/>
      <c r="S26" s="93"/>
    </row>
    <row r="27" spans="1:19" x14ac:dyDescent="0.35">
      <c r="A27" s="37" t="s">
        <v>107</v>
      </c>
      <c r="B27" s="51" t="s">
        <v>108</v>
      </c>
      <c r="C27" s="36" t="s">
        <v>109</v>
      </c>
      <c r="D27" s="36" t="s">
        <v>44</v>
      </c>
      <c r="E27" s="93" t="s">
        <v>93</v>
      </c>
      <c r="F27" s="93" t="s">
        <v>93</v>
      </c>
      <c r="G27" s="93" t="s">
        <v>94</v>
      </c>
      <c r="H27" s="93" t="s">
        <v>93</v>
      </c>
      <c r="I27" s="93" t="s">
        <v>93</v>
      </c>
      <c r="J27" s="93"/>
      <c r="K27" s="93"/>
      <c r="L27" s="93"/>
      <c r="M27" s="93"/>
      <c r="N27" s="93"/>
      <c r="O27" s="93"/>
      <c r="P27" s="93"/>
      <c r="Q27" s="93"/>
      <c r="R27" s="93"/>
      <c r="S27" s="93"/>
    </row>
    <row r="28" spans="1:19" x14ac:dyDescent="0.35">
      <c r="A28" s="37" t="s">
        <v>110</v>
      </c>
      <c r="B28" s="51" t="s">
        <v>111</v>
      </c>
      <c r="C28" s="36" t="s">
        <v>112</v>
      </c>
      <c r="D28" s="36" t="s">
        <v>44</v>
      </c>
      <c r="E28" s="93" t="s">
        <v>93</v>
      </c>
      <c r="F28" s="93" t="s">
        <v>93</v>
      </c>
      <c r="G28" s="93" t="s">
        <v>94</v>
      </c>
      <c r="H28" s="93" t="s">
        <v>93</v>
      </c>
      <c r="I28" s="93" t="s">
        <v>93</v>
      </c>
      <c r="J28" s="93"/>
      <c r="K28" s="93"/>
      <c r="L28" s="93"/>
      <c r="M28" s="93"/>
      <c r="N28" s="93"/>
      <c r="O28" s="93"/>
      <c r="P28" s="93"/>
      <c r="Q28" s="93"/>
      <c r="R28" s="93"/>
      <c r="S28" s="93"/>
    </row>
    <row r="29" spans="1:19" x14ac:dyDescent="0.35">
      <c r="A29" s="37" t="s">
        <v>113</v>
      </c>
      <c r="B29" s="51" t="s">
        <v>114</v>
      </c>
      <c r="C29" s="36" t="s">
        <v>115</v>
      </c>
      <c r="D29" s="36" t="s">
        <v>44</v>
      </c>
      <c r="E29" s="93" t="s">
        <v>93</v>
      </c>
      <c r="F29" s="93" t="s">
        <v>93</v>
      </c>
      <c r="G29" s="93" t="s">
        <v>94</v>
      </c>
      <c r="H29" s="93" t="s">
        <v>93</v>
      </c>
      <c r="I29" s="93" t="s">
        <v>93</v>
      </c>
      <c r="J29" s="93"/>
      <c r="K29" s="93"/>
      <c r="L29" s="93"/>
      <c r="M29" s="93"/>
      <c r="N29" s="93"/>
      <c r="O29" s="93"/>
      <c r="P29" s="93"/>
      <c r="Q29" s="93"/>
      <c r="R29" s="93"/>
      <c r="S29" s="93"/>
    </row>
    <row r="30" spans="1:19" x14ac:dyDescent="0.35">
      <c r="A30" s="37" t="s">
        <v>116</v>
      </c>
      <c r="B30" s="51" t="s">
        <v>117</v>
      </c>
      <c r="C30" s="36" t="s">
        <v>118</v>
      </c>
      <c r="D30" s="36" t="s">
        <v>44</v>
      </c>
      <c r="E30" s="93" t="s">
        <v>93</v>
      </c>
      <c r="F30" s="93" t="s">
        <v>93</v>
      </c>
      <c r="G30" s="93" t="s">
        <v>94</v>
      </c>
      <c r="H30" s="93" t="str">
        <f>'I_State&amp;Prog_Info'!$H$24</f>
        <v>Covered</v>
      </c>
      <c r="I30" s="93" t="s">
        <v>93</v>
      </c>
      <c r="J30" s="93"/>
      <c r="K30" s="93"/>
      <c r="L30" s="93"/>
      <c r="M30" s="93"/>
      <c r="N30" s="93"/>
      <c r="O30" s="93"/>
      <c r="P30" s="93"/>
      <c r="Q30" s="93"/>
      <c r="R30" s="93"/>
      <c r="S30" s="93"/>
    </row>
    <row r="31" spans="1:19" x14ac:dyDescent="0.35">
      <c r="A31" s="37" t="s">
        <v>119</v>
      </c>
      <c r="B31" s="51" t="s">
        <v>120</v>
      </c>
      <c r="C31" s="36" t="s">
        <v>121</v>
      </c>
      <c r="D31" s="36" t="s">
        <v>44</v>
      </c>
      <c r="E31" s="93" t="s">
        <v>94</v>
      </c>
      <c r="F31" s="93" t="s">
        <v>94</v>
      </c>
      <c r="G31" s="93" t="s">
        <v>94</v>
      </c>
      <c r="H31" s="93" t="s">
        <v>94</v>
      </c>
      <c r="I31" s="93" t="s">
        <v>94</v>
      </c>
      <c r="J31" s="93"/>
      <c r="K31" s="93"/>
      <c r="L31" s="93"/>
      <c r="M31" s="93"/>
      <c r="N31" s="93"/>
      <c r="O31" s="93"/>
      <c r="P31" s="93"/>
      <c r="Q31" s="93"/>
      <c r="R31" s="93"/>
      <c r="S31" s="93"/>
    </row>
    <row r="32" spans="1:19" x14ac:dyDescent="0.35">
      <c r="A32" s="37" t="s">
        <v>122</v>
      </c>
      <c r="B32" s="51" t="s">
        <v>123</v>
      </c>
      <c r="C32" s="36" t="s">
        <v>124</v>
      </c>
      <c r="D32" s="36" t="s">
        <v>44</v>
      </c>
      <c r="E32" s="93" t="s">
        <v>94</v>
      </c>
      <c r="F32" s="93" t="s">
        <v>94</v>
      </c>
      <c r="G32" s="93" t="s">
        <v>94</v>
      </c>
      <c r="H32" s="93" t="s">
        <v>93</v>
      </c>
      <c r="I32" s="93" t="s">
        <v>93</v>
      </c>
      <c r="J32" s="93"/>
      <c r="K32" s="93"/>
      <c r="L32" s="93"/>
      <c r="M32" s="93"/>
      <c r="N32" s="93"/>
      <c r="O32" s="93"/>
      <c r="P32" s="93"/>
      <c r="Q32" s="93"/>
      <c r="R32" s="93"/>
      <c r="S32" s="93"/>
    </row>
    <row r="33" spans="1:19" ht="42.5" thickBot="1" x14ac:dyDescent="0.4">
      <c r="A33" s="42" t="s">
        <v>125</v>
      </c>
      <c r="B33" s="52" t="s">
        <v>126</v>
      </c>
      <c r="C33" s="40" t="s">
        <v>127</v>
      </c>
      <c r="D33" s="53" t="s">
        <v>128</v>
      </c>
      <c r="E33" s="72" t="s">
        <v>129</v>
      </c>
      <c r="F33" s="72" t="s">
        <v>129</v>
      </c>
      <c r="G33" s="72" t="s">
        <v>129</v>
      </c>
      <c r="H33" s="72" t="s">
        <v>129</v>
      </c>
      <c r="I33" s="72" t="s">
        <v>129</v>
      </c>
      <c r="J33" s="72"/>
      <c r="K33" s="72"/>
      <c r="L33" s="72"/>
      <c r="M33" s="72"/>
      <c r="N33" s="72"/>
      <c r="O33" s="72"/>
      <c r="P33" s="72"/>
      <c r="Q33" s="72"/>
      <c r="R33" s="72"/>
      <c r="S33" s="72"/>
    </row>
    <row r="34" spans="1:19" x14ac:dyDescent="0.35">
      <c r="A34" s="114" t="s">
        <v>58</v>
      </c>
      <c r="B34" s="38"/>
      <c r="C34" s="39"/>
      <c r="D34" s="39"/>
      <c r="E34" s="5"/>
      <c r="F34" s="5"/>
      <c r="G34" s="5"/>
      <c r="H34" s="5"/>
      <c r="I34" s="5"/>
      <c r="J34" s="5"/>
      <c r="K34" s="5"/>
      <c r="L34" s="5"/>
      <c r="M34" s="5"/>
      <c r="N34" s="5"/>
      <c r="O34" s="5"/>
      <c r="P34" s="5"/>
      <c r="Q34" s="5"/>
      <c r="R34" s="5"/>
      <c r="S34" s="5"/>
    </row>
    <row r="35" spans="1:19" ht="20.5" thickBot="1" x14ac:dyDescent="0.45">
      <c r="A35" s="154" t="s">
        <v>130</v>
      </c>
    </row>
    <row r="36" spans="1:19" ht="30" customHeight="1" x14ac:dyDescent="0.35">
      <c r="A36" s="169" t="s">
        <v>131</v>
      </c>
      <c r="B36" s="169"/>
      <c r="C36" s="169"/>
      <c r="E36" s="85" t="s">
        <v>61</v>
      </c>
      <c r="F36" s="86"/>
      <c r="G36" s="86"/>
      <c r="H36" s="86"/>
      <c r="I36" s="86"/>
      <c r="J36" s="86"/>
      <c r="K36" s="86"/>
      <c r="L36" s="86"/>
      <c r="M36" s="86"/>
      <c r="N36" s="86"/>
      <c r="O36" s="86"/>
      <c r="P36" s="86"/>
      <c r="Q36" s="86"/>
      <c r="R36" s="86"/>
      <c r="S36" s="87"/>
    </row>
    <row r="37" spans="1:19" s="5" customFormat="1" ht="28" x14ac:dyDescent="0.3">
      <c r="A37" s="6" t="s">
        <v>28</v>
      </c>
      <c r="B37" s="82" t="s">
        <v>29</v>
      </c>
      <c r="C37" s="7" t="s">
        <v>30</v>
      </c>
      <c r="D37" s="7" t="s">
        <v>31</v>
      </c>
      <c r="E37" s="88" t="str">
        <f>IF(E15="","[Program 1]",E15)</f>
        <v>Accountable Care Partnership Plan (ACPP)</v>
      </c>
      <c r="F37" s="88" t="str">
        <f>IF(F15="","[Program 2]",F15)</f>
        <v>Managed Care Organization (MCO)</v>
      </c>
      <c r="G37" s="88" t="str">
        <f>IF(G15="","[Program 3]",G15)</f>
        <v>Behavioral Health Vendor</v>
      </c>
      <c r="H37" s="88" t="str">
        <f>IF(H15="","[Program 4]",H15)</f>
        <v>One Care (Financial Alignment Demonstration)</v>
      </c>
      <c r="I37" s="88" t="str">
        <f>IF(I15="","[Program 5]",I15)</f>
        <v>Senior Care Organization (SCO)</v>
      </c>
      <c r="J37" s="88" t="str">
        <f>IF(J15="","[Program 6]",J15)</f>
        <v>[Program 6]</v>
      </c>
      <c r="K37" s="88" t="str">
        <f>IF(K15="","[Program 7]",K15)</f>
        <v>[Program 7]</v>
      </c>
      <c r="L37" s="88" t="str">
        <f>IF(L15="","[Program 8]",L15)</f>
        <v>[Program 8]</v>
      </c>
      <c r="M37" s="88" t="str">
        <f>IF(M15="","[Program 9]",M15)</f>
        <v>[Program 9]</v>
      </c>
      <c r="N37" s="88" t="str">
        <f>IF(N15="","[Program 10]",N15)</f>
        <v>[Program 10]</v>
      </c>
      <c r="O37" s="88" t="str">
        <f>IF(O15="","[Program 11]",O15)</f>
        <v>[Program 11]</v>
      </c>
      <c r="P37" s="88" t="str">
        <f>IF(P15="","[Program 12]",P15)</f>
        <v>[Program 12]</v>
      </c>
      <c r="Q37" s="88" t="str">
        <f>IF(Q15="","[Program 13]",Q15)</f>
        <v>[Program 13]</v>
      </c>
      <c r="R37" s="88" t="str">
        <f>IF(R15="","[Program 14]",R15)</f>
        <v>[Program 14]</v>
      </c>
      <c r="S37" s="88" t="str">
        <f>IF(S15="","[Program 15]",S15)</f>
        <v>[Program 15]</v>
      </c>
    </row>
    <row r="38" spans="1:19" ht="148.5" customHeight="1" x14ac:dyDescent="0.35">
      <c r="A38" s="177" t="s">
        <v>132</v>
      </c>
      <c r="B38" s="177"/>
      <c r="C38" s="177"/>
      <c r="D38" s="92" t="s">
        <v>81</v>
      </c>
      <c r="E38" s="90" t="s">
        <v>82</v>
      </c>
      <c r="F38" s="90" t="s">
        <v>82</v>
      </c>
      <c r="G38" s="90" t="s">
        <v>82</v>
      </c>
      <c r="H38" s="90" t="s">
        <v>82</v>
      </c>
      <c r="I38" s="90" t="s">
        <v>82</v>
      </c>
      <c r="J38" s="90" t="s">
        <v>82</v>
      </c>
      <c r="K38" s="90" t="s">
        <v>82</v>
      </c>
      <c r="L38" s="90" t="s">
        <v>82</v>
      </c>
      <c r="M38" s="90" t="s">
        <v>82</v>
      </c>
      <c r="N38" s="90" t="s">
        <v>82</v>
      </c>
      <c r="O38" s="90" t="s">
        <v>82</v>
      </c>
      <c r="P38" s="90" t="s">
        <v>82</v>
      </c>
      <c r="Q38" s="90" t="s">
        <v>82</v>
      </c>
      <c r="R38" s="90" t="s">
        <v>82</v>
      </c>
      <c r="S38" s="90" t="s">
        <v>82</v>
      </c>
    </row>
    <row r="39" spans="1:19" ht="59.25" customHeight="1" x14ac:dyDescent="0.35">
      <c r="A39" s="37" t="s">
        <v>133</v>
      </c>
      <c r="B39" s="36" t="s">
        <v>134</v>
      </c>
      <c r="C39" s="36" t="s">
        <v>135</v>
      </c>
      <c r="D39" s="16" t="s">
        <v>44</v>
      </c>
      <c r="E39" s="93" t="s">
        <v>646</v>
      </c>
      <c r="F39" s="93" t="s">
        <v>646</v>
      </c>
      <c r="G39" s="93" t="s">
        <v>646</v>
      </c>
      <c r="H39" s="93" t="s">
        <v>646</v>
      </c>
      <c r="I39" s="93" t="s">
        <v>646</v>
      </c>
      <c r="J39" s="93"/>
      <c r="K39" s="93"/>
      <c r="L39" s="93"/>
      <c r="M39" s="93"/>
      <c r="N39" s="93"/>
      <c r="O39" s="93"/>
      <c r="P39" s="93"/>
      <c r="Q39" s="93"/>
      <c r="R39" s="93"/>
      <c r="S39" s="93"/>
    </row>
    <row r="40" spans="1:19" ht="59.25" customHeight="1" x14ac:dyDescent="0.35">
      <c r="A40" s="37" t="s">
        <v>136</v>
      </c>
      <c r="B40" s="36" t="s">
        <v>137</v>
      </c>
      <c r="C40" s="36" t="s">
        <v>138</v>
      </c>
      <c r="D40" s="44" t="s">
        <v>35</v>
      </c>
      <c r="E40" s="94"/>
      <c r="F40" s="94"/>
      <c r="G40" s="94"/>
      <c r="H40" s="94"/>
      <c r="I40" s="94"/>
      <c r="J40" s="94"/>
      <c r="K40" s="94"/>
      <c r="L40" s="94"/>
      <c r="M40" s="94"/>
      <c r="N40" s="94"/>
      <c r="O40" s="94"/>
      <c r="P40" s="94"/>
      <c r="Q40" s="94"/>
      <c r="R40" s="94"/>
      <c r="S40" s="94"/>
    </row>
    <row r="41" spans="1:19" ht="59.25" customHeight="1" x14ac:dyDescent="0.35">
      <c r="A41" s="37" t="s">
        <v>139</v>
      </c>
      <c r="B41" s="36" t="s">
        <v>140</v>
      </c>
      <c r="C41" s="36" t="s">
        <v>141</v>
      </c>
      <c r="D41" s="44" t="s">
        <v>35</v>
      </c>
      <c r="E41" s="95"/>
      <c r="F41" s="94"/>
      <c r="G41" s="94"/>
      <c r="H41" s="94"/>
      <c r="I41" s="94"/>
      <c r="J41" s="94"/>
      <c r="K41" s="94"/>
      <c r="L41" s="94"/>
      <c r="M41" s="94"/>
      <c r="N41" s="94"/>
      <c r="O41" s="94"/>
      <c r="P41" s="94"/>
      <c r="Q41" s="94"/>
      <c r="R41" s="94"/>
      <c r="S41" s="94"/>
    </row>
    <row r="42" spans="1:19" ht="63" customHeight="1" thickBot="1" x14ac:dyDescent="0.4">
      <c r="A42" s="84" t="s">
        <v>142</v>
      </c>
      <c r="B42" s="84" t="s">
        <v>143</v>
      </c>
      <c r="C42" s="84" t="s">
        <v>144</v>
      </c>
      <c r="D42" s="45" t="s">
        <v>35</v>
      </c>
      <c r="E42" s="72"/>
      <c r="F42" s="72"/>
      <c r="G42" s="72"/>
      <c r="H42" s="72"/>
      <c r="I42" s="72"/>
      <c r="J42" s="72"/>
      <c r="K42" s="72"/>
      <c r="L42" s="72"/>
      <c r="M42" s="72"/>
      <c r="N42" s="72"/>
      <c r="O42" s="72"/>
      <c r="P42" s="72"/>
      <c r="Q42" s="72"/>
      <c r="R42" s="72"/>
      <c r="S42" s="72"/>
    </row>
    <row r="43" spans="1:19" x14ac:dyDescent="0.35">
      <c r="A43" s="115" t="s">
        <v>23</v>
      </c>
      <c r="B43" s="38"/>
      <c r="C43" s="39"/>
      <c r="D43" s="39"/>
      <c r="E43" s="5"/>
      <c r="F43" s="5"/>
      <c r="G43" s="5"/>
      <c r="H43" s="5"/>
      <c r="I43" s="5"/>
      <c r="J43" s="5"/>
      <c r="K43" s="5"/>
      <c r="L43" s="5"/>
      <c r="M43" s="5"/>
      <c r="N43" s="5"/>
      <c r="O43" s="5"/>
      <c r="P43" s="5"/>
      <c r="Q43" s="5"/>
      <c r="R43" s="5"/>
      <c r="S43" s="5"/>
    </row>
    <row r="44" spans="1:19" s="28" customFormat="1" hidden="1" x14ac:dyDescent="0.35">
      <c r="A44" s="27" t="s">
        <v>145</v>
      </c>
      <c r="C44" s="29"/>
      <c r="D44" s="29"/>
      <c r="E44" s="29"/>
      <c r="F44" s="29"/>
    </row>
    <row r="45" spans="1:19" s="28" customFormat="1" hidden="1" x14ac:dyDescent="0.35">
      <c r="D45" s="30" t="s">
        <v>146</v>
      </c>
      <c r="E45" s="31"/>
      <c r="F45" s="29"/>
    </row>
    <row r="46" spans="1:19" s="28" customFormat="1" hidden="1" x14ac:dyDescent="0.35">
      <c r="D46" s="32" t="s">
        <v>147</v>
      </c>
      <c r="E46" s="28" t="str">
        <f t="shared" ref="E46:E56" si="0">IF(E22="Covered",(CONCATENATE($B22,"-")),"")</f>
        <v>Adult primary care-</v>
      </c>
      <c r="F46" s="28" t="str">
        <f t="shared" ref="F46:S46" si="1">IF(F22="Covered",(CONCATENATE($B22,"-")),"")</f>
        <v>Adult primary care-</v>
      </c>
      <c r="G46" s="28" t="str">
        <f t="shared" si="1"/>
        <v/>
      </c>
      <c r="H46" s="28" t="str">
        <f t="shared" si="1"/>
        <v>Adult primary care-</v>
      </c>
      <c r="I46" s="28" t="str">
        <f t="shared" si="1"/>
        <v>Adult primary care-</v>
      </c>
      <c r="J46" s="28" t="str">
        <f t="shared" si="1"/>
        <v/>
      </c>
      <c r="K46" s="28" t="str">
        <f t="shared" si="1"/>
        <v/>
      </c>
      <c r="L46" s="28" t="str">
        <f t="shared" si="1"/>
        <v/>
      </c>
      <c r="M46" s="28" t="str">
        <f t="shared" si="1"/>
        <v/>
      </c>
      <c r="N46" s="28" t="str">
        <f t="shared" si="1"/>
        <v/>
      </c>
      <c r="O46" s="28" t="str">
        <f t="shared" si="1"/>
        <v/>
      </c>
      <c r="P46" s="28" t="str">
        <f t="shared" si="1"/>
        <v/>
      </c>
      <c r="Q46" s="28" t="str">
        <f t="shared" si="1"/>
        <v/>
      </c>
      <c r="R46" s="28" t="str">
        <f t="shared" si="1"/>
        <v/>
      </c>
      <c r="S46" s="28" t="str">
        <f t="shared" si="1"/>
        <v/>
      </c>
    </row>
    <row r="47" spans="1:19" s="28" customFormat="1" hidden="1" x14ac:dyDescent="0.35">
      <c r="D47" s="32" t="s">
        <v>148</v>
      </c>
      <c r="E47" s="28" t="str">
        <f t="shared" si="0"/>
        <v>Pediatric primary care-</v>
      </c>
      <c r="F47" s="28" t="str">
        <f t="shared" ref="F47:S47" si="2">IF(F23="Covered",(CONCATENATE($B23,"-")),"")</f>
        <v>Pediatric primary care-</v>
      </c>
      <c r="G47" s="28" t="str">
        <f t="shared" si="2"/>
        <v/>
      </c>
      <c r="H47" s="28" t="str">
        <f t="shared" si="2"/>
        <v/>
      </c>
      <c r="I47" s="28" t="str">
        <f t="shared" si="2"/>
        <v/>
      </c>
      <c r="J47" s="28" t="str">
        <f t="shared" si="2"/>
        <v/>
      </c>
      <c r="K47" s="28" t="str">
        <f t="shared" si="2"/>
        <v/>
      </c>
      <c r="L47" s="28" t="str">
        <f t="shared" si="2"/>
        <v/>
      </c>
      <c r="M47" s="28" t="str">
        <f t="shared" si="2"/>
        <v/>
      </c>
      <c r="N47" s="28" t="str">
        <f t="shared" si="2"/>
        <v/>
      </c>
      <c r="O47" s="28" t="str">
        <f t="shared" si="2"/>
        <v/>
      </c>
      <c r="P47" s="28" t="str">
        <f t="shared" si="2"/>
        <v/>
      </c>
      <c r="Q47" s="28" t="str">
        <f t="shared" si="2"/>
        <v/>
      </c>
      <c r="R47" s="28" t="str">
        <f t="shared" si="2"/>
        <v/>
      </c>
      <c r="S47" s="28" t="str">
        <f t="shared" si="2"/>
        <v/>
      </c>
    </row>
    <row r="48" spans="1:19" s="28" customFormat="1" hidden="1" x14ac:dyDescent="0.35">
      <c r="D48" s="32" t="s">
        <v>149</v>
      </c>
      <c r="E48" s="28" t="str">
        <f t="shared" si="0"/>
        <v>OB/GYN-</v>
      </c>
      <c r="F48" s="28" t="str">
        <f t="shared" ref="F48:S48" si="3">IF(F24="Covered",(CONCATENATE($B24,"-")),"")</f>
        <v>OB/GYN-</v>
      </c>
      <c r="G48" s="28" t="str">
        <f t="shared" si="3"/>
        <v/>
      </c>
      <c r="H48" s="28" t="str">
        <f t="shared" si="3"/>
        <v>OB/GYN-</v>
      </c>
      <c r="I48" s="28" t="str">
        <f t="shared" si="3"/>
        <v>OB/GYN-</v>
      </c>
      <c r="J48" s="28" t="str">
        <f t="shared" si="3"/>
        <v/>
      </c>
      <c r="K48" s="28" t="str">
        <f t="shared" si="3"/>
        <v/>
      </c>
      <c r="L48" s="28" t="str">
        <f t="shared" si="3"/>
        <v/>
      </c>
      <c r="M48" s="28" t="str">
        <f t="shared" si="3"/>
        <v/>
      </c>
      <c r="N48" s="28" t="str">
        <f t="shared" si="3"/>
        <v/>
      </c>
      <c r="O48" s="28" t="str">
        <f t="shared" si="3"/>
        <v/>
      </c>
      <c r="P48" s="28" t="str">
        <f t="shared" si="3"/>
        <v/>
      </c>
      <c r="Q48" s="28" t="str">
        <f t="shared" si="3"/>
        <v/>
      </c>
      <c r="R48" s="28" t="str">
        <f t="shared" si="3"/>
        <v/>
      </c>
      <c r="S48" s="28" t="str">
        <f t="shared" si="3"/>
        <v/>
      </c>
    </row>
    <row r="49" spans="3:19" s="28" customFormat="1" hidden="1" x14ac:dyDescent="0.35">
      <c r="D49" s="32" t="s">
        <v>150</v>
      </c>
      <c r="E49" s="28" t="str">
        <f t="shared" si="0"/>
        <v>Adult behavioral health-</v>
      </c>
      <c r="F49" s="28" t="str">
        <f t="shared" ref="F49:S49" si="4">IF(F25="Covered",(CONCATENATE($B25,"-")),"")</f>
        <v>Adult behavioral health-</v>
      </c>
      <c r="G49" s="28" t="str">
        <f t="shared" si="4"/>
        <v>Adult behavioral health-</v>
      </c>
      <c r="H49" s="28" t="str">
        <f t="shared" si="4"/>
        <v>Adult behavioral health-</v>
      </c>
      <c r="I49" s="28" t="str">
        <f t="shared" si="4"/>
        <v>Adult behavioral health-</v>
      </c>
      <c r="J49" s="28" t="str">
        <f t="shared" si="4"/>
        <v/>
      </c>
      <c r="K49" s="28" t="str">
        <f t="shared" si="4"/>
        <v/>
      </c>
      <c r="L49" s="28" t="str">
        <f t="shared" si="4"/>
        <v/>
      </c>
      <c r="M49" s="28" t="str">
        <f t="shared" si="4"/>
        <v/>
      </c>
      <c r="N49" s="28" t="str">
        <f t="shared" si="4"/>
        <v/>
      </c>
      <c r="O49" s="28" t="str">
        <f t="shared" si="4"/>
        <v/>
      </c>
      <c r="P49" s="28" t="str">
        <f t="shared" si="4"/>
        <v/>
      </c>
      <c r="Q49" s="28" t="str">
        <f t="shared" si="4"/>
        <v/>
      </c>
      <c r="R49" s="28" t="str">
        <f t="shared" si="4"/>
        <v/>
      </c>
      <c r="S49" s="28" t="str">
        <f t="shared" si="4"/>
        <v/>
      </c>
    </row>
    <row r="50" spans="3:19" s="28" customFormat="1" hidden="1" x14ac:dyDescent="0.35">
      <c r="D50" s="32" t="s">
        <v>151</v>
      </c>
      <c r="E50" s="28" t="str">
        <f t="shared" si="0"/>
        <v>Pediatric behavioral health-</v>
      </c>
      <c r="F50" s="28" t="str">
        <f t="shared" ref="F50:S50" si="5">IF(F26="Covered",(CONCATENATE($B26,"-")),"")</f>
        <v>Pediatric behavioral health-</v>
      </c>
      <c r="G50" s="28" t="str">
        <f t="shared" si="5"/>
        <v>Pediatric behavioral health-</v>
      </c>
      <c r="H50" s="28" t="str">
        <f t="shared" si="5"/>
        <v>Pediatric behavioral health-</v>
      </c>
      <c r="I50" s="28" t="str">
        <f t="shared" si="5"/>
        <v>Pediatric behavioral health-</v>
      </c>
      <c r="J50" s="28" t="str">
        <f t="shared" si="5"/>
        <v/>
      </c>
      <c r="K50" s="28" t="str">
        <f t="shared" si="5"/>
        <v/>
      </c>
      <c r="L50" s="28" t="str">
        <f t="shared" si="5"/>
        <v/>
      </c>
      <c r="M50" s="28" t="str">
        <f t="shared" si="5"/>
        <v/>
      </c>
      <c r="N50" s="28" t="str">
        <f t="shared" si="5"/>
        <v/>
      </c>
      <c r="O50" s="28" t="str">
        <f t="shared" si="5"/>
        <v/>
      </c>
      <c r="P50" s="28" t="str">
        <f t="shared" si="5"/>
        <v/>
      </c>
      <c r="Q50" s="28" t="str">
        <f t="shared" si="5"/>
        <v/>
      </c>
      <c r="R50" s="28" t="str">
        <f t="shared" si="5"/>
        <v/>
      </c>
      <c r="S50" s="28" t="str">
        <f t="shared" si="5"/>
        <v/>
      </c>
    </row>
    <row r="51" spans="3:19" s="28" customFormat="1" hidden="1" x14ac:dyDescent="0.35">
      <c r="D51" s="32" t="s">
        <v>152</v>
      </c>
      <c r="E51" s="28" t="str">
        <f t="shared" si="0"/>
        <v>Adult specialist-</v>
      </c>
      <c r="F51" s="28" t="str">
        <f t="shared" ref="F51:S51" si="6">IF(F27="Covered",(CONCATENATE($B27,"-")),"")</f>
        <v>Adult specialist-</v>
      </c>
      <c r="G51" s="28" t="str">
        <f t="shared" si="6"/>
        <v/>
      </c>
      <c r="H51" s="28" t="str">
        <f t="shared" si="6"/>
        <v>Adult specialist-</v>
      </c>
      <c r="I51" s="28" t="str">
        <f t="shared" si="6"/>
        <v>Adult specialist-</v>
      </c>
      <c r="J51" s="28" t="str">
        <f t="shared" si="6"/>
        <v/>
      </c>
      <c r="K51" s="28" t="str">
        <f t="shared" si="6"/>
        <v/>
      </c>
      <c r="L51" s="28" t="str">
        <f t="shared" si="6"/>
        <v/>
      </c>
      <c r="M51" s="28" t="str">
        <f t="shared" si="6"/>
        <v/>
      </c>
      <c r="N51" s="28" t="str">
        <f t="shared" si="6"/>
        <v/>
      </c>
      <c r="O51" s="28" t="str">
        <f t="shared" si="6"/>
        <v/>
      </c>
      <c r="P51" s="28" t="str">
        <f t="shared" si="6"/>
        <v/>
      </c>
      <c r="Q51" s="28" t="str">
        <f t="shared" si="6"/>
        <v/>
      </c>
      <c r="R51" s="28" t="str">
        <f t="shared" si="6"/>
        <v/>
      </c>
      <c r="S51" s="28" t="str">
        <f t="shared" si="6"/>
        <v/>
      </c>
    </row>
    <row r="52" spans="3:19" s="28" customFormat="1" hidden="1" x14ac:dyDescent="0.35">
      <c r="D52" s="32" t="s">
        <v>153</v>
      </c>
      <c r="E52" s="28" t="str">
        <f t="shared" si="0"/>
        <v>Pediatric specialist-</v>
      </c>
      <c r="F52" s="28" t="str">
        <f t="shared" ref="F52:S52" si="7">IF(F28="Covered",(CONCATENATE($B28,"-")),"")</f>
        <v>Pediatric specialist-</v>
      </c>
      <c r="G52" s="28" t="str">
        <f t="shared" si="7"/>
        <v/>
      </c>
      <c r="H52" s="28" t="str">
        <f t="shared" si="7"/>
        <v>Pediatric specialist-</v>
      </c>
      <c r="I52" s="28" t="str">
        <f t="shared" si="7"/>
        <v>Pediatric specialist-</v>
      </c>
      <c r="J52" s="28" t="str">
        <f t="shared" si="7"/>
        <v/>
      </c>
      <c r="K52" s="28" t="str">
        <f t="shared" si="7"/>
        <v/>
      </c>
      <c r="L52" s="28" t="str">
        <f t="shared" si="7"/>
        <v/>
      </c>
      <c r="M52" s="28" t="str">
        <f t="shared" si="7"/>
        <v/>
      </c>
      <c r="N52" s="28" t="str">
        <f t="shared" si="7"/>
        <v/>
      </c>
      <c r="O52" s="28" t="str">
        <f t="shared" si="7"/>
        <v/>
      </c>
      <c r="P52" s="28" t="str">
        <f t="shared" si="7"/>
        <v/>
      </c>
      <c r="Q52" s="28" t="str">
        <f t="shared" si="7"/>
        <v/>
      </c>
      <c r="R52" s="28" t="str">
        <f t="shared" si="7"/>
        <v/>
      </c>
      <c r="S52" s="28" t="str">
        <f t="shared" si="7"/>
        <v/>
      </c>
    </row>
    <row r="53" spans="3:19" s="28" customFormat="1" hidden="1" x14ac:dyDescent="0.35">
      <c r="D53" s="32" t="s">
        <v>154</v>
      </c>
      <c r="E53" s="28" t="str">
        <f t="shared" si="0"/>
        <v>Hospital-</v>
      </c>
      <c r="F53" s="28" t="str">
        <f t="shared" ref="F53:S53" si="8">IF(F29="Covered",(CONCATENATE($B29,"-")),"")</f>
        <v>Hospital-</v>
      </c>
      <c r="G53" s="28" t="str">
        <f t="shared" si="8"/>
        <v/>
      </c>
      <c r="H53" s="28" t="str">
        <f t="shared" si="8"/>
        <v>Hospital-</v>
      </c>
      <c r="I53" s="28" t="str">
        <f t="shared" si="8"/>
        <v>Hospital-</v>
      </c>
      <c r="J53" s="28" t="str">
        <f t="shared" si="8"/>
        <v/>
      </c>
      <c r="K53" s="28" t="str">
        <f t="shared" si="8"/>
        <v/>
      </c>
      <c r="L53" s="28" t="str">
        <f t="shared" si="8"/>
        <v/>
      </c>
      <c r="M53" s="28" t="str">
        <f t="shared" si="8"/>
        <v/>
      </c>
      <c r="N53" s="28" t="str">
        <f t="shared" si="8"/>
        <v/>
      </c>
      <c r="O53" s="28" t="str">
        <f t="shared" si="8"/>
        <v/>
      </c>
      <c r="P53" s="28" t="str">
        <f t="shared" si="8"/>
        <v/>
      </c>
      <c r="Q53" s="28" t="str">
        <f t="shared" si="8"/>
        <v/>
      </c>
      <c r="R53" s="28" t="str">
        <f t="shared" si="8"/>
        <v/>
      </c>
      <c r="S53" s="28" t="str">
        <f t="shared" si="8"/>
        <v/>
      </c>
    </row>
    <row r="54" spans="3:19" s="28" customFormat="1" hidden="1" x14ac:dyDescent="0.35">
      <c r="D54" s="32" t="s">
        <v>155</v>
      </c>
      <c r="E54" s="28" t="str">
        <f t="shared" si="0"/>
        <v>Pharmacy-</v>
      </c>
      <c r="F54" s="28" t="str">
        <f t="shared" ref="F54:S54" si="9">IF(F30="Covered",(CONCATENATE($B30,"-")),"")</f>
        <v>Pharmacy-</v>
      </c>
      <c r="G54" s="28" t="str">
        <f t="shared" si="9"/>
        <v/>
      </c>
      <c r="H54" s="28" t="str">
        <f t="shared" si="9"/>
        <v>Pharmacy-</v>
      </c>
      <c r="I54" s="28" t="str">
        <f t="shared" si="9"/>
        <v>Pharmacy-</v>
      </c>
      <c r="J54" s="28" t="str">
        <f t="shared" si="9"/>
        <v/>
      </c>
      <c r="K54" s="28" t="str">
        <f t="shared" si="9"/>
        <v/>
      </c>
      <c r="L54" s="28" t="str">
        <f t="shared" si="9"/>
        <v/>
      </c>
      <c r="M54" s="28" t="str">
        <f t="shared" si="9"/>
        <v/>
      </c>
      <c r="N54" s="28" t="str">
        <f t="shared" si="9"/>
        <v/>
      </c>
      <c r="O54" s="28" t="str">
        <f t="shared" si="9"/>
        <v/>
      </c>
      <c r="P54" s="28" t="str">
        <f t="shared" si="9"/>
        <v/>
      </c>
      <c r="Q54" s="28" t="str">
        <f t="shared" si="9"/>
        <v/>
      </c>
      <c r="R54" s="28" t="str">
        <f t="shared" si="9"/>
        <v/>
      </c>
      <c r="S54" s="28" t="str">
        <f t="shared" si="9"/>
        <v/>
      </c>
    </row>
    <row r="55" spans="3:19" s="28" customFormat="1" hidden="1" x14ac:dyDescent="0.35">
      <c r="D55" s="32" t="s">
        <v>156</v>
      </c>
      <c r="E55" s="28" t="str">
        <f t="shared" si="0"/>
        <v/>
      </c>
      <c r="F55" s="28" t="str">
        <f t="shared" ref="F55:S55" si="10">IF(F31="Covered",(CONCATENATE($B31,"-")),"")</f>
        <v/>
      </c>
      <c r="G55" s="28" t="str">
        <f t="shared" si="10"/>
        <v/>
      </c>
      <c r="H55" s="28" t="str">
        <f t="shared" si="10"/>
        <v/>
      </c>
      <c r="I55" s="28" t="str">
        <f t="shared" si="10"/>
        <v/>
      </c>
      <c r="J55" s="28" t="str">
        <f t="shared" si="10"/>
        <v/>
      </c>
      <c r="K55" s="28" t="str">
        <f t="shared" si="10"/>
        <v/>
      </c>
      <c r="L55" s="28" t="str">
        <f t="shared" si="10"/>
        <v/>
      </c>
      <c r="M55" s="28" t="str">
        <f t="shared" si="10"/>
        <v/>
      </c>
      <c r="N55" s="28" t="str">
        <f t="shared" si="10"/>
        <v/>
      </c>
      <c r="O55" s="28" t="str">
        <f t="shared" si="10"/>
        <v/>
      </c>
      <c r="P55" s="28" t="str">
        <f t="shared" si="10"/>
        <v/>
      </c>
      <c r="Q55" s="28" t="str">
        <f t="shared" si="10"/>
        <v/>
      </c>
      <c r="R55" s="28" t="str">
        <f t="shared" si="10"/>
        <v/>
      </c>
      <c r="S55" s="28" t="str">
        <f t="shared" si="10"/>
        <v/>
      </c>
    </row>
    <row r="56" spans="3:19" s="28" customFormat="1" hidden="1" x14ac:dyDescent="0.35">
      <c r="D56" s="32" t="s">
        <v>157</v>
      </c>
      <c r="E56" s="28" t="str">
        <f t="shared" si="0"/>
        <v/>
      </c>
      <c r="F56" s="28" t="str">
        <f t="shared" ref="F56:S56" si="11">IF(F32="Covered",(CONCATENATE($B32,"-")),"")</f>
        <v/>
      </c>
      <c r="G56" s="28" t="str">
        <f t="shared" si="11"/>
        <v/>
      </c>
      <c r="H56" s="28" t="str">
        <f t="shared" si="11"/>
        <v>LTSS-</v>
      </c>
      <c r="I56" s="28" t="str">
        <f t="shared" si="11"/>
        <v>LTSS-</v>
      </c>
      <c r="J56" s="28" t="str">
        <f t="shared" si="11"/>
        <v/>
      </c>
      <c r="K56" s="28" t="str">
        <f t="shared" si="11"/>
        <v/>
      </c>
      <c r="L56" s="28" t="str">
        <f t="shared" si="11"/>
        <v/>
      </c>
      <c r="M56" s="28" t="str">
        <f t="shared" si="11"/>
        <v/>
      </c>
      <c r="N56" s="28" t="str">
        <f t="shared" si="11"/>
        <v/>
      </c>
      <c r="O56" s="28" t="str">
        <f t="shared" si="11"/>
        <v/>
      </c>
      <c r="P56" s="28" t="str">
        <f t="shared" si="11"/>
        <v/>
      </c>
      <c r="Q56" s="28" t="str">
        <f t="shared" si="11"/>
        <v/>
      </c>
      <c r="R56" s="28" t="str">
        <f t="shared" si="11"/>
        <v/>
      </c>
      <c r="S56" s="28" t="str">
        <f t="shared" si="11"/>
        <v/>
      </c>
    </row>
    <row r="57" spans="3:19" s="28" customFormat="1" hidden="1" x14ac:dyDescent="0.35">
      <c r="D57" s="32" t="s">
        <v>158</v>
      </c>
      <c r="E57" s="28" t="str">
        <f t="shared" ref="E57:S57" si="12">IF(E33&lt;&gt;"","other services","")</f>
        <v>other services</v>
      </c>
      <c r="F57" s="28" t="str">
        <f>IF(F33&lt;&gt;"","other services","")</f>
        <v>other services</v>
      </c>
      <c r="G57" s="28" t="str">
        <f t="shared" si="12"/>
        <v>other services</v>
      </c>
      <c r="H57" s="28" t="str">
        <f t="shared" si="12"/>
        <v>other services</v>
      </c>
      <c r="I57" s="28" t="str">
        <f t="shared" si="12"/>
        <v>other services</v>
      </c>
      <c r="J57" s="28" t="str">
        <f t="shared" si="12"/>
        <v/>
      </c>
      <c r="K57" s="28" t="str">
        <f t="shared" si="12"/>
        <v/>
      </c>
      <c r="L57" s="28" t="str">
        <f t="shared" si="12"/>
        <v/>
      </c>
      <c r="M57" s="28" t="str">
        <f t="shared" si="12"/>
        <v/>
      </c>
      <c r="N57" s="28" t="str">
        <f t="shared" si="12"/>
        <v/>
      </c>
      <c r="O57" s="28" t="str">
        <f t="shared" si="12"/>
        <v/>
      </c>
      <c r="P57" s="28" t="str">
        <f t="shared" si="12"/>
        <v/>
      </c>
      <c r="Q57" s="28" t="str">
        <f t="shared" si="12"/>
        <v/>
      </c>
      <c r="R57" s="28" t="str">
        <f t="shared" si="12"/>
        <v/>
      </c>
      <c r="S57" s="28" t="str">
        <f t="shared" si="12"/>
        <v/>
      </c>
    </row>
    <row r="58" spans="3:19" s="28" customFormat="1" hidden="1" x14ac:dyDescent="0.35">
      <c r="D58" s="33" t="s">
        <v>159</v>
      </c>
      <c r="E58" s="28" t="str">
        <f>_xlfn.TEXTJOIN(CHAR(10),TRUE,E46:E57)</f>
        <v>Adult primary care-
Pediatric primary care-
OB/GYN-
Adult behavioral health-
Pediatric behavioral health-
Adult specialist-
Pediatric specialist-
Hospital-
Pharmacy-
other services</v>
      </c>
      <c r="F58" s="28" t="str">
        <f t="shared" ref="F58:S58" si="13">_xlfn.TEXTJOIN(CHAR(10),TRUE,F46:F57)</f>
        <v>Adult primary care-
Pediatric primary care-
OB/GYN-
Adult behavioral health-
Pediatric behavioral health-
Adult specialist-
Pediatric specialist-
Hospital-
Pharmacy-
other services</v>
      </c>
      <c r="G58" s="28" t="str">
        <f t="shared" si="13"/>
        <v>Adult behavioral health-
Pediatric behavioral health-
other services</v>
      </c>
      <c r="H58" s="28" t="str">
        <f t="shared" si="13"/>
        <v>Adult primary care-
OB/GYN-
Adult behavioral health-
Pediatric behavioral health-
Adult specialist-
Pediatric specialist-
Hospital-
Pharmacy-
LTSS-
other services</v>
      </c>
      <c r="I58" s="28" t="str">
        <f t="shared" si="13"/>
        <v>Adult primary care-
OB/GYN-
Adult behavioral health-
Pediatric behavioral health-
Adult specialist-
Pediatric specialist-
Hospital-
Pharmacy-
LTSS-
other services</v>
      </c>
      <c r="J58" s="28" t="str">
        <f t="shared" si="13"/>
        <v/>
      </c>
      <c r="K58" s="28" t="str">
        <f t="shared" si="13"/>
        <v/>
      </c>
      <c r="L58" s="28" t="str">
        <f t="shared" si="13"/>
        <v/>
      </c>
      <c r="M58" s="28" t="str">
        <f t="shared" si="13"/>
        <v/>
      </c>
      <c r="N58" s="28" t="str">
        <f t="shared" si="13"/>
        <v/>
      </c>
      <c r="O58" s="28" t="str">
        <f t="shared" si="13"/>
        <v/>
      </c>
      <c r="P58" s="28" t="str">
        <f t="shared" si="13"/>
        <v/>
      </c>
      <c r="Q58" s="28" t="str">
        <f t="shared" si="13"/>
        <v/>
      </c>
      <c r="R58" s="28" t="str">
        <f t="shared" si="13"/>
        <v/>
      </c>
      <c r="S58" s="28" t="str">
        <f t="shared" si="13"/>
        <v/>
      </c>
    </row>
    <row r="59" spans="3:19" s="28" customFormat="1" hidden="1" x14ac:dyDescent="0.35">
      <c r="D59" s="28" t="s">
        <v>160</v>
      </c>
      <c r="E59" s="28" t="str">
        <f>SUBSTITUTE(E58,"-",", ")</f>
        <v>Adult primary care, 
Pediatric primary care, 
OB/GYN, 
Adult behavioral health, 
Pediatric behavioral health, 
Adult specialist, 
Pediatric specialist, 
Hospital, 
Pharmacy, 
other services</v>
      </c>
      <c r="F59" s="28" t="str">
        <f t="shared" ref="F59:S59" si="14">SUBSTITUTE(F58,"-",", ")</f>
        <v>Adult primary care, 
Pediatric primary care, 
OB/GYN, 
Adult behavioral health, 
Pediatric behavioral health, 
Adult specialist, 
Pediatric specialist, 
Hospital, 
Pharmacy, 
other services</v>
      </c>
      <c r="G59" s="28" t="str">
        <f t="shared" si="14"/>
        <v>Adult behavioral health, 
Pediatric behavioral health, 
other services</v>
      </c>
      <c r="H59" s="28" t="str">
        <f t="shared" si="14"/>
        <v>Adult primary care, 
OB/GYN, 
Adult behavioral health, 
Pediatric behavioral health, 
Adult specialist, 
Pediatric specialist, 
Hospital, 
Pharmacy, 
LTSS, 
other services</v>
      </c>
      <c r="I59" s="28" t="str">
        <f t="shared" si="14"/>
        <v>Adult primary care, 
OB/GYN, 
Adult behavioral health, 
Pediatric behavioral health, 
Adult specialist, 
Pediatric specialist, 
Hospital, 
Pharmacy, 
LTSS, 
other services</v>
      </c>
      <c r="J59" s="28" t="str">
        <f t="shared" si="14"/>
        <v/>
      </c>
      <c r="K59" s="28" t="str">
        <f t="shared" si="14"/>
        <v/>
      </c>
      <c r="L59" s="28" t="str">
        <f t="shared" si="14"/>
        <v/>
      </c>
      <c r="M59" s="28" t="str">
        <f t="shared" si="14"/>
        <v/>
      </c>
      <c r="N59" s="28" t="str">
        <f t="shared" si="14"/>
        <v/>
      </c>
      <c r="O59" s="28" t="str">
        <f t="shared" si="14"/>
        <v/>
      </c>
      <c r="P59" s="28" t="str">
        <f t="shared" si="14"/>
        <v/>
      </c>
      <c r="Q59" s="28" t="str">
        <f t="shared" si="14"/>
        <v/>
      </c>
      <c r="R59" s="28" t="str">
        <f t="shared" si="14"/>
        <v/>
      </c>
      <c r="S59" s="28" t="str">
        <f t="shared" si="14"/>
        <v/>
      </c>
    </row>
    <row r="60" spans="3:19" s="28" customFormat="1" hidden="1" x14ac:dyDescent="0.35">
      <c r="C60" s="29"/>
      <c r="D60" s="29"/>
      <c r="E60" s="29"/>
      <c r="F60" s="29"/>
    </row>
  </sheetData>
  <sheetProtection algorithmName="SHA-512" hashValue="3lAfoOvgWnxt25lVBsOeb6vg4H/q2YLEidybG9o8nwgTQrKbDjAC+ZXuEsBRwWvrhc5LWes4n0bv9Nt3Tbt3bg==" saltValue="p284jOeKrGVXS0j8U8FtDg==" spinCount="100000" sheet="1" objects="1" scenarios="1" formatColumns="0" formatRows="0"/>
  <protectedRanges>
    <protectedRange algorithmName="SHA-512" hashValue="bA/kSnPef+qRTca4U5DAMPeRkTDfP+PGeEtinvNwwrxtASWdYiwSLpjfJNAo5ckNtxmOxm6JvI9I5zwPPokWaw==" saltValue="oFt+B+LVA7LiT5P6ZKMhsw==" spinCount="100000" sqref="E22:S34 E15:S17 E19:S20 E39:S43 E5:F11" name="Range1"/>
  </protectedRanges>
  <dataConsolidate/>
  <mergeCells count="6">
    <mergeCell ref="A3:C3"/>
    <mergeCell ref="A13:C13"/>
    <mergeCell ref="A36:C36"/>
    <mergeCell ref="A21:C21"/>
    <mergeCell ref="A38:C38"/>
    <mergeCell ref="A18:C18"/>
  </mergeCells>
  <phoneticPr fontId="9" type="noConversion"/>
  <dataValidations count="2">
    <dataValidation allowBlank="1" showInputMessage="1" showErrorMessage="1" errorTitle="Date" error="Please enter a date in MM/DD/YYYY format." sqref="E11:F11 E8" xr:uid="{00000000-0002-0000-0100-000000000000}"/>
    <dataValidation allowBlank="1" showInputMessage="1" errorTitle="Date" error="Please enter a date in MM/DD/YYYY format." sqref="E10" xr:uid="{00000000-0002-0000-0100-000002000000}"/>
  </dataValidations>
  <pageMargins left="0.7" right="0.7" top="0.75" bottom="0.75" header="0.3" footer="0.3"/>
  <pageSetup orientation="portrait" horizontalDpi="4294967293" verticalDpi="4294967293" r:id="rId1"/>
  <ignoredErrors>
    <ignoredError sqref="E4" unlockedFormula="1"/>
  </ignoredErrors>
  <extLst>
    <ext xmlns:x14="http://schemas.microsoft.com/office/spreadsheetml/2009/9/main" uri="{CCE6A557-97BC-4b89-ADB6-D9C93CAAB3DF}">
      <x14:dataValidations xmlns:xm="http://schemas.microsoft.com/office/excel/2006/main" count="5">
        <x14:dataValidation type="list" allowBlank="1" showInputMessage="1" prompt="To enter free text, select cell and type - do not click into cell" xr:uid="{00000000-0002-0000-0100-000001000000}">
          <x14:formula1>
            <xm:f>'Set Values'!$N$3:$N$7</xm:f>
          </x14:formula1>
          <xm:sqref>E17:S17</xm:sqref>
        </x14:dataValidation>
        <x14:dataValidation type="list" allowBlank="1" showInputMessage="1" showErrorMessage="1" xr:uid="{00000000-0002-0000-0100-000003000000}">
          <x14:formula1>
            <xm:f>'Set Values'!$A$3:$A$52</xm:f>
          </x14:formula1>
          <xm:sqref>E7</xm:sqref>
        </x14:dataValidation>
        <x14:dataValidation type="list" allowBlank="1" showInputMessage="1" showErrorMessage="1" xr:uid="{00000000-0002-0000-0100-000004000000}">
          <x14:formula1>
            <xm:f>'Set Values'!$C$3:$C$4</xm:f>
          </x14:formula1>
          <xm:sqref>E22:S32</xm:sqref>
        </x14:dataValidation>
        <x14:dataValidation type="list" allowBlank="1" showInputMessage="1" errorTitle="Date" error="Please enter a date in MM/DD/YYYY format." xr:uid="{00000000-0002-0000-0100-000005000000}">
          <x14:formula1>
            <xm:f>'Set Values'!$B$3:$B$10</xm:f>
          </x14:formula1>
          <xm:sqref>E9</xm:sqref>
        </x14:dataValidation>
        <x14:dataValidation type="list" allowBlank="1" showInputMessage="1" showErrorMessage="1" xr:uid="{00000000-0002-0000-0100-000006000000}">
          <x14:formula1>
            <xm:f>'Set Values'!$D$3:$D$4</xm:f>
          </x14:formula1>
          <xm:sqref>E39:S39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Z135"/>
  <sheetViews>
    <sheetView showGridLines="0" zoomScale="70" zoomScaleNormal="70" workbookViewId="0">
      <selection activeCell="C6" sqref="C6"/>
    </sheetView>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13" width="20.54296875" style="10" customWidth="1"/>
    <col min="14" max="14" width="42.453125" style="10" customWidth="1"/>
    <col min="15" max="44" width="20.54296875" style="10" customWidth="1"/>
    <col min="45" max="91" width="20.54296875" style="5" customWidth="1"/>
    <col min="92" max="92" width="37.1796875" style="5" customWidth="1"/>
    <col min="93" max="93" width="62.54296875" style="5" customWidth="1"/>
    <col min="94" max="94" width="50.453125" style="5" customWidth="1"/>
    <col min="95" max="99" width="20.54296875" style="5" customWidth="1"/>
    <col min="100" max="100" width="39.26953125" style="5" customWidth="1"/>
    <col min="101" max="101" width="20.54296875" style="5" customWidth="1"/>
    <col min="102" max="102" width="30.26953125" style="5" bestFit="1" customWidth="1"/>
    <col min="103" max="103" width="20.54296875" style="5" customWidth="1"/>
    <col min="104" max="104" width="46.1796875" style="5" customWidth="1"/>
    <col min="10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IF('I_State&amp;Prog_Info'!E15="","[Program 1]",'I_State&amp;Prog_Info'!E15)</f>
        <v>Accountable Care Partnership Plan (ACPP)</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IF('I_State&amp;Prog_Info'!E17="","(Placeholder for plan type)",'I_State&amp;Prog_Info'!E17)</f>
        <v>MCO</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IF('I_State&amp;Prog_Info'!E59="","(Placeholder for providers)",'I_State&amp;Prog_Info'!E59)</f>
        <v>Adult primary care, 
Pediatric primary care, 
OB/GYN, 
Adult behavioral health, 
Pediatric behavioral health, 
Adult specialist, 
Pediatric specialist, 
Hospital, 
Pharmacy,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IF('I_State&amp;Prog_Info'!E39="","(Placeholder for separate analysis and results document)",'I_State&amp;Prog_Info'!E39)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IF('I_State&amp;Prog_Info'!E40="","(Placeholder for separate analysis and results document)",'I_State&amp;Prog_Info'!E40)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IF('I_State&amp;Prog_Info'!E41="","(Placeholder for separate analysis and results document)",'I_State&amp;Prog_Info'!E41)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6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t="s">
        <v>276</v>
      </c>
      <c r="F14" s="50" t="s">
        <v>276</v>
      </c>
      <c r="G14" s="50" t="s">
        <v>276</v>
      </c>
      <c r="H14" s="50" t="s">
        <v>276</v>
      </c>
      <c r="I14" s="50" t="s">
        <v>277</v>
      </c>
      <c r="J14" s="50" t="s">
        <v>277</v>
      </c>
      <c r="K14" s="50" t="s">
        <v>276</v>
      </c>
      <c r="L14" s="50" t="s">
        <v>276</v>
      </c>
      <c r="M14" s="50" t="s">
        <v>276</v>
      </c>
      <c r="N14" s="50" t="s">
        <v>276</v>
      </c>
      <c r="O14" s="50" t="s">
        <v>276</v>
      </c>
      <c r="P14" s="50" t="s">
        <v>277</v>
      </c>
      <c r="Q14" s="50" t="s">
        <v>276</v>
      </c>
      <c r="R14" s="50" t="s">
        <v>276</v>
      </c>
      <c r="S14" s="50" t="s">
        <v>276</v>
      </c>
      <c r="T14" s="50" t="s">
        <v>276</v>
      </c>
      <c r="U14" s="50" t="s">
        <v>276</v>
      </c>
      <c r="V14" s="50" t="s">
        <v>276</v>
      </c>
      <c r="W14" s="50" t="s">
        <v>276</v>
      </c>
      <c r="X14" s="50" t="s">
        <v>276</v>
      </c>
      <c r="Y14" s="50" t="s">
        <v>276</v>
      </c>
      <c r="Z14" s="50" t="s">
        <v>276</v>
      </c>
      <c r="AA14" s="50" t="s">
        <v>276</v>
      </c>
      <c r="AB14" s="50" t="s">
        <v>276</v>
      </c>
      <c r="AC14" s="50" t="s">
        <v>276</v>
      </c>
      <c r="AD14" s="50" t="s">
        <v>276</v>
      </c>
      <c r="AE14" s="50" t="s">
        <v>276</v>
      </c>
      <c r="AF14" s="50" t="s">
        <v>276</v>
      </c>
      <c r="AG14" s="50" t="s">
        <v>276</v>
      </c>
      <c r="AH14" s="50" t="s">
        <v>276</v>
      </c>
      <c r="AI14" s="50" t="s">
        <v>276</v>
      </c>
      <c r="AJ14" s="50" t="s">
        <v>276</v>
      </c>
      <c r="AK14" s="50" t="s">
        <v>276</v>
      </c>
      <c r="AL14" s="50" t="s">
        <v>276</v>
      </c>
      <c r="AM14" s="50" t="s">
        <v>276</v>
      </c>
      <c r="AN14" s="50" t="s">
        <v>276</v>
      </c>
      <c r="AO14" s="50" t="s">
        <v>276</v>
      </c>
      <c r="AP14" s="50" t="s">
        <v>276</v>
      </c>
      <c r="AQ14" s="50" t="s">
        <v>276</v>
      </c>
      <c r="AR14" s="50" t="s">
        <v>276</v>
      </c>
      <c r="AS14" s="50" t="s">
        <v>276</v>
      </c>
      <c r="AT14" s="50" t="s">
        <v>276</v>
      </c>
      <c r="AU14" s="50" t="s">
        <v>276</v>
      </c>
      <c r="AV14" s="50" t="s">
        <v>276</v>
      </c>
      <c r="AW14" s="50" t="s">
        <v>276</v>
      </c>
      <c r="AX14" s="50" t="s">
        <v>276</v>
      </c>
      <c r="AY14" s="50" t="s">
        <v>276</v>
      </c>
      <c r="AZ14" s="50" t="s">
        <v>276</v>
      </c>
      <c r="BA14" s="50" t="s">
        <v>276</v>
      </c>
      <c r="BB14" s="50" t="s">
        <v>276</v>
      </c>
      <c r="BC14" s="50" t="s">
        <v>276</v>
      </c>
      <c r="BD14" s="50" t="s">
        <v>276</v>
      </c>
      <c r="BE14" s="50" t="s">
        <v>276</v>
      </c>
      <c r="BF14" s="50" t="s">
        <v>276</v>
      </c>
      <c r="BG14" s="50" t="s">
        <v>276</v>
      </c>
      <c r="BH14" s="50" t="s">
        <v>276</v>
      </c>
      <c r="BI14" s="50" t="s">
        <v>276</v>
      </c>
      <c r="BJ14" s="50" t="s">
        <v>278</v>
      </c>
      <c r="BK14" s="50" t="s">
        <v>278</v>
      </c>
      <c r="BL14" s="50" t="s">
        <v>278</v>
      </c>
      <c r="BM14" s="50" t="s">
        <v>278</v>
      </c>
      <c r="BN14" s="50" t="s">
        <v>279</v>
      </c>
      <c r="BO14" s="50" t="s">
        <v>279</v>
      </c>
      <c r="BP14" s="50" t="s">
        <v>279</v>
      </c>
      <c r="BQ14" s="50" t="s">
        <v>279</v>
      </c>
      <c r="BR14" s="50" t="s">
        <v>276</v>
      </c>
      <c r="BS14" s="50" t="s">
        <v>276</v>
      </c>
      <c r="BT14" s="50" t="s">
        <v>276</v>
      </c>
      <c r="BU14" s="50" t="s">
        <v>280</v>
      </c>
      <c r="BV14" s="50" t="s">
        <v>276</v>
      </c>
      <c r="BW14" s="50" t="s">
        <v>276</v>
      </c>
      <c r="BX14" s="50" t="s">
        <v>280</v>
      </c>
      <c r="BY14" s="50" t="s">
        <v>276</v>
      </c>
      <c r="BZ14" s="50" t="s">
        <v>276</v>
      </c>
      <c r="CA14" s="50" t="s">
        <v>276</v>
      </c>
      <c r="CB14" s="50" t="s">
        <v>276</v>
      </c>
      <c r="CC14" s="50" t="s">
        <v>276</v>
      </c>
      <c r="CD14" s="50" t="s">
        <v>276</v>
      </c>
      <c r="CE14" s="50" t="s">
        <v>276</v>
      </c>
      <c r="CF14" s="50" t="s">
        <v>276</v>
      </c>
      <c r="CG14" s="50" t="s">
        <v>276</v>
      </c>
      <c r="CH14" s="50" t="s">
        <v>276</v>
      </c>
      <c r="CI14" s="50" t="s">
        <v>276</v>
      </c>
      <c r="CJ14" s="50" t="s">
        <v>276</v>
      </c>
      <c r="CK14" s="50" t="s">
        <v>276</v>
      </c>
      <c r="CL14" s="50" t="s">
        <v>276</v>
      </c>
      <c r="CM14" s="50" t="s">
        <v>281</v>
      </c>
      <c r="CN14" s="50" t="s">
        <v>276</v>
      </c>
      <c r="CO14" s="50" t="s">
        <v>279</v>
      </c>
      <c r="CP14" s="50" t="s">
        <v>282</v>
      </c>
      <c r="CQ14" s="50" t="s">
        <v>279</v>
      </c>
      <c r="CR14" s="50" t="s">
        <v>279</v>
      </c>
      <c r="CS14" s="50" t="s">
        <v>279</v>
      </c>
      <c r="CT14" s="50" t="s">
        <v>279</v>
      </c>
      <c r="CU14" s="50" t="s">
        <v>279</v>
      </c>
      <c r="CV14" s="50" t="s">
        <v>279</v>
      </c>
      <c r="CW14" s="50" t="s">
        <v>279</v>
      </c>
      <c r="CX14" s="50" t="s">
        <v>279</v>
      </c>
      <c r="CY14" s="50" t="s">
        <v>279</v>
      </c>
      <c r="CZ14" s="50" t="s">
        <v>279</v>
      </c>
    </row>
    <row r="15" spans="1:104" ht="28" x14ac:dyDescent="0.3">
      <c r="A15" s="54" t="s">
        <v>283</v>
      </c>
      <c r="B15" s="36" t="s">
        <v>284</v>
      </c>
      <c r="C15" s="16" t="s">
        <v>285</v>
      </c>
      <c r="D15" s="43" t="s">
        <v>35</v>
      </c>
      <c r="E15" s="50" t="s">
        <v>286</v>
      </c>
      <c r="F15" s="50" t="s">
        <v>287</v>
      </c>
      <c r="G15" s="50" t="s">
        <v>286</v>
      </c>
      <c r="H15" s="50" t="s">
        <v>287</v>
      </c>
      <c r="I15" s="50" t="s">
        <v>288</v>
      </c>
      <c r="J15" s="50" t="s">
        <v>289</v>
      </c>
      <c r="K15" s="50" t="s">
        <v>290</v>
      </c>
      <c r="L15" s="50" t="s">
        <v>291</v>
      </c>
      <c r="M15" s="50" t="s">
        <v>292</v>
      </c>
      <c r="N15" s="50" t="s">
        <v>293</v>
      </c>
      <c r="O15" s="50" t="s">
        <v>294</v>
      </c>
      <c r="P15" s="50" t="s">
        <v>295</v>
      </c>
      <c r="Q15" s="50" t="s">
        <v>292</v>
      </c>
      <c r="R15" s="50" t="s">
        <v>290</v>
      </c>
      <c r="S15" s="50" t="s">
        <v>290</v>
      </c>
      <c r="T15" s="50" t="s">
        <v>290</v>
      </c>
      <c r="U15" s="50" t="s">
        <v>290</v>
      </c>
      <c r="V15" s="50" t="s">
        <v>290</v>
      </c>
      <c r="W15" s="50" t="s">
        <v>290</v>
      </c>
      <c r="X15" s="50" t="s">
        <v>290</v>
      </c>
      <c r="Y15" s="50" t="s">
        <v>290</v>
      </c>
      <c r="Z15" s="50" t="s">
        <v>290</v>
      </c>
      <c r="AA15" s="50" t="s">
        <v>290</v>
      </c>
      <c r="AB15" s="50" t="s">
        <v>290</v>
      </c>
      <c r="AC15" s="50" t="s">
        <v>290</v>
      </c>
      <c r="AD15" s="50" t="s">
        <v>290</v>
      </c>
      <c r="AE15" s="50" t="s">
        <v>290</v>
      </c>
      <c r="AF15" s="50" t="s">
        <v>290</v>
      </c>
      <c r="AG15" s="50" t="s">
        <v>290</v>
      </c>
      <c r="AH15" s="50" t="s">
        <v>290</v>
      </c>
      <c r="AI15" s="50" t="s">
        <v>290</v>
      </c>
      <c r="AJ15" s="50" t="s">
        <v>290</v>
      </c>
      <c r="AK15" s="50" t="s">
        <v>290</v>
      </c>
      <c r="AL15" s="50" t="s">
        <v>290</v>
      </c>
      <c r="AM15" s="50" t="s">
        <v>290</v>
      </c>
      <c r="AN15" s="50" t="s">
        <v>296</v>
      </c>
      <c r="AO15" s="50" t="s">
        <v>296</v>
      </c>
      <c r="AP15" s="50" t="s">
        <v>296</v>
      </c>
      <c r="AQ15" s="50" t="s">
        <v>296</v>
      </c>
      <c r="AR15" s="50" t="s">
        <v>296</v>
      </c>
      <c r="AS15" s="50" t="s">
        <v>296</v>
      </c>
      <c r="AT15" s="50" t="s">
        <v>296</v>
      </c>
      <c r="AU15" s="50" t="s">
        <v>296</v>
      </c>
      <c r="AV15" s="50" t="s">
        <v>296</v>
      </c>
      <c r="AW15" s="50" t="s">
        <v>296</v>
      </c>
      <c r="AX15" s="50" t="s">
        <v>296</v>
      </c>
      <c r="AY15" s="50" t="s">
        <v>296</v>
      </c>
      <c r="AZ15" s="50" t="s">
        <v>296</v>
      </c>
      <c r="BA15" s="50" t="s">
        <v>296</v>
      </c>
      <c r="BB15" s="50" t="s">
        <v>296</v>
      </c>
      <c r="BC15" s="50" t="s">
        <v>296</v>
      </c>
      <c r="BD15" s="50" t="s">
        <v>296</v>
      </c>
      <c r="BE15" s="50" t="s">
        <v>296</v>
      </c>
      <c r="BF15" s="50" t="s">
        <v>296</v>
      </c>
      <c r="BG15" s="50" t="s">
        <v>296</v>
      </c>
      <c r="BH15" s="50" t="s">
        <v>296</v>
      </c>
      <c r="BI15" s="50" t="s">
        <v>296</v>
      </c>
      <c r="BJ15" s="50" t="s">
        <v>297</v>
      </c>
      <c r="BK15" s="50" t="s">
        <v>297</v>
      </c>
      <c r="BL15" s="50" t="s">
        <v>297</v>
      </c>
      <c r="BM15" s="50" t="s">
        <v>297</v>
      </c>
      <c r="BN15" s="50" t="s">
        <v>298</v>
      </c>
      <c r="BO15" s="50" t="s">
        <v>299</v>
      </c>
      <c r="BP15" s="50" t="s">
        <v>300</v>
      </c>
      <c r="BQ15" s="50" t="s">
        <v>301</v>
      </c>
      <c r="BR15" s="50" t="s">
        <v>302</v>
      </c>
      <c r="BS15" s="50" t="s">
        <v>302</v>
      </c>
      <c r="BT15" s="50" t="s">
        <v>302</v>
      </c>
      <c r="BU15" s="50" t="s">
        <v>303</v>
      </c>
      <c r="BV15" s="50" t="s">
        <v>304</v>
      </c>
      <c r="BW15" s="50" t="s">
        <v>304</v>
      </c>
      <c r="BX15" s="50" t="s">
        <v>305</v>
      </c>
      <c r="BY15" s="50" t="s">
        <v>304</v>
      </c>
      <c r="BZ15" s="50" t="s">
        <v>304</v>
      </c>
      <c r="CA15" s="50" t="s">
        <v>304</v>
      </c>
      <c r="CB15" s="50" t="s">
        <v>304</v>
      </c>
      <c r="CC15" s="50" t="s">
        <v>304</v>
      </c>
      <c r="CD15" s="50" t="s">
        <v>304</v>
      </c>
      <c r="CE15" s="50" t="s">
        <v>304</v>
      </c>
      <c r="CF15" s="50" t="s">
        <v>304</v>
      </c>
      <c r="CG15" s="50" t="s">
        <v>304</v>
      </c>
      <c r="CH15" s="50" t="s">
        <v>304</v>
      </c>
      <c r="CI15" s="50" t="s">
        <v>304</v>
      </c>
      <c r="CJ15" s="50" t="s">
        <v>304</v>
      </c>
      <c r="CK15" s="50" t="s">
        <v>304</v>
      </c>
      <c r="CL15" s="50" t="s">
        <v>304</v>
      </c>
      <c r="CM15" s="50" t="s">
        <v>281</v>
      </c>
      <c r="CN15" s="50" t="s">
        <v>304</v>
      </c>
      <c r="CO15" s="50" t="s">
        <v>306</v>
      </c>
      <c r="CP15" s="50" t="s">
        <v>307</v>
      </c>
      <c r="CQ15" s="50" t="s">
        <v>308</v>
      </c>
      <c r="CR15" s="50" t="s">
        <v>309</v>
      </c>
      <c r="CS15" s="50" t="s">
        <v>310</v>
      </c>
      <c r="CT15" s="50" t="s">
        <v>311</v>
      </c>
      <c r="CU15" s="50" t="s">
        <v>312</v>
      </c>
      <c r="CV15" s="50" t="s">
        <v>313</v>
      </c>
      <c r="CW15" s="50" t="s">
        <v>313</v>
      </c>
      <c r="CX15" s="50" t="s">
        <v>314</v>
      </c>
      <c r="CY15" s="50" t="s">
        <v>315</v>
      </c>
      <c r="CZ15" s="50" t="s">
        <v>316</v>
      </c>
    </row>
    <row r="16" spans="1:104" ht="28" x14ac:dyDescent="0.3">
      <c r="A16" s="54" t="s">
        <v>317</v>
      </c>
      <c r="B16" s="36" t="s">
        <v>318</v>
      </c>
      <c r="C16" s="36" t="s">
        <v>319</v>
      </c>
      <c r="D16" s="43" t="s">
        <v>77</v>
      </c>
      <c r="E16" s="77" t="s">
        <v>91</v>
      </c>
      <c r="F16" s="77" t="s">
        <v>91</v>
      </c>
      <c r="G16" s="77" t="s">
        <v>96</v>
      </c>
      <c r="H16" s="77" t="s">
        <v>96</v>
      </c>
      <c r="I16" s="77" t="s">
        <v>91</v>
      </c>
      <c r="J16" s="77" t="s">
        <v>96</v>
      </c>
      <c r="K16" s="77" t="s">
        <v>320</v>
      </c>
      <c r="L16" s="77" t="s">
        <v>320</v>
      </c>
      <c r="M16" s="77" t="s">
        <v>321</v>
      </c>
      <c r="N16" s="77" t="s">
        <v>322</v>
      </c>
      <c r="O16" s="77" t="s">
        <v>323</v>
      </c>
      <c r="P16" s="77" t="s">
        <v>323</v>
      </c>
      <c r="Q16" s="77" t="s">
        <v>117</v>
      </c>
      <c r="R16" s="77" t="s">
        <v>324</v>
      </c>
      <c r="S16" s="77" t="s">
        <v>325</v>
      </c>
      <c r="T16" s="77" t="s">
        <v>326</v>
      </c>
      <c r="U16" s="77" t="s">
        <v>327</v>
      </c>
      <c r="V16" s="77" t="s">
        <v>328</v>
      </c>
      <c r="W16" s="77" t="s">
        <v>329</v>
      </c>
      <c r="X16" s="77" t="s">
        <v>330</v>
      </c>
      <c r="Y16" s="77" t="s">
        <v>331</v>
      </c>
      <c r="Z16" s="77" t="s">
        <v>332</v>
      </c>
      <c r="AA16" s="77" t="s">
        <v>333</v>
      </c>
      <c r="AB16" s="77" t="s">
        <v>334</v>
      </c>
      <c r="AC16" s="77" t="s">
        <v>335</v>
      </c>
      <c r="AD16" s="77" t="s">
        <v>336</v>
      </c>
      <c r="AE16" s="77" t="s">
        <v>337</v>
      </c>
      <c r="AF16" s="77" t="s">
        <v>338</v>
      </c>
      <c r="AG16" s="77" t="s">
        <v>339</v>
      </c>
      <c r="AH16" s="77" t="s">
        <v>340</v>
      </c>
      <c r="AI16" s="77" t="s">
        <v>341</v>
      </c>
      <c r="AJ16" s="77" t="s">
        <v>342</v>
      </c>
      <c r="AK16" s="77" t="s">
        <v>343</v>
      </c>
      <c r="AL16" s="77" t="s">
        <v>344</v>
      </c>
      <c r="AM16" s="77" t="s">
        <v>345</v>
      </c>
      <c r="AN16" s="77" t="s">
        <v>324</v>
      </c>
      <c r="AO16" s="77" t="s">
        <v>325</v>
      </c>
      <c r="AP16" s="77" t="s">
        <v>326</v>
      </c>
      <c r="AQ16" s="77" t="s">
        <v>327</v>
      </c>
      <c r="AR16" s="77" t="s">
        <v>328</v>
      </c>
      <c r="AS16" s="77" t="s">
        <v>329</v>
      </c>
      <c r="AT16" s="77" t="s">
        <v>330</v>
      </c>
      <c r="AU16" s="77" t="s">
        <v>331</v>
      </c>
      <c r="AV16" s="77" t="s">
        <v>332</v>
      </c>
      <c r="AW16" s="77" t="s">
        <v>333</v>
      </c>
      <c r="AX16" s="77" t="s">
        <v>334</v>
      </c>
      <c r="AY16" s="77" t="s">
        <v>335</v>
      </c>
      <c r="AZ16" s="77" t="s">
        <v>336</v>
      </c>
      <c r="BA16" s="77" t="s">
        <v>337</v>
      </c>
      <c r="BB16" s="77" t="s">
        <v>338</v>
      </c>
      <c r="BC16" s="77" t="s">
        <v>339</v>
      </c>
      <c r="BD16" s="77" t="s">
        <v>340</v>
      </c>
      <c r="BE16" s="77" t="s">
        <v>341</v>
      </c>
      <c r="BF16" s="77" t="s">
        <v>342</v>
      </c>
      <c r="BG16" s="77" t="s">
        <v>343</v>
      </c>
      <c r="BH16" s="77" t="s">
        <v>344</v>
      </c>
      <c r="BI16" s="77" t="s">
        <v>345</v>
      </c>
      <c r="BJ16" s="77" t="s">
        <v>346</v>
      </c>
      <c r="BK16" s="77" t="s">
        <v>347</v>
      </c>
      <c r="BL16" s="77" t="s">
        <v>348</v>
      </c>
      <c r="BM16" s="77" t="s">
        <v>349</v>
      </c>
      <c r="BN16" s="77" t="s">
        <v>350</v>
      </c>
      <c r="BO16" s="77" t="s">
        <v>350</v>
      </c>
      <c r="BP16" s="77" t="s">
        <v>350</v>
      </c>
      <c r="BQ16" s="77" t="s">
        <v>350</v>
      </c>
      <c r="BR16" s="77" t="s">
        <v>351</v>
      </c>
      <c r="BS16" s="77" t="s">
        <v>352</v>
      </c>
      <c r="BT16" s="77" t="s">
        <v>353</v>
      </c>
      <c r="BU16" s="77" t="s">
        <v>353</v>
      </c>
      <c r="BV16" s="77" t="s">
        <v>354</v>
      </c>
      <c r="BW16" s="77" t="s">
        <v>355</v>
      </c>
      <c r="BX16" s="77" t="s">
        <v>355</v>
      </c>
      <c r="BY16" s="77" t="s">
        <v>356</v>
      </c>
      <c r="BZ16" s="77" t="s">
        <v>357</v>
      </c>
      <c r="CA16" s="77" t="s">
        <v>358</v>
      </c>
      <c r="CB16" s="77" t="s">
        <v>359</v>
      </c>
      <c r="CC16" s="77" t="s">
        <v>360</v>
      </c>
      <c r="CD16" s="77" t="s">
        <v>361</v>
      </c>
      <c r="CE16" s="77" t="s">
        <v>362</v>
      </c>
      <c r="CF16" s="77" t="s">
        <v>363</v>
      </c>
      <c r="CG16" s="77" t="s">
        <v>364</v>
      </c>
      <c r="CH16" s="77" t="s">
        <v>365</v>
      </c>
      <c r="CI16" s="77" t="s">
        <v>366</v>
      </c>
      <c r="CJ16" s="77" t="s">
        <v>367</v>
      </c>
      <c r="CK16" s="77" t="s">
        <v>368</v>
      </c>
      <c r="CL16" s="77" t="s">
        <v>369</v>
      </c>
      <c r="CM16" s="77" t="s">
        <v>370</v>
      </c>
      <c r="CN16" s="77" t="s">
        <v>371</v>
      </c>
      <c r="CO16" s="77" t="s">
        <v>372</v>
      </c>
      <c r="CP16" s="77" t="s">
        <v>372</v>
      </c>
      <c r="CQ16" s="77" t="s">
        <v>373</v>
      </c>
      <c r="CR16" s="77" t="s">
        <v>373</v>
      </c>
      <c r="CS16" s="77" t="s">
        <v>373</v>
      </c>
      <c r="CT16" s="77" t="s">
        <v>374</v>
      </c>
      <c r="CU16" s="77" t="s">
        <v>375</v>
      </c>
      <c r="CV16" s="77" t="s">
        <v>376</v>
      </c>
      <c r="CW16" s="77" t="s">
        <v>377</v>
      </c>
      <c r="CX16" s="77" t="s">
        <v>378</v>
      </c>
      <c r="CY16" s="77" t="s">
        <v>379</v>
      </c>
      <c r="CZ16" s="77" t="s">
        <v>380</v>
      </c>
    </row>
    <row r="17" spans="1:104" ht="28" x14ac:dyDescent="0.3">
      <c r="A17" s="54" t="s">
        <v>381</v>
      </c>
      <c r="B17" s="55" t="s">
        <v>382</v>
      </c>
      <c r="C17" s="22" t="s">
        <v>383</v>
      </c>
      <c r="D17" s="44" t="s">
        <v>77</v>
      </c>
      <c r="E17" s="77" t="s">
        <v>384</v>
      </c>
      <c r="F17" s="77" t="s">
        <v>384</v>
      </c>
      <c r="G17" s="77" t="s">
        <v>385</v>
      </c>
      <c r="H17" s="77" t="s">
        <v>385</v>
      </c>
      <c r="I17" s="77" t="s">
        <v>384</v>
      </c>
      <c r="J17" s="77" t="s">
        <v>385</v>
      </c>
      <c r="K17" s="77" t="s">
        <v>386</v>
      </c>
      <c r="L17" s="77" t="s">
        <v>386</v>
      </c>
      <c r="M17" s="77" t="s">
        <v>386</v>
      </c>
      <c r="N17" s="77" t="s">
        <v>386</v>
      </c>
      <c r="O17" s="77" t="s">
        <v>387</v>
      </c>
      <c r="P17" s="77" t="s">
        <v>387</v>
      </c>
      <c r="Q17" s="77" t="s">
        <v>386</v>
      </c>
      <c r="R17" s="77" t="s">
        <v>386</v>
      </c>
      <c r="S17" s="77" t="s">
        <v>386</v>
      </c>
      <c r="T17" s="77" t="s">
        <v>386</v>
      </c>
      <c r="U17" s="77" t="s">
        <v>386</v>
      </c>
      <c r="V17" s="77" t="s">
        <v>386</v>
      </c>
      <c r="W17" s="77" t="s">
        <v>386</v>
      </c>
      <c r="X17" s="77" t="s">
        <v>386</v>
      </c>
      <c r="Y17" s="77" t="s">
        <v>386</v>
      </c>
      <c r="Z17" s="77" t="s">
        <v>386</v>
      </c>
      <c r="AA17" s="77" t="s">
        <v>386</v>
      </c>
      <c r="AB17" s="77" t="s">
        <v>386</v>
      </c>
      <c r="AC17" s="77" t="s">
        <v>386</v>
      </c>
      <c r="AD17" s="77" t="s">
        <v>386</v>
      </c>
      <c r="AE17" s="77" t="s">
        <v>386</v>
      </c>
      <c r="AF17" s="77" t="s">
        <v>386</v>
      </c>
      <c r="AG17" s="77" t="s">
        <v>386</v>
      </c>
      <c r="AH17" s="77" t="s">
        <v>386</v>
      </c>
      <c r="AI17" s="77" t="s">
        <v>386</v>
      </c>
      <c r="AJ17" s="77" t="s">
        <v>386</v>
      </c>
      <c r="AK17" s="77" t="s">
        <v>386</v>
      </c>
      <c r="AL17" s="77" t="s">
        <v>386</v>
      </c>
      <c r="AM17" s="77" t="s">
        <v>386</v>
      </c>
      <c r="AN17" s="77" t="s">
        <v>386</v>
      </c>
      <c r="AO17" s="77" t="s">
        <v>386</v>
      </c>
      <c r="AP17" s="77" t="s">
        <v>386</v>
      </c>
      <c r="AQ17" s="77" t="s">
        <v>386</v>
      </c>
      <c r="AR17" s="77" t="s">
        <v>386</v>
      </c>
      <c r="AS17" s="77" t="s">
        <v>386</v>
      </c>
      <c r="AT17" s="77" t="s">
        <v>386</v>
      </c>
      <c r="AU17" s="77" t="s">
        <v>386</v>
      </c>
      <c r="AV17" s="77" t="s">
        <v>386</v>
      </c>
      <c r="AW17" s="77" t="s">
        <v>386</v>
      </c>
      <c r="AX17" s="77" t="s">
        <v>386</v>
      </c>
      <c r="AY17" s="77" t="s">
        <v>386</v>
      </c>
      <c r="AZ17" s="77" t="s">
        <v>386</v>
      </c>
      <c r="BA17" s="77" t="s">
        <v>386</v>
      </c>
      <c r="BB17" s="77" t="s">
        <v>386</v>
      </c>
      <c r="BC17" s="77" t="s">
        <v>386</v>
      </c>
      <c r="BD17" s="77" t="s">
        <v>386</v>
      </c>
      <c r="BE17" s="77" t="s">
        <v>386</v>
      </c>
      <c r="BF17" s="77" t="s">
        <v>386</v>
      </c>
      <c r="BG17" s="77" t="s">
        <v>386</v>
      </c>
      <c r="BH17" s="77" t="s">
        <v>386</v>
      </c>
      <c r="BI17" s="77" t="s">
        <v>386</v>
      </c>
      <c r="BJ17" s="77" t="s">
        <v>386</v>
      </c>
      <c r="BK17" s="77" t="s">
        <v>386</v>
      </c>
      <c r="BL17" s="77" t="s">
        <v>386</v>
      </c>
      <c r="BM17" s="77" t="s">
        <v>386</v>
      </c>
      <c r="BN17" s="77" t="s">
        <v>386</v>
      </c>
      <c r="BO17" s="77" t="s">
        <v>386</v>
      </c>
      <c r="BP17" s="77" t="s">
        <v>386</v>
      </c>
      <c r="BQ17" s="77" t="s">
        <v>385</v>
      </c>
      <c r="BR17" s="77" t="s">
        <v>384</v>
      </c>
      <c r="BS17" s="77" t="s">
        <v>388</v>
      </c>
      <c r="BT17" s="77" t="s">
        <v>389</v>
      </c>
      <c r="BU17" s="77" t="s">
        <v>389</v>
      </c>
      <c r="BV17" s="77" t="s">
        <v>386</v>
      </c>
      <c r="BW17" s="77" t="s">
        <v>386</v>
      </c>
      <c r="BX17" s="77" t="s">
        <v>389</v>
      </c>
      <c r="BY17" s="77" t="s">
        <v>386</v>
      </c>
      <c r="BZ17" s="77" t="s">
        <v>386</v>
      </c>
      <c r="CA17" s="77" t="s">
        <v>386</v>
      </c>
      <c r="CB17" s="77" t="s">
        <v>385</v>
      </c>
      <c r="CC17" s="77" t="s">
        <v>385</v>
      </c>
      <c r="CD17" s="77" t="s">
        <v>385</v>
      </c>
      <c r="CE17" s="77" t="s">
        <v>385</v>
      </c>
      <c r="CF17" s="77" t="s">
        <v>386</v>
      </c>
      <c r="CG17" s="77" t="s">
        <v>386</v>
      </c>
      <c r="CH17" s="77" t="s">
        <v>386</v>
      </c>
      <c r="CI17" s="77" t="s">
        <v>386</v>
      </c>
      <c r="CJ17" s="77" t="s">
        <v>386</v>
      </c>
      <c r="CK17" s="77" t="s">
        <v>386</v>
      </c>
      <c r="CL17" s="77" t="s">
        <v>386</v>
      </c>
      <c r="CM17" s="77" t="s">
        <v>386</v>
      </c>
      <c r="CN17" s="77" t="s">
        <v>386</v>
      </c>
      <c r="CO17" s="77" t="s">
        <v>390</v>
      </c>
      <c r="CP17" s="77" t="s">
        <v>390</v>
      </c>
      <c r="CQ17" s="77" t="s">
        <v>391</v>
      </c>
      <c r="CR17" s="77" t="s">
        <v>391</v>
      </c>
      <c r="CS17" s="77" t="s">
        <v>391</v>
      </c>
      <c r="CT17" s="77" t="s">
        <v>392</v>
      </c>
      <c r="CU17" s="77" t="s">
        <v>392</v>
      </c>
      <c r="CV17" s="77" t="s">
        <v>390</v>
      </c>
      <c r="CW17" s="77" t="s">
        <v>390</v>
      </c>
      <c r="CX17" s="77" t="s">
        <v>390</v>
      </c>
      <c r="CY17" s="77" t="s">
        <v>386</v>
      </c>
      <c r="CZ17" s="77" t="s">
        <v>386</v>
      </c>
    </row>
    <row r="18" spans="1:104" ht="28.5" thickBot="1" x14ac:dyDescent="0.35">
      <c r="A18" s="60" t="s">
        <v>393</v>
      </c>
      <c r="B18" s="40" t="s">
        <v>394</v>
      </c>
      <c r="C18" s="21" t="s">
        <v>395</v>
      </c>
      <c r="D18" s="45" t="s">
        <v>77</v>
      </c>
      <c r="E18" s="78" t="s">
        <v>396</v>
      </c>
      <c r="F18" s="78" t="s">
        <v>397</v>
      </c>
      <c r="G18" s="78" t="s">
        <v>396</v>
      </c>
      <c r="H18" s="78" t="s">
        <v>397</v>
      </c>
      <c r="I18" s="78" t="s">
        <v>398</v>
      </c>
      <c r="J18" s="78" t="s">
        <v>398</v>
      </c>
      <c r="K18" s="78" t="s">
        <v>396</v>
      </c>
      <c r="L18" s="78" t="s">
        <v>397</v>
      </c>
      <c r="M18" s="78" t="s">
        <v>722</v>
      </c>
      <c r="N18" s="78" t="s">
        <v>398</v>
      </c>
      <c r="O18" s="78" t="s">
        <v>398</v>
      </c>
      <c r="P18" s="78" t="s">
        <v>398</v>
      </c>
      <c r="Q18" s="78" t="s">
        <v>398</v>
      </c>
      <c r="R18" s="78" t="s">
        <v>396</v>
      </c>
      <c r="S18" s="78" t="s">
        <v>396</v>
      </c>
      <c r="T18" s="78" t="s">
        <v>396</v>
      </c>
      <c r="U18" s="78" t="s">
        <v>396</v>
      </c>
      <c r="V18" s="78" t="s">
        <v>396</v>
      </c>
      <c r="W18" s="78" t="s">
        <v>396</v>
      </c>
      <c r="X18" s="78" t="s">
        <v>396</v>
      </c>
      <c r="Y18" s="78" t="s">
        <v>396</v>
      </c>
      <c r="Z18" s="78" t="s">
        <v>396</v>
      </c>
      <c r="AA18" s="78" t="s">
        <v>396</v>
      </c>
      <c r="AB18" s="78" t="s">
        <v>396</v>
      </c>
      <c r="AC18" s="78" t="s">
        <v>396</v>
      </c>
      <c r="AD18" s="78" t="s">
        <v>396</v>
      </c>
      <c r="AE18" s="78" t="s">
        <v>396</v>
      </c>
      <c r="AF18" s="78" t="s">
        <v>396</v>
      </c>
      <c r="AG18" s="78" t="s">
        <v>396</v>
      </c>
      <c r="AH18" s="78" t="s">
        <v>396</v>
      </c>
      <c r="AI18" s="78" t="s">
        <v>396</v>
      </c>
      <c r="AJ18" s="78" t="s">
        <v>396</v>
      </c>
      <c r="AK18" s="78" t="s">
        <v>396</v>
      </c>
      <c r="AL18" s="78" t="s">
        <v>396</v>
      </c>
      <c r="AM18" s="78" t="s">
        <v>396</v>
      </c>
      <c r="AN18" s="78" t="s">
        <v>397</v>
      </c>
      <c r="AO18" s="78" t="s">
        <v>397</v>
      </c>
      <c r="AP18" s="78" t="s">
        <v>397</v>
      </c>
      <c r="AQ18" s="78" t="s">
        <v>397</v>
      </c>
      <c r="AR18" s="78" t="s">
        <v>397</v>
      </c>
      <c r="AS18" s="78" t="s">
        <v>397</v>
      </c>
      <c r="AT18" s="78" t="s">
        <v>397</v>
      </c>
      <c r="AU18" s="78" t="s">
        <v>397</v>
      </c>
      <c r="AV18" s="78" t="s">
        <v>397</v>
      </c>
      <c r="AW18" s="78" t="s">
        <v>397</v>
      </c>
      <c r="AX18" s="78" t="s">
        <v>397</v>
      </c>
      <c r="AY18" s="78" t="s">
        <v>397</v>
      </c>
      <c r="AZ18" s="78" t="s">
        <v>397</v>
      </c>
      <c r="BA18" s="78" t="s">
        <v>397</v>
      </c>
      <c r="BB18" s="78" t="s">
        <v>397</v>
      </c>
      <c r="BC18" s="78" t="s">
        <v>397</v>
      </c>
      <c r="BD18" s="78" t="s">
        <v>397</v>
      </c>
      <c r="BE18" s="78" t="s">
        <v>397</v>
      </c>
      <c r="BF18" s="78" t="s">
        <v>397</v>
      </c>
      <c r="BG18" s="78" t="s">
        <v>397</v>
      </c>
      <c r="BH18" s="78" t="s">
        <v>397</v>
      </c>
      <c r="BI18" s="78" t="s">
        <v>397</v>
      </c>
      <c r="BJ18" s="78" t="s">
        <v>398</v>
      </c>
      <c r="BK18" s="78" t="s">
        <v>398</v>
      </c>
      <c r="BL18" s="78" t="s">
        <v>398</v>
      </c>
      <c r="BM18" s="78" t="s">
        <v>398</v>
      </c>
      <c r="BN18" s="78" t="s">
        <v>398</v>
      </c>
      <c r="BO18" s="78" t="s">
        <v>398</v>
      </c>
      <c r="BP18" s="78" t="s">
        <v>398</v>
      </c>
      <c r="BQ18" s="78" t="s">
        <v>398</v>
      </c>
      <c r="BR18" s="78" t="s">
        <v>398</v>
      </c>
      <c r="BS18" s="78" t="s">
        <v>398</v>
      </c>
      <c r="BT18" s="78" t="s">
        <v>399</v>
      </c>
      <c r="BU18" s="78" t="s">
        <v>400</v>
      </c>
      <c r="BV18" s="78" t="s">
        <v>398</v>
      </c>
      <c r="BW18" s="78" t="s">
        <v>399</v>
      </c>
      <c r="BX18" s="78" t="s">
        <v>400</v>
      </c>
      <c r="BY18" s="78" t="s">
        <v>398</v>
      </c>
      <c r="BZ18" s="78" t="s">
        <v>398</v>
      </c>
      <c r="CA18" s="78" t="s">
        <v>398</v>
      </c>
      <c r="CB18" s="78" t="s">
        <v>398</v>
      </c>
      <c r="CC18" s="78" t="s">
        <v>398</v>
      </c>
      <c r="CD18" s="78" t="s">
        <v>398</v>
      </c>
      <c r="CE18" s="78" t="s">
        <v>398</v>
      </c>
      <c r="CF18" s="78" t="s">
        <v>398</v>
      </c>
      <c r="CG18" s="78" t="s">
        <v>398</v>
      </c>
      <c r="CH18" s="78" t="s">
        <v>398</v>
      </c>
      <c r="CI18" s="78" t="s">
        <v>398</v>
      </c>
      <c r="CJ18" s="78" t="s">
        <v>398</v>
      </c>
      <c r="CK18" s="78" t="s">
        <v>398</v>
      </c>
      <c r="CL18" s="78" t="s">
        <v>398</v>
      </c>
      <c r="CM18" s="78" t="s">
        <v>398</v>
      </c>
      <c r="CN18" s="78" t="s">
        <v>398</v>
      </c>
      <c r="CO18" s="78" t="s">
        <v>398</v>
      </c>
      <c r="CP18" s="78" t="s">
        <v>398</v>
      </c>
      <c r="CQ18" s="78" t="s">
        <v>398</v>
      </c>
      <c r="CR18" s="78" t="s">
        <v>398</v>
      </c>
      <c r="CS18" s="78" t="s">
        <v>398</v>
      </c>
      <c r="CT18" s="78" t="s">
        <v>398</v>
      </c>
      <c r="CU18" s="78" t="s">
        <v>398</v>
      </c>
      <c r="CV18" s="78" t="s">
        <v>398</v>
      </c>
      <c r="CW18" s="78" t="s">
        <v>398</v>
      </c>
      <c r="CX18" s="78" t="s">
        <v>398</v>
      </c>
      <c r="CY18" s="78" t="s">
        <v>398</v>
      </c>
      <c r="CZ18" s="78" t="s">
        <v>398</v>
      </c>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t="s">
        <v>415</v>
      </c>
      <c r="F23" s="73" t="s">
        <v>416</v>
      </c>
      <c r="G23" s="50" t="s">
        <v>415</v>
      </c>
      <c r="H23" s="50" t="s">
        <v>415</v>
      </c>
      <c r="I23" s="50" t="s">
        <v>417</v>
      </c>
      <c r="J23" s="50" t="s">
        <v>418</v>
      </c>
      <c r="K23" s="50" t="s">
        <v>417</v>
      </c>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t="s">
        <v>422</v>
      </c>
      <c r="F24" s="75" t="s">
        <v>422</v>
      </c>
      <c r="G24" s="74" t="s">
        <v>422</v>
      </c>
      <c r="H24" s="74" t="s">
        <v>422</v>
      </c>
      <c r="I24" s="74" t="s">
        <v>417</v>
      </c>
      <c r="J24" s="74" t="s">
        <v>417</v>
      </c>
      <c r="K24" s="74" t="s">
        <v>417</v>
      </c>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t="s">
        <v>426</v>
      </c>
      <c r="F25" s="72" t="s">
        <v>426</v>
      </c>
      <c r="G25" s="72" t="s">
        <v>426</v>
      </c>
      <c r="H25" s="72" t="s">
        <v>426</v>
      </c>
      <c r="I25" s="72" t="s">
        <v>426</v>
      </c>
      <c r="J25" s="72" t="s">
        <v>426</v>
      </c>
      <c r="K25" s="72" t="s">
        <v>426</v>
      </c>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61.5" customHeight="1" x14ac:dyDescent="0.3">
      <c r="A29" s="6" t="s">
        <v>28</v>
      </c>
      <c r="B29" s="7" t="s">
        <v>29</v>
      </c>
      <c r="C29" s="7" t="s">
        <v>30</v>
      </c>
      <c r="D29" s="7" t="s">
        <v>31</v>
      </c>
      <c r="E29" s="4" t="str">
        <f>IF(E30&lt;&gt;"",E30,"[Plan 1]")</f>
        <v>Berkshire Fallon Health Collaborative</v>
      </c>
      <c r="F29" s="4" t="str">
        <f>IF(F30&lt;&gt;"",F30,"[Plan 2]")</f>
        <v>Fallon 365 Care</v>
      </c>
      <c r="G29" s="4" t="str">
        <f>IF(G30&lt;&gt;"",G30,"[Plan 3]")</f>
        <v>Fallon Health-Atrius Health Care Collaborative</v>
      </c>
      <c r="H29" s="4" t="str">
        <f>IF(H30&lt;&gt;"",H30,"[Plan 4]")</f>
        <v>BeHealthy Partnership</v>
      </c>
      <c r="I29" s="4" t="str">
        <f>IF(I30&lt;&gt;"",I30,"[Plan 5]")</f>
        <v>Mass General Brigham Health Plan</v>
      </c>
      <c r="J29" s="4" t="str">
        <f>IF(J30&lt;&gt;"",J30,"[Plan 6]")</f>
        <v>Tufts Health Together with CHA</v>
      </c>
      <c r="K29" s="4" t="str">
        <f>IF(K30&lt;&gt;"",K30,"[Plan 7]")</f>
        <v>Tufts Health Together with UMass Memorial Health</v>
      </c>
      <c r="L29" s="4" t="str">
        <f>IF(L30&lt;&gt;"",L30,"[Plan 8]")</f>
        <v>East Boston Neighborhood Health WellSense Alliance</v>
      </c>
      <c r="M29" s="4" t="str">
        <f>IF(M30&lt;&gt;"",M30,"[Plan 9]")</f>
        <v>WellSense BILH Performance Network ACO</v>
      </c>
      <c r="N29" s="4" t="str">
        <f>IF(N30&lt;&gt;"",N30,"[Plan 10]")</f>
        <v>WellSense Boston Children’s ACO</v>
      </c>
      <c r="O29" s="4" t="str">
        <f>IF(O30&lt;&gt;"",O30,"[Plan 11]")</f>
        <v>WellSense Care Alliance</v>
      </c>
      <c r="P29" s="4" t="str">
        <f>IF(P30&lt;&gt;"",P30,"[Plan 12]")</f>
        <v>WellSense Community Alliance</v>
      </c>
      <c r="Q29" s="4" t="str">
        <f>IF(Q30&lt;&gt;"",Q30,"[Plan 13]")</f>
        <v>WellSense Mercy Alliance</v>
      </c>
      <c r="R29" s="4" t="str">
        <f>IF(R30&lt;&gt;"",R30,"[Plan 14]")</f>
        <v>WellSense Signature Alliance</v>
      </c>
      <c r="S29" s="4" t="str">
        <f>IF(S30&lt;&gt;"",S30,"[Plan 15]")</f>
        <v>WellSense Southcoast Alliance</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t="s">
        <v>433</v>
      </c>
      <c r="F30" s="79" t="s">
        <v>434</v>
      </c>
      <c r="G30" s="50" t="s">
        <v>435</v>
      </c>
      <c r="H30" s="50" t="s">
        <v>436</v>
      </c>
      <c r="I30" s="50" t="s">
        <v>437</v>
      </c>
      <c r="J30" s="50" t="s">
        <v>438</v>
      </c>
      <c r="K30" s="50" t="s">
        <v>439</v>
      </c>
      <c r="L30" s="50" t="s">
        <v>440</v>
      </c>
      <c r="M30" s="50" t="s">
        <v>441</v>
      </c>
      <c r="N30" s="50" t="s">
        <v>442</v>
      </c>
      <c r="O30" s="50" t="s">
        <v>443</v>
      </c>
      <c r="P30" s="50" t="s">
        <v>444</v>
      </c>
      <c r="Q30" s="50" t="s">
        <v>445</v>
      </c>
      <c r="R30" s="50" t="s">
        <v>446</v>
      </c>
      <c r="S30" s="50" t="s">
        <v>447</v>
      </c>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t="s">
        <v>451</v>
      </c>
      <c r="F31" s="50" t="s">
        <v>451</v>
      </c>
      <c r="G31" s="50" t="s">
        <v>451</v>
      </c>
      <c r="H31" s="50" t="s">
        <v>452</v>
      </c>
      <c r="I31" s="50" t="s">
        <v>452</v>
      </c>
      <c r="J31" s="50" t="s">
        <v>451</v>
      </c>
      <c r="K31" s="50" t="s">
        <v>452</v>
      </c>
      <c r="L31" s="50" t="s">
        <v>451</v>
      </c>
      <c r="M31" s="50" t="s">
        <v>451</v>
      </c>
      <c r="N31" s="50" t="s">
        <v>451</v>
      </c>
      <c r="O31" s="50" t="s">
        <v>451</v>
      </c>
      <c r="P31" s="50" t="s">
        <v>452</v>
      </c>
      <c r="Q31" s="50" t="s">
        <v>452</v>
      </c>
      <c r="R31" s="50" t="s">
        <v>451</v>
      </c>
      <c r="S31" s="50" t="s">
        <v>451</v>
      </c>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t="s">
        <v>456</v>
      </c>
      <c r="F32" s="77" t="s">
        <v>456</v>
      </c>
      <c r="G32" s="77" t="s">
        <v>456</v>
      </c>
      <c r="H32" s="77" t="s">
        <v>457</v>
      </c>
      <c r="I32" s="77" t="s">
        <v>457</v>
      </c>
      <c r="J32" s="77" t="s">
        <v>456</v>
      </c>
      <c r="K32" s="77" t="s">
        <v>457</v>
      </c>
      <c r="L32" s="77" t="s">
        <v>456</v>
      </c>
      <c r="M32" s="77" t="s">
        <v>457</v>
      </c>
      <c r="N32" s="77" t="s">
        <v>457</v>
      </c>
      <c r="O32" s="77" t="s">
        <v>457</v>
      </c>
      <c r="P32" s="77" t="s">
        <v>457</v>
      </c>
      <c r="Q32" s="77" t="s">
        <v>457</v>
      </c>
      <c r="R32" s="77" t="s">
        <v>457</v>
      </c>
      <c r="S32" s="77" t="s">
        <v>457</v>
      </c>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t="s">
        <v>426</v>
      </c>
      <c r="F33" s="77" t="s">
        <v>426</v>
      </c>
      <c r="G33" s="77" t="s">
        <v>426</v>
      </c>
      <c r="H33" s="77" t="s">
        <v>461</v>
      </c>
      <c r="I33" s="77" t="s">
        <v>462</v>
      </c>
      <c r="J33" s="77" t="s">
        <v>426</v>
      </c>
      <c r="K33" s="77" t="s">
        <v>463</v>
      </c>
      <c r="L33" s="77" t="s">
        <v>426</v>
      </c>
      <c r="M33" s="77" t="s">
        <v>426</v>
      </c>
      <c r="N33" s="77" t="s">
        <v>426</v>
      </c>
      <c r="O33" s="77" t="s">
        <v>426</v>
      </c>
      <c r="P33" s="77" t="s">
        <v>464</v>
      </c>
      <c r="Q33" s="77" t="s">
        <v>465</v>
      </c>
      <c r="R33" s="77" t="s">
        <v>426</v>
      </c>
      <c r="S33" s="77" t="s">
        <v>426</v>
      </c>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t="s">
        <v>426</v>
      </c>
      <c r="F34" s="77" t="s">
        <v>426</v>
      </c>
      <c r="G34" s="77" t="s">
        <v>426</v>
      </c>
      <c r="H34" s="77" t="s">
        <v>719</v>
      </c>
      <c r="I34" s="77" t="s">
        <v>469</v>
      </c>
      <c r="J34" s="77" t="s">
        <v>426</v>
      </c>
      <c r="K34" s="77" t="s">
        <v>470</v>
      </c>
      <c r="L34" s="77" t="s">
        <v>426</v>
      </c>
      <c r="M34" s="77" t="s">
        <v>426</v>
      </c>
      <c r="N34" s="77" t="s">
        <v>426</v>
      </c>
      <c r="O34" s="77" t="s">
        <v>426</v>
      </c>
      <c r="P34" s="148" t="s">
        <v>471</v>
      </c>
      <c r="Q34" s="148" t="s">
        <v>472</v>
      </c>
      <c r="R34" s="77" t="s">
        <v>426</v>
      </c>
      <c r="S34" s="77" t="s">
        <v>426</v>
      </c>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t="s">
        <v>426</v>
      </c>
      <c r="F35" s="80" t="s">
        <v>426</v>
      </c>
      <c r="G35" s="80" t="s">
        <v>426</v>
      </c>
      <c r="H35" s="80">
        <v>45777</v>
      </c>
      <c r="I35" s="80">
        <v>45777</v>
      </c>
      <c r="J35" s="80" t="s">
        <v>426</v>
      </c>
      <c r="K35" s="80">
        <v>45777</v>
      </c>
      <c r="L35" s="80" t="s">
        <v>426</v>
      </c>
      <c r="M35" s="80" t="s">
        <v>426</v>
      </c>
      <c r="N35" s="80" t="s">
        <v>426</v>
      </c>
      <c r="O35" s="80" t="s">
        <v>426</v>
      </c>
      <c r="P35" s="80">
        <v>45777</v>
      </c>
      <c r="Q35" s="80">
        <v>45777</v>
      </c>
      <c r="R35" s="80" t="s">
        <v>426</v>
      </c>
      <c r="S35" s="80" t="s">
        <v>426</v>
      </c>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128" t="s">
        <v>479</v>
      </c>
      <c r="F36" s="79" t="s">
        <v>480</v>
      </c>
      <c r="G36" s="50" t="s">
        <v>481</v>
      </c>
      <c r="H36" s="93" t="s">
        <v>482</v>
      </c>
      <c r="I36" s="50" t="s">
        <v>483</v>
      </c>
      <c r="J36" s="50" t="s">
        <v>484</v>
      </c>
      <c r="K36" s="50" t="s">
        <v>485</v>
      </c>
      <c r="L36" s="50" t="s">
        <v>484</v>
      </c>
      <c r="M36" s="50"/>
      <c r="N36" s="93" t="s">
        <v>486</v>
      </c>
      <c r="O36" s="50" t="s">
        <v>487</v>
      </c>
      <c r="P36" s="50" t="s">
        <v>488</v>
      </c>
      <c r="Q36" s="50" t="s">
        <v>489</v>
      </c>
      <c r="R36" s="50" t="s">
        <v>490</v>
      </c>
      <c r="S36" s="50" t="s">
        <v>491</v>
      </c>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t="s">
        <v>495</v>
      </c>
      <c r="F37" s="79" t="s">
        <v>495</v>
      </c>
      <c r="G37" s="50" t="s">
        <v>495</v>
      </c>
      <c r="H37" s="50" t="s">
        <v>495</v>
      </c>
      <c r="I37" s="50" t="s">
        <v>495</v>
      </c>
      <c r="J37" s="50" t="s">
        <v>426</v>
      </c>
      <c r="K37" s="50" t="s">
        <v>495</v>
      </c>
      <c r="L37" s="50" t="s">
        <v>426</v>
      </c>
      <c r="M37" s="50" t="s">
        <v>495</v>
      </c>
      <c r="N37" s="50" t="s">
        <v>495</v>
      </c>
      <c r="O37" s="50" t="s">
        <v>495</v>
      </c>
      <c r="P37" s="50" t="s">
        <v>495</v>
      </c>
      <c r="Q37" s="50" t="s">
        <v>495</v>
      </c>
      <c r="R37" s="50" t="s">
        <v>495</v>
      </c>
      <c r="S37" s="50" t="s">
        <v>495</v>
      </c>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t="s">
        <v>451</v>
      </c>
      <c r="F38" s="50" t="s">
        <v>451</v>
      </c>
      <c r="G38" s="50" t="s">
        <v>451</v>
      </c>
      <c r="H38" s="50" t="s">
        <v>451</v>
      </c>
      <c r="I38" s="50" t="s">
        <v>451</v>
      </c>
      <c r="J38" s="50" t="s">
        <v>451</v>
      </c>
      <c r="K38" s="50" t="s">
        <v>451</v>
      </c>
      <c r="L38" s="50" t="s">
        <v>451</v>
      </c>
      <c r="M38" s="50" t="s">
        <v>451</v>
      </c>
      <c r="N38" s="50" t="s">
        <v>451</v>
      </c>
      <c r="O38" s="50" t="s">
        <v>451</v>
      </c>
      <c r="P38" s="50" t="s">
        <v>451</v>
      </c>
      <c r="Q38" s="50" t="s">
        <v>451</v>
      </c>
      <c r="R38" s="50" t="s">
        <v>451</v>
      </c>
      <c r="S38" s="50" t="s">
        <v>451</v>
      </c>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t="s">
        <v>502</v>
      </c>
      <c r="F39" s="77" t="s">
        <v>502</v>
      </c>
      <c r="G39" s="77" t="s">
        <v>502</v>
      </c>
      <c r="H39" s="77" t="s">
        <v>502</v>
      </c>
      <c r="I39" s="77" t="s">
        <v>502</v>
      </c>
      <c r="J39" s="77" t="s">
        <v>502</v>
      </c>
      <c r="K39" s="77" t="s">
        <v>502</v>
      </c>
      <c r="L39" s="77" t="s">
        <v>502</v>
      </c>
      <c r="M39" s="77" t="s">
        <v>502</v>
      </c>
      <c r="N39" s="77" t="s">
        <v>502</v>
      </c>
      <c r="O39" s="77" t="s">
        <v>502</v>
      </c>
      <c r="P39" s="77" t="s">
        <v>502</v>
      </c>
      <c r="Q39" s="77" t="s">
        <v>502</v>
      </c>
      <c r="R39" s="77" t="s">
        <v>502</v>
      </c>
      <c r="S39" s="77" t="s">
        <v>502</v>
      </c>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t="s">
        <v>426</v>
      </c>
      <c r="F40" s="50" t="s">
        <v>426</v>
      </c>
      <c r="G40" s="50" t="s">
        <v>426</v>
      </c>
      <c r="H40" s="50" t="s">
        <v>426</v>
      </c>
      <c r="I40" s="50" t="s">
        <v>426</v>
      </c>
      <c r="J40" s="50" t="s">
        <v>426</v>
      </c>
      <c r="K40" s="50" t="s">
        <v>426</v>
      </c>
      <c r="L40" s="50" t="s">
        <v>426</v>
      </c>
      <c r="M40" s="50" t="s">
        <v>426</v>
      </c>
      <c r="N40" s="50" t="s">
        <v>426</v>
      </c>
      <c r="O40" s="50" t="s">
        <v>426</v>
      </c>
      <c r="P40" s="50" t="s">
        <v>426</v>
      </c>
      <c r="Q40" s="50" t="s">
        <v>426</v>
      </c>
      <c r="R40" s="50" t="s">
        <v>426</v>
      </c>
      <c r="S40" s="50" t="s">
        <v>426</v>
      </c>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t="s">
        <v>426</v>
      </c>
      <c r="F41" s="50" t="s">
        <v>426</v>
      </c>
      <c r="G41" s="50" t="s">
        <v>426</v>
      </c>
      <c r="H41" s="50" t="s">
        <v>426</v>
      </c>
      <c r="I41" s="50" t="s">
        <v>426</v>
      </c>
      <c r="J41" s="50" t="s">
        <v>426</v>
      </c>
      <c r="K41" s="50" t="s">
        <v>426</v>
      </c>
      <c r="L41" s="50" t="s">
        <v>426</v>
      </c>
      <c r="M41" s="50" t="s">
        <v>426</v>
      </c>
      <c r="N41" s="50" t="s">
        <v>426</v>
      </c>
      <c r="O41" s="50" t="s">
        <v>426</v>
      </c>
      <c r="P41" s="50" t="s">
        <v>426</v>
      </c>
      <c r="Q41" s="50" t="s">
        <v>426</v>
      </c>
      <c r="R41" s="50" t="s">
        <v>426</v>
      </c>
      <c r="S41" s="50" t="s">
        <v>426</v>
      </c>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t="s">
        <v>426</v>
      </c>
      <c r="F42" s="81" t="s">
        <v>426</v>
      </c>
      <c r="G42" s="81" t="s">
        <v>426</v>
      </c>
      <c r="H42" s="81" t="s">
        <v>426</v>
      </c>
      <c r="I42" s="81" t="s">
        <v>426</v>
      </c>
      <c r="J42" s="81" t="s">
        <v>426</v>
      </c>
      <c r="K42" s="81" t="s">
        <v>426</v>
      </c>
      <c r="L42" s="81" t="s">
        <v>426</v>
      </c>
      <c r="M42" s="81" t="s">
        <v>426</v>
      </c>
      <c r="N42" s="81" t="s">
        <v>426</v>
      </c>
      <c r="O42" s="81" t="s">
        <v>426</v>
      </c>
      <c r="P42" s="81" t="s">
        <v>426</v>
      </c>
      <c r="Q42" s="81" t="s">
        <v>426</v>
      </c>
      <c r="R42" s="81" t="s">
        <v>426</v>
      </c>
      <c r="S42" s="81" t="s">
        <v>426</v>
      </c>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9u4ZscSNiXR/hFQ6gUIV6hd37p+H+aMZBRzZAuMKaJZYuE/Ukbgtglv0R5Waoi+h04hLu92r6iW8ERGfUYXnxQ==" saltValue="OnzQcL+A+CSuxFhC486iCA==" spinCount="100000" sheet="1" objects="1" scenarios="1" formatColumns="0" formatRows="0"/>
  <mergeCells count="12">
    <mergeCell ref="A28:C28"/>
    <mergeCell ref="A27:C27"/>
    <mergeCell ref="A4:B4"/>
    <mergeCell ref="A5:B5"/>
    <mergeCell ref="A6:B6"/>
    <mergeCell ref="A7:B7"/>
    <mergeCell ref="A9:C9"/>
    <mergeCell ref="A12:C12"/>
    <mergeCell ref="A21:C21"/>
    <mergeCell ref="A11:C11"/>
    <mergeCell ref="A20:C20"/>
    <mergeCell ref="A8:B8"/>
  </mergeCells>
  <phoneticPr fontId="9" type="noConversion"/>
  <dataValidations count="1">
    <dataValidation allowBlank="1" showInputMessage="1" prompt="To enter free text, select cell and type - do not click into cell" sqref="E15:CZ15" xr:uid="{00000000-0002-0000-0200-000000000000}"/>
  </dataValidations>
  <pageMargins left="0.7" right="0.7" top="0.75" bottom="0.75" header="0.3" footer="0.3"/>
  <pageSetup orientation="portrait" r:id="rId1"/>
  <ignoredErrors>
    <ignoredError sqref="C3" unlockedFormula="1"/>
  </ignoredErrors>
  <extLst>
    <ext xmlns:x14="http://schemas.microsoft.com/office/spreadsheetml/2009/9/main" uri="{CCE6A557-97BC-4b89-ADB6-D9C93CAAB3DF}">
      <x14:dataValidations xmlns:xm="http://schemas.microsoft.com/office/excel/2006/main" count="8">
        <x14:dataValidation type="list" allowBlank="1" showInputMessage="1" xr:uid="{00000000-0002-0000-0200-000001000000}">
          <x14:formula1>
            <xm:f>'Set Values'!$I$3:$I$7</xm:f>
          </x14:formula1>
          <xm:sqref>E19:CZ19</xm:sqref>
        </x14:dataValidation>
        <x14:dataValidation type="list" allowBlank="1" showInputMessage="1" prompt="To enter free text, select cell and type - do not click into cell" xr:uid="{00000000-0002-0000-0200-000002000000}">
          <x14:formula1>
            <xm:f>'Set Values'!$I$3:$I$7</xm:f>
          </x14:formula1>
          <xm:sqref>E17:CZ17</xm:sqref>
        </x14:dataValidation>
        <x14:dataValidation type="list" allowBlank="1" showInputMessage="1" prompt="To enter free text, select cell and type - do not click into cell" xr:uid="{00000000-0002-0000-0200-000003000000}">
          <x14:formula1>
            <xm:f>'Set Values'!$F$3:$F$12</xm:f>
          </x14:formula1>
          <xm:sqref>E14:CZ14</xm:sqref>
        </x14:dataValidation>
        <x14:dataValidation type="list" allowBlank="1" showInputMessage="1" showErrorMessage="1" xr:uid="{00000000-0002-0000-0200-000004000000}">
          <x14:formula1>
            <xm:f>'Set Values'!$M$3:$M$4</xm:f>
          </x14:formula1>
          <xm:sqref>E31:AR31 E38:AR38</xm:sqref>
        </x14:dataValidation>
        <x14:dataValidation type="list" allowBlank="1" showInputMessage="1" showErrorMessage="1" xr:uid="{00000000-0002-0000-0200-000005000000}">
          <x14:formula1>
            <xm:f>'Set Values'!$L$3:$L$5</xm:f>
          </x14:formula1>
          <xm:sqref>E24:L24</xm:sqref>
        </x14:dataValidation>
        <x14:dataValidation type="list" allowBlank="1" showInputMessage="1" prompt="To enter free text, select cell and type - do not click into cell" xr:uid="{00000000-0002-0000-0200-000006000000}">
          <x14:formula1>
            <xm:f>'Set Values'!$G$3:$G$14</xm:f>
          </x14:formula1>
          <xm:sqref>E16:CZ16</xm:sqref>
        </x14:dataValidation>
        <x14:dataValidation type="list" allowBlank="1" showInputMessage="1" xr:uid="{00000000-0002-0000-0200-000008000000}">
          <x14:formula1>
            <xm:f>'Set Values'!$K$3:$K$10</xm:f>
          </x14:formula1>
          <xm:sqref>E23:L23</xm:sqref>
        </x14:dataValidation>
        <x14:dataValidation type="list" allowBlank="1" showInputMessage="1" prompt="To enter free text, select cell and type - do not click into cell" xr:uid="{00000000-0002-0000-0200-000007000000}">
          <x14:formula1>
            <xm:f>'Set Values'!$H$3:$H$12</xm:f>
          </x14:formula1>
          <xm:sqref>E18:CZ18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DCF17-07C3-4020-A3C0-3ABDB92FAC57}">
  <dimension ref="A1:CZ135"/>
  <sheetViews>
    <sheetView showGridLines="0" zoomScale="70" zoomScaleNormal="70" workbookViewId="0">
      <selection activeCell="E39" sqref="E39"/>
    </sheetView>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5" width="41.7265625" style="10" customWidth="1"/>
    <col min="6" max="6" width="34.26953125" style="10" customWidth="1"/>
    <col min="7" max="12" width="24.81640625" style="10" customWidth="1"/>
    <col min="13" max="44" width="20.54296875" style="10" customWidth="1"/>
    <col min="45" max="70" width="20.54296875" style="5" customWidth="1"/>
    <col min="71" max="71" width="35.1796875" style="5" bestFit="1" customWidth="1"/>
    <col min="72" max="76" width="20.54296875" style="5" customWidth="1"/>
    <col min="77" max="77" width="35.1796875" style="5" bestFit="1" customWidth="1"/>
    <col min="78" max="103" width="20.54296875" style="5" customWidth="1"/>
    <col min="104" max="104" width="40.54296875" style="5" customWidth="1"/>
    <col min="10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IF('I_State&amp;Prog_Info'!F15="","[Program 2]",'I_State&amp;Prog_Info'!F15)</f>
        <v>Managed Care Organization (MCO)</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IF('I_State&amp;Prog_Info'!F17="","(Placeholder for plan type)",'I_State&amp;Prog_Info'!F17)</f>
        <v>MCO</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IF('I_State&amp;Prog_Info'!F59="","(Placeholder for providers)",'I_State&amp;Prog_Info'!F59)</f>
        <v>Adult primary care, 
Pediatric primary care, 
OB/GYN, 
Adult behavioral health, 
Pediatric behavioral health, 
Adult specialist, 
Pediatric specialist, 
Hospital, 
Pharmacy,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IF('I_State&amp;Prog_Info'!F39="","(Placeholder for separate analysis and results document)",'I_State&amp;Prog_Info'!F39)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IF('I_State&amp;Prog_Info'!F40="","(Placeholder for separate analysis and results document)",'I_State&amp;Prog_Info'!F40)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IF('I_State&amp;Prog_Info'!F41="","(Placeholder for separate analysis and results document)",'I_State&amp;Prog_Info'!F41)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t="s">
        <v>276</v>
      </c>
      <c r="F14" s="50" t="s">
        <v>276</v>
      </c>
      <c r="G14" s="50" t="s">
        <v>276</v>
      </c>
      <c r="H14" s="50" t="s">
        <v>276</v>
      </c>
      <c r="I14" s="50" t="s">
        <v>277</v>
      </c>
      <c r="J14" s="50" t="s">
        <v>277</v>
      </c>
      <c r="K14" s="50" t="s">
        <v>276</v>
      </c>
      <c r="L14" s="50" t="s">
        <v>276</v>
      </c>
      <c r="M14" s="50" t="s">
        <v>276</v>
      </c>
      <c r="N14" s="50" t="s">
        <v>276</v>
      </c>
      <c r="O14" s="50" t="s">
        <v>276</v>
      </c>
      <c r="P14" s="50" t="s">
        <v>277</v>
      </c>
      <c r="Q14" s="50" t="s">
        <v>276</v>
      </c>
      <c r="R14" s="50" t="s">
        <v>276</v>
      </c>
      <c r="S14" s="50" t="s">
        <v>276</v>
      </c>
      <c r="T14" s="50" t="s">
        <v>276</v>
      </c>
      <c r="U14" s="50" t="s">
        <v>276</v>
      </c>
      <c r="V14" s="50" t="s">
        <v>276</v>
      </c>
      <c r="W14" s="50" t="s">
        <v>276</v>
      </c>
      <c r="X14" s="50" t="s">
        <v>276</v>
      </c>
      <c r="Y14" s="50" t="s">
        <v>276</v>
      </c>
      <c r="Z14" s="50" t="s">
        <v>276</v>
      </c>
      <c r="AA14" s="50" t="s">
        <v>276</v>
      </c>
      <c r="AB14" s="50" t="s">
        <v>276</v>
      </c>
      <c r="AC14" s="50" t="s">
        <v>276</v>
      </c>
      <c r="AD14" s="50" t="s">
        <v>276</v>
      </c>
      <c r="AE14" s="50" t="s">
        <v>276</v>
      </c>
      <c r="AF14" s="50" t="s">
        <v>276</v>
      </c>
      <c r="AG14" s="50" t="s">
        <v>276</v>
      </c>
      <c r="AH14" s="50" t="s">
        <v>276</v>
      </c>
      <c r="AI14" s="50" t="s">
        <v>276</v>
      </c>
      <c r="AJ14" s="50" t="s">
        <v>276</v>
      </c>
      <c r="AK14" s="50" t="s">
        <v>276</v>
      </c>
      <c r="AL14" s="50" t="s">
        <v>276</v>
      </c>
      <c r="AM14" s="50" t="s">
        <v>276</v>
      </c>
      <c r="AN14" s="50" t="s">
        <v>276</v>
      </c>
      <c r="AO14" s="50" t="s">
        <v>276</v>
      </c>
      <c r="AP14" s="50" t="s">
        <v>276</v>
      </c>
      <c r="AQ14" s="50" t="s">
        <v>276</v>
      </c>
      <c r="AR14" s="50" t="s">
        <v>276</v>
      </c>
      <c r="AS14" s="50" t="s">
        <v>276</v>
      </c>
      <c r="AT14" s="50" t="s">
        <v>276</v>
      </c>
      <c r="AU14" s="50" t="s">
        <v>276</v>
      </c>
      <c r="AV14" s="50" t="s">
        <v>276</v>
      </c>
      <c r="AW14" s="50" t="s">
        <v>276</v>
      </c>
      <c r="AX14" s="50" t="s">
        <v>276</v>
      </c>
      <c r="AY14" s="50" t="s">
        <v>276</v>
      </c>
      <c r="AZ14" s="50" t="s">
        <v>276</v>
      </c>
      <c r="BA14" s="50" t="s">
        <v>276</v>
      </c>
      <c r="BB14" s="50" t="s">
        <v>276</v>
      </c>
      <c r="BC14" s="50" t="s">
        <v>276</v>
      </c>
      <c r="BD14" s="50" t="s">
        <v>276</v>
      </c>
      <c r="BE14" s="50" t="s">
        <v>276</v>
      </c>
      <c r="BF14" s="50" t="s">
        <v>276</v>
      </c>
      <c r="BG14" s="50" t="s">
        <v>276</v>
      </c>
      <c r="BH14" s="50" t="s">
        <v>276</v>
      </c>
      <c r="BI14" s="50" t="s">
        <v>276</v>
      </c>
      <c r="BJ14" s="50" t="s">
        <v>278</v>
      </c>
      <c r="BK14" s="50" t="s">
        <v>278</v>
      </c>
      <c r="BL14" s="50" t="s">
        <v>278</v>
      </c>
      <c r="BM14" s="50" t="s">
        <v>278</v>
      </c>
      <c r="BN14" s="50" t="s">
        <v>279</v>
      </c>
      <c r="BO14" s="50" t="s">
        <v>279</v>
      </c>
      <c r="BP14" s="50" t="s">
        <v>279</v>
      </c>
      <c r="BQ14" s="50" t="s">
        <v>279</v>
      </c>
      <c r="BR14" s="50" t="s">
        <v>276</v>
      </c>
      <c r="BS14" s="50" t="s">
        <v>276</v>
      </c>
      <c r="BT14" s="50" t="s">
        <v>276</v>
      </c>
      <c r="BU14" s="50" t="s">
        <v>280</v>
      </c>
      <c r="BV14" s="50" t="s">
        <v>276</v>
      </c>
      <c r="BW14" s="50" t="s">
        <v>276</v>
      </c>
      <c r="BX14" s="50" t="s">
        <v>280</v>
      </c>
      <c r="BY14" s="50" t="s">
        <v>276</v>
      </c>
      <c r="BZ14" s="50" t="s">
        <v>276</v>
      </c>
      <c r="CA14" s="50" t="s">
        <v>276</v>
      </c>
      <c r="CB14" s="50" t="s">
        <v>276</v>
      </c>
      <c r="CC14" s="50" t="s">
        <v>276</v>
      </c>
      <c r="CD14" s="50" t="s">
        <v>276</v>
      </c>
      <c r="CE14" s="50" t="s">
        <v>276</v>
      </c>
      <c r="CF14" s="50" t="s">
        <v>276</v>
      </c>
      <c r="CG14" s="50" t="s">
        <v>276</v>
      </c>
      <c r="CH14" s="50" t="s">
        <v>276</v>
      </c>
      <c r="CI14" s="50" t="s">
        <v>276</v>
      </c>
      <c r="CJ14" s="50" t="s">
        <v>276</v>
      </c>
      <c r="CK14" s="50" t="s">
        <v>276</v>
      </c>
      <c r="CL14" s="50" t="s">
        <v>276</v>
      </c>
      <c r="CM14" s="50" t="s">
        <v>281</v>
      </c>
      <c r="CN14" s="50" t="s">
        <v>276</v>
      </c>
      <c r="CO14" s="50" t="s">
        <v>279</v>
      </c>
      <c r="CP14" s="50" t="s">
        <v>282</v>
      </c>
      <c r="CQ14" s="50" t="s">
        <v>279</v>
      </c>
      <c r="CR14" s="50" t="s">
        <v>279</v>
      </c>
      <c r="CS14" s="50" t="s">
        <v>279</v>
      </c>
      <c r="CT14" s="50" t="s">
        <v>279</v>
      </c>
      <c r="CU14" s="50" t="s">
        <v>279</v>
      </c>
      <c r="CV14" s="50" t="s">
        <v>279</v>
      </c>
      <c r="CW14" s="50" t="s">
        <v>279</v>
      </c>
      <c r="CX14" s="50" t="s">
        <v>279</v>
      </c>
      <c r="CY14" s="50" t="s">
        <v>279</v>
      </c>
      <c r="CZ14" s="143" t="s">
        <v>279</v>
      </c>
    </row>
    <row r="15" spans="1:104" ht="28" x14ac:dyDescent="0.3">
      <c r="A15" s="54" t="s">
        <v>283</v>
      </c>
      <c r="B15" s="36" t="s">
        <v>284</v>
      </c>
      <c r="C15" s="16" t="s">
        <v>285</v>
      </c>
      <c r="D15" s="43" t="s">
        <v>35</v>
      </c>
      <c r="E15" s="50" t="s">
        <v>286</v>
      </c>
      <c r="F15" s="50" t="s">
        <v>287</v>
      </c>
      <c r="G15" s="50" t="s">
        <v>286</v>
      </c>
      <c r="H15" s="50" t="s">
        <v>287</v>
      </c>
      <c r="I15" s="50" t="s">
        <v>288</v>
      </c>
      <c r="J15" s="50" t="s">
        <v>289</v>
      </c>
      <c r="K15" s="50" t="s">
        <v>290</v>
      </c>
      <c r="L15" s="50" t="s">
        <v>291</v>
      </c>
      <c r="M15" s="50" t="s">
        <v>292</v>
      </c>
      <c r="N15" s="50" t="s">
        <v>293</v>
      </c>
      <c r="O15" s="50" t="s">
        <v>294</v>
      </c>
      <c r="P15" s="50" t="s">
        <v>295</v>
      </c>
      <c r="Q15" s="50" t="s">
        <v>292</v>
      </c>
      <c r="R15" s="50" t="s">
        <v>290</v>
      </c>
      <c r="S15" s="50" t="s">
        <v>290</v>
      </c>
      <c r="T15" s="50" t="s">
        <v>290</v>
      </c>
      <c r="U15" s="50" t="s">
        <v>290</v>
      </c>
      <c r="V15" s="50" t="s">
        <v>290</v>
      </c>
      <c r="W15" s="50" t="s">
        <v>290</v>
      </c>
      <c r="X15" s="50" t="s">
        <v>290</v>
      </c>
      <c r="Y15" s="50" t="s">
        <v>290</v>
      </c>
      <c r="Z15" s="50" t="s">
        <v>290</v>
      </c>
      <c r="AA15" s="50" t="s">
        <v>290</v>
      </c>
      <c r="AB15" s="50" t="s">
        <v>290</v>
      </c>
      <c r="AC15" s="50" t="s">
        <v>290</v>
      </c>
      <c r="AD15" s="50" t="s">
        <v>290</v>
      </c>
      <c r="AE15" s="50" t="s">
        <v>290</v>
      </c>
      <c r="AF15" s="50" t="s">
        <v>290</v>
      </c>
      <c r="AG15" s="50" t="s">
        <v>290</v>
      </c>
      <c r="AH15" s="50" t="s">
        <v>290</v>
      </c>
      <c r="AI15" s="50" t="s">
        <v>290</v>
      </c>
      <c r="AJ15" s="50" t="s">
        <v>290</v>
      </c>
      <c r="AK15" s="50" t="s">
        <v>290</v>
      </c>
      <c r="AL15" s="50" t="s">
        <v>290</v>
      </c>
      <c r="AM15" s="50" t="s">
        <v>290</v>
      </c>
      <c r="AN15" s="50" t="s">
        <v>296</v>
      </c>
      <c r="AO15" s="50" t="s">
        <v>296</v>
      </c>
      <c r="AP15" s="50" t="s">
        <v>296</v>
      </c>
      <c r="AQ15" s="50" t="s">
        <v>296</v>
      </c>
      <c r="AR15" s="50" t="s">
        <v>296</v>
      </c>
      <c r="AS15" s="50" t="s">
        <v>296</v>
      </c>
      <c r="AT15" s="50" t="s">
        <v>296</v>
      </c>
      <c r="AU15" s="50" t="s">
        <v>296</v>
      </c>
      <c r="AV15" s="50" t="s">
        <v>296</v>
      </c>
      <c r="AW15" s="50" t="s">
        <v>296</v>
      </c>
      <c r="AX15" s="50" t="s">
        <v>296</v>
      </c>
      <c r="AY15" s="50" t="s">
        <v>296</v>
      </c>
      <c r="AZ15" s="50" t="s">
        <v>296</v>
      </c>
      <c r="BA15" s="50" t="s">
        <v>296</v>
      </c>
      <c r="BB15" s="50" t="s">
        <v>296</v>
      </c>
      <c r="BC15" s="50" t="s">
        <v>296</v>
      </c>
      <c r="BD15" s="50" t="s">
        <v>296</v>
      </c>
      <c r="BE15" s="50" t="s">
        <v>296</v>
      </c>
      <c r="BF15" s="50" t="s">
        <v>296</v>
      </c>
      <c r="BG15" s="50" t="s">
        <v>296</v>
      </c>
      <c r="BH15" s="50" t="s">
        <v>296</v>
      </c>
      <c r="BI15" s="50" t="s">
        <v>296</v>
      </c>
      <c r="BJ15" s="50" t="s">
        <v>297</v>
      </c>
      <c r="BK15" s="50" t="s">
        <v>297</v>
      </c>
      <c r="BL15" s="50" t="s">
        <v>297</v>
      </c>
      <c r="BM15" s="50" t="s">
        <v>297</v>
      </c>
      <c r="BN15" s="50" t="s">
        <v>298</v>
      </c>
      <c r="BO15" s="50" t="s">
        <v>299</v>
      </c>
      <c r="BP15" s="50" t="s">
        <v>300</v>
      </c>
      <c r="BQ15" s="50" t="s">
        <v>301</v>
      </c>
      <c r="BR15" s="50" t="s">
        <v>302</v>
      </c>
      <c r="BS15" s="50" t="s">
        <v>302</v>
      </c>
      <c r="BT15" s="50" t="s">
        <v>302</v>
      </c>
      <c r="BU15" s="50" t="s">
        <v>303</v>
      </c>
      <c r="BV15" s="50" t="s">
        <v>304</v>
      </c>
      <c r="BW15" s="50" t="s">
        <v>304</v>
      </c>
      <c r="BX15" s="50" t="s">
        <v>305</v>
      </c>
      <c r="BY15" s="50" t="s">
        <v>304</v>
      </c>
      <c r="BZ15" s="50" t="s">
        <v>304</v>
      </c>
      <c r="CA15" s="50" t="s">
        <v>304</v>
      </c>
      <c r="CB15" s="50" t="s">
        <v>304</v>
      </c>
      <c r="CC15" s="50" t="s">
        <v>304</v>
      </c>
      <c r="CD15" s="50" t="s">
        <v>304</v>
      </c>
      <c r="CE15" s="50" t="s">
        <v>304</v>
      </c>
      <c r="CF15" s="50" t="s">
        <v>304</v>
      </c>
      <c r="CG15" s="50" t="s">
        <v>304</v>
      </c>
      <c r="CH15" s="50" t="s">
        <v>304</v>
      </c>
      <c r="CI15" s="50" t="s">
        <v>304</v>
      </c>
      <c r="CJ15" s="50" t="s">
        <v>304</v>
      </c>
      <c r="CK15" s="50" t="s">
        <v>304</v>
      </c>
      <c r="CL15" s="50" t="s">
        <v>304</v>
      </c>
      <c r="CM15" s="50" t="s">
        <v>281</v>
      </c>
      <c r="CN15" s="50" t="s">
        <v>304</v>
      </c>
      <c r="CO15" s="50" t="s">
        <v>306</v>
      </c>
      <c r="CP15" s="50" t="s">
        <v>307</v>
      </c>
      <c r="CQ15" s="50" t="s">
        <v>308</v>
      </c>
      <c r="CR15" s="50" t="s">
        <v>309</v>
      </c>
      <c r="CS15" s="50" t="s">
        <v>310</v>
      </c>
      <c r="CT15" s="50" t="s">
        <v>311</v>
      </c>
      <c r="CU15" s="50" t="s">
        <v>312</v>
      </c>
      <c r="CV15" s="50" t="s">
        <v>512</v>
      </c>
      <c r="CW15" s="50" t="s">
        <v>313</v>
      </c>
      <c r="CX15" s="50" t="s">
        <v>513</v>
      </c>
      <c r="CY15" s="50" t="s">
        <v>315</v>
      </c>
      <c r="CZ15" s="143" t="s">
        <v>316</v>
      </c>
    </row>
    <row r="16" spans="1:104" ht="28" x14ac:dyDescent="0.3">
      <c r="A16" s="54" t="s">
        <v>317</v>
      </c>
      <c r="B16" s="36" t="s">
        <v>318</v>
      </c>
      <c r="C16" s="36" t="s">
        <v>319</v>
      </c>
      <c r="D16" s="43" t="s">
        <v>77</v>
      </c>
      <c r="E16" s="77" t="s">
        <v>91</v>
      </c>
      <c r="F16" s="77" t="s">
        <v>91</v>
      </c>
      <c r="G16" s="77" t="s">
        <v>96</v>
      </c>
      <c r="H16" s="77" t="s">
        <v>96</v>
      </c>
      <c r="I16" s="77" t="s">
        <v>91</v>
      </c>
      <c r="J16" s="77" t="s">
        <v>96</v>
      </c>
      <c r="K16" s="77" t="s">
        <v>320</v>
      </c>
      <c r="L16" s="77" t="s">
        <v>320</v>
      </c>
      <c r="M16" s="77" t="s">
        <v>321</v>
      </c>
      <c r="N16" s="77" t="s">
        <v>322</v>
      </c>
      <c r="O16" s="77" t="s">
        <v>323</v>
      </c>
      <c r="P16" s="77" t="s">
        <v>323</v>
      </c>
      <c r="Q16" s="77" t="s">
        <v>117</v>
      </c>
      <c r="R16" s="77" t="s">
        <v>324</v>
      </c>
      <c r="S16" s="77" t="s">
        <v>325</v>
      </c>
      <c r="T16" s="77" t="s">
        <v>326</v>
      </c>
      <c r="U16" s="77" t="s">
        <v>327</v>
      </c>
      <c r="V16" s="77" t="s">
        <v>328</v>
      </c>
      <c r="W16" s="77" t="s">
        <v>329</v>
      </c>
      <c r="X16" s="77" t="s">
        <v>330</v>
      </c>
      <c r="Y16" s="77" t="s">
        <v>331</v>
      </c>
      <c r="Z16" s="77" t="s">
        <v>332</v>
      </c>
      <c r="AA16" s="77" t="s">
        <v>333</v>
      </c>
      <c r="AB16" s="77" t="s">
        <v>334</v>
      </c>
      <c r="AC16" s="77" t="s">
        <v>335</v>
      </c>
      <c r="AD16" s="77" t="s">
        <v>336</v>
      </c>
      <c r="AE16" s="77" t="s">
        <v>337</v>
      </c>
      <c r="AF16" s="77" t="s">
        <v>338</v>
      </c>
      <c r="AG16" s="77" t="s">
        <v>339</v>
      </c>
      <c r="AH16" s="77" t="s">
        <v>340</v>
      </c>
      <c r="AI16" s="77" t="s">
        <v>341</v>
      </c>
      <c r="AJ16" s="77" t="s">
        <v>342</v>
      </c>
      <c r="AK16" s="77" t="s">
        <v>343</v>
      </c>
      <c r="AL16" s="77" t="s">
        <v>344</v>
      </c>
      <c r="AM16" s="77" t="s">
        <v>345</v>
      </c>
      <c r="AN16" s="77" t="s">
        <v>324</v>
      </c>
      <c r="AO16" s="77" t="s">
        <v>325</v>
      </c>
      <c r="AP16" s="77" t="s">
        <v>326</v>
      </c>
      <c r="AQ16" s="77" t="s">
        <v>327</v>
      </c>
      <c r="AR16" s="77" t="s">
        <v>328</v>
      </c>
      <c r="AS16" s="77" t="s">
        <v>329</v>
      </c>
      <c r="AT16" s="77" t="s">
        <v>330</v>
      </c>
      <c r="AU16" s="77" t="s">
        <v>331</v>
      </c>
      <c r="AV16" s="77" t="s">
        <v>332</v>
      </c>
      <c r="AW16" s="77" t="s">
        <v>333</v>
      </c>
      <c r="AX16" s="77" t="s">
        <v>334</v>
      </c>
      <c r="AY16" s="77" t="s">
        <v>335</v>
      </c>
      <c r="AZ16" s="77" t="s">
        <v>336</v>
      </c>
      <c r="BA16" s="77" t="s">
        <v>337</v>
      </c>
      <c r="BB16" s="77" t="s">
        <v>338</v>
      </c>
      <c r="BC16" s="77" t="s">
        <v>339</v>
      </c>
      <c r="BD16" s="77" t="s">
        <v>340</v>
      </c>
      <c r="BE16" s="77" t="s">
        <v>341</v>
      </c>
      <c r="BF16" s="77" t="s">
        <v>342</v>
      </c>
      <c r="BG16" s="77" t="s">
        <v>343</v>
      </c>
      <c r="BH16" s="77" t="s">
        <v>344</v>
      </c>
      <c r="BI16" s="77" t="s">
        <v>345</v>
      </c>
      <c r="BJ16" s="77" t="s">
        <v>346</v>
      </c>
      <c r="BK16" s="77" t="s">
        <v>347</v>
      </c>
      <c r="BL16" s="77" t="s">
        <v>348</v>
      </c>
      <c r="BM16" s="77" t="s">
        <v>349</v>
      </c>
      <c r="BN16" s="77" t="s">
        <v>350</v>
      </c>
      <c r="BO16" s="77" t="s">
        <v>350</v>
      </c>
      <c r="BP16" s="77" t="s">
        <v>350</v>
      </c>
      <c r="BQ16" s="77" t="s">
        <v>350</v>
      </c>
      <c r="BR16" s="77" t="s">
        <v>351</v>
      </c>
      <c r="BS16" s="77" t="s">
        <v>352</v>
      </c>
      <c r="BT16" s="77" t="s">
        <v>353</v>
      </c>
      <c r="BU16" s="77" t="s">
        <v>353</v>
      </c>
      <c r="BV16" s="77" t="s">
        <v>354</v>
      </c>
      <c r="BW16" s="77" t="s">
        <v>355</v>
      </c>
      <c r="BX16" s="77" t="s">
        <v>355</v>
      </c>
      <c r="BY16" s="77" t="s">
        <v>356</v>
      </c>
      <c r="BZ16" s="77" t="s">
        <v>357</v>
      </c>
      <c r="CA16" s="77" t="s">
        <v>358</v>
      </c>
      <c r="CB16" s="77" t="s">
        <v>359</v>
      </c>
      <c r="CC16" s="77" t="s">
        <v>360</v>
      </c>
      <c r="CD16" s="77" t="s">
        <v>361</v>
      </c>
      <c r="CE16" s="77" t="s">
        <v>362</v>
      </c>
      <c r="CF16" s="77" t="s">
        <v>363</v>
      </c>
      <c r="CG16" s="77" t="s">
        <v>364</v>
      </c>
      <c r="CH16" s="77" t="s">
        <v>365</v>
      </c>
      <c r="CI16" s="77" t="s">
        <v>366</v>
      </c>
      <c r="CJ16" s="77" t="s">
        <v>367</v>
      </c>
      <c r="CK16" s="77" t="s">
        <v>368</v>
      </c>
      <c r="CL16" s="77" t="s">
        <v>369</v>
      </c>
      <c r="CM16" s="77" t="s">
        <v>370</v>
      </c>
      <c r="CN16" s="77" t="s">
        <v>371</v>
      </c>
      <c r="CO16" s="77" t="s">
        <v>372</v>
      </c>
      <c r="CP16" s="77" t="s">
        <v>372</v>
      </c>
      <c r="CQ16" s="77" t="s">
        <v>373</v>
      </c>
      <c r="CR16" s="77" t="s">
        <v>373</v>
      </c>
      <c r="CS16" s="77" t="s">
        <v>373</v>
      </c>
      <c r="CT16" s="77" t="s">
        <v>374</v>
      </c>
      <c r="CU16" s="77" t="s">
        <v>375</v>
      </c>
      <c r="CV16" s="77" t="s">
        <v>376</v>
      </c>
      <c r="CW16" s="77" t="s">
        <v>377</v>
      </c>
      <c r="CX16" s="77" t="s">
        <v>378</v>
      </c>
      <c r="CY16" s="77" t="s">
        <v>379</v>
      </c>
      <c r="CZ16" s="143" t="s">
        <v>380</v>
      </c>
    </row>
    <row r="17" spans="1:104" ht="28" x14ac:dyDescent="0.3">
      <c r="A17" s="54" t="s">
        <v>381</v>
      </c>
      <c r="B17" s="55" t="s">
        <v>382</v>
      </c>
      <c r="C17" s="22" t="s">
        <v>383</v>
      </c>
      <c r="D17" s="44" t="s">
        <v>77</v>
      </c>
      <c r="E17" s="77" t="s">
        <v>384</v>
      </c>
      <c r="F17" s="77" t="s">
        <v>384</v>
      </c>
      <c r="G17" s="77" t="s">
        <v>385</v>
      </c>
      <c r="H17" s="77" t="s">
        <v>385</v>
      </c>
      <c r="I17" s="77" t="s">
        <v>384</v>
      </c>
      <c r="J17" s="77" t="s">
        <v>385</v>
      </c>
      <c r="K17" s="77" t="s">
        <v>386</v>
      </c>
      <c r="L17" s="77" t="s">
        <v>386</v>
      </c>
      <c r="M17" s="77" t="s">
        <v>386</v>
      </c>
      <c r="N17" s="77" t="s">
        <v>386</v>
      </c>
      <c r="O17" s="77" t="s">
        <v>387</v>
      </c>
      <c r="P17" s="77" t="s">
        <v>387</v>
      </c>
      <c r="Q17" s="77" t="s">
        <v>386</v>
      </c>
      <c r="R17" s="77" t="s">
        <v>386</v>
      </c>
      <c r="S17" s="77" t="s">
        <v>386</v>
      </c>
      <c r="T17" s="77" t="s">
        <v>386</v>
      </c>
      <c r="U17" s="77" t="s">
        <v>386</v>
      </c>
      <c r="V17" s="77" t="s">
        <v>386</v>
      </c>
      <c r="W17" s="77" t="s">
        <v>386</v>
      </c>
      <c r="X17" s="77" t="s">
        <v>386</v>
      </c>
      <c r="Y17" s="77" t="s">
        <v>386</v>
      </c>
      <c r="Z17" s="77" t="s">
        <v>386</v>
      </c>
      <c r="AA17" s="77" t="s">
        <v>386</v>
      </c>
      <c r="AB17" s="77" t="s">
        <v>386</v>
      </c>
      <c r="AC17" s="77" t="s">
        <v>386</v>
      </c>
      <c r="AD17" s="77" t="s">
        <v>386</v>
      </c>
      <c r="AE17" s="77" t="s">
        <v>386</v>
      </c>
      <c r="AF17" s="77" t="s">
        <v>386</v>
      </c>
      <c r="AG17" s="77" t="s">
        <v>386</v>
      </c>
      <c r="AH17" s="77" t="s">
        <v>386</v>
      </c>
      <c r="AI17" s="77" t="s">
        <v>386</v>
      </c>
      <c r="AJ17" s="77" t="s">
        <v>386</v>
      </c>
      <c r="AK17" s="77" t="s">
        <v>386</v>
      </c>
      <c r="AL17" s="77" t="s">
        <v>386</v>
      </c>
      <c r="AM17" s="77" t="s">
        <v>386</v>
      </c>
      <c r="AN17" s="77" t="s">
        <v>386</v>
      </c>
      <c r="AO17" s="77" t="s">
        <v>386</v>
      </c>
      <c r="AP17" s="77" t="s">
        <v>386</v>
      </c>
      <c r="AQ17" s="77" t="s">
        <v>386</v>
      </c>
      <c r="AR17" s="77" t="s">
        <v>386</v>
      </c>
      <c r="AS17" s="77" t="s">
        <v>386</v>
      </c>
      <c r="AT17" s="77" t="s">
        <v>386</v>
      </c>
      <c r="AU17" s="77" t="s">
        <v>386</v>
      </c>
      <c r="AV17" s="77" t="s">
        <v>386</v>
      </c>
      <c r="AW17" s="77" t="s">
        <v>386</v>
      </c>
      <c r="AX17" s="77" t="s">
        <v>386</v>
      </c>
      <c r="AY17" s="77" t="s">
        <v>386</v>
      </c>
      <c r="AZ17" s="77" t="s">
        <v>386</v>
      </c>
      <c r="BA17" s="77" t="s">
        <v>386</v>
      </c>
      <c r="BB17" s="77" t="s">
        <v>386</v>
      </c>
      <c r="BC17" s="77" t="s">
        <v>386</v>
      </c>
      <c r="BD17" s="77" t="s">
        <v>386</v>
      </c>
      <c r="BE17" s="77" t="s">
        <v>386</v>
      </c>
      <c r="BF17" s="77" t="s">
        <v>386</v>
      </c>
      <c r="BG17" s="77" t="s">
        <v>386</v>
      </c>
      <c r="BH17" s="77" t="s">
        <v>386</v>
      </c>
      <c r="BI17" s="77" t="s">
        <v>386</v>
      </c>
      <c r="BJ17" s="77" t="s">
        <v>386</v>
      </c>
      <c r="BK17" s="77" t="s">
        <v>386</v>
      </c>
      <c r="BL17" s="77" t="s">
        <v>386</v>
      </c>
      <c r="BM17" s="77" t="s">
        <v>386</v>
      </c>
      <c r="BN17" s="77" t="s">
        <v>386</v>
      </c>
      <c r="BO17" s="77" t="s">
        <v>386</v>
      </c>
      <c r="BP17" s="77" t="s">
        <v>386</v>
      </c>
      <c r="BQ17" s="77" t="s">
        <v>385</v>
      </c>
      <c r="BR17" s="77" t="s">
        <v>384</v>
      </c>
      <c r="BS17" s="77" t="s">
        <v>388</v>
      </c>
      <c r="BT17" s="77" t="s">
        <v>389</v>
      </c>
      <c r="BU17" s="77" t="s">
        <v>389</v>
      </c>
      <c r="BV17" s="77" t="s">
        <v>386</v>
      </c>
      <c r="BW17" s="77" t="s">
        <v>386</v>
      </c>
      <c r="BX17" s="77" t="s">
        <v>389</v>
      </c>
      <c r="BY17" s="77" t="s">
        <v>386</v>
      </c>
      <c r="BZ17" s="77" t="s">
        <v>386</v>
      </c>
      <c r="CA17" s="77" t="s">
        <v>386</v>
      </c>
      <c r="CB17" s="77" t="s">
        <v>385</v>
      </c>
      <c r="CC17" s="77" t="s">
        <v>385</v>
      </c>
      <c r="CD17" s="77" t="s">
        <v>385</v>
      </c>
      <c r="CE17" s="77" t="s">
        <v>385</v>
      </c>
      <c r="CF17" s="77" t="s">
        <v>386</v>
      </c>
      <c r="CG17" s="77" t="s">
        <v>386</v>
      </c>
      <c r="CH17" s="77" t="s">
        <v>386</v>
      </c>
      <c r="CI17" s="77" t="s">
        <v>386</v>
      </c>
      <c r="CJ17" s="77" t="s">
        <v>386</v>
      </c>
      <c r="CK17" s="77" t="s">
        <v>386</v>
      </c>
      <c r="CL17" s="77" t="s">
        <v>386</v>
      </c>
      <c r="CM17" s="77" t="s">
        <v>386</v>
      </c>
      <c r="CN17" s="77" t="s">
        <v>386</v>
      </c>
      <c r="CO17" s="77" t="s">
        <v>390</v>
      </c>
      <c r="CP17" s="77" t="s">
        <v>390</v>
      </c>
      <c r="CQ17" s="77" t="s">
        <v>391</v>
      </c>
      <c r="CR17" s="77" t="s">
        <v>391</v>
      </c>
      <c r="CS17" s="77" t="s">
        <v>391</v>
      </c>
      <c r="CT17" s="77" t="s">
        <v>392</v>
      </c>
      <c r="CU17" s="77" t="s">
        <v>392</v>
      </c>
      <c r="CV17" s="77" t="s">
        <v>390</v>
      </c>
      <c r="CW17" s="77" t="s">
        <v>390</v>
      </c>
      <c r="CX17" s="77" t="s">
        <v>390</v>
      </c>
      <c r="CY17" s="77" t="s">
        <v>386</v>
      </c>
      <c r="CZ17" s="143" t="s">
        <v>386</v>
      </c>
    </row>
    <row r="18" spans="1:104" ht="28.5" thickBot="1" x14ac:dyDescent="0.35">
      <c r="A18" s="60" t="s">
        <v>393</v>
      </c>
      <c r="B18" s="40" t="s">
        <v>394</v>
      </c>
      <c r="C18" s="21" t="s">
        <v>395</v>
      </c>
      <c r="D18" s="45" t="s">
        <v>77</v>
      </c>
      <c r="E18" s="78" t="s">
        <v>396</v>
      </c>
      <c r="F18" s="78" t="s">
        <v>397</v>
      </c>
      <c r="G18" s="78" t="s">
        <v>396</v>
      </c>
      <c r="H18" s="78" t="s">
        <v>397</v>
      </c>
      <c r="I18" s="78" t="s">
        <v>398</v>
      </c>
      <c r="J18" s="78" t="s">
        <v>398</v>
      </c>
      <c r="K18" s="78" t="s">
        <v>396</v>
      </c>
      <c r="L18" s="78" t="s">
        <v>397</v>
      </c>
      <c r="M18" s="78" t="s">
        <v>398</v>
      </c>
      <c r="N18" s="78" t="s">
        <v>398</v>
      </c>
      <c r="O18" s="78" t="s">
        <v>398</v>
      </c>
      <c r="P18" s="78" t="s">
        <v>398</v>
      </c>
      <c r="Q18" s="78" t="s">
        <v>398</v>
      </c>
      <c r="R18" s="78" t="s">
        <v>396</v>
      </c>
      <c r="S18" s="78" t="s">
        <v>396</v>
      </c>
      <c r="T18" s="78" t="s">
        <v>396</v>
      </c>
      <c r="U18" s="78" t="s">
        <v>396</v>
      </c>
      <c r="V18" s="78" t="s">
        <v>396</v>
      </c>
      <c r="W18" s="78" t="s">
        <v>396</v>
      </c>
      <c r="X18" s="78" t="s">
        <v>396</v>
      </c>
      <c r="Y18" s="78" t="s">
        <v>396</v>
      </c>
      <c r="Z18" s="78" t="s">
        <v>396</v>
      </c>
      <c r="AA18" s="78" t="s">
        <v>396</v>
      </c>
      <c r="AB18" s="78" t="s">
        <v>396</v>
      </c>
      <c r="AC18" s="78" t="s">
        <v>396</v>
      </c>
      <c r="AD18" s="78" t="s">
        <v>396</v>
      </c>
      <c r="AE18" s="78" t="s">
        <v>396</v>
      </c>
      <c r="AF18" s="78" t="s">
        <v>396</v>
      </c>
      <c r="AG18" s="78" t="s">
        <v>396</v>
      </c>
      <c r="AH18" s="78" t="s">
        <v>396</v>
      </c>
      <c r="AI18" s="78" t="s">
        <v>396</v>
      </c>
      <c r="AJ18" s="78" t="s">
        <v>396</v>
      </c>
      <c r="AK18" s="78" t="s">
        <v>396</v>
      </c>
      <c r="AL18" s="78" t="s">
        <v>396</v>
      </c>
      <c r="AM18" s="78" t="s">
        <v>396</v>
      </c>
      <c r="AN18" s="78" t="s">
        <v>397</v>
      </c>
      <c r="AO18" s="78" t="s">
        <v>397</v>
      </c>
      <c r="AP18" s="78" t="s">
        <v>397</v>
      </c>
      <c r="AQ18" s="78" t="s">
        <v>397</v>
      </c>
      <c r="AR18" s="78" t="s">
        <v>397</v>
      </c>
      <c r="AS18" s="78" t="s">
        <v>397</v>
      </c>
      <c r="AT18" s="78" t="s">
        <v>397</v>
      </c>
      <c r="AU18" s="78" t="s">
        <v>397</v>
      </c>
      <c r="AV18" s="78" t="s">
        <v>397</v>
      </c>
      <c r="AW18" s="78" t="s">
        <v>397</v>
      </c>
      <c r="AX18" s="78" t="s">
        <v>397</v>
      </c>
      <c r="AY18" s="78" t="s">
        <v>397</v>
      </c>
      <c r="AZ18" s="78" t="s">
        <v>397</v>
      </c>
      <c r="BA18" s="78" t="s">
        <v>397</v>
      </c>
      <c r="BB18" s="78" t="s">
        <v>397</v>
      </c>
      <c r="BC18" s="78" t="s">
        <v>397</v>
      </c>
      <c r="BD18" s="78" t="s">
        <v>397</v>
      </c>
      <c r="BE18" s="78" t="s">
        <v>397</v>
      </c>
      <c r="BF18" s="78" t="s">
        <v>397</v>
      </c>
      <c r="BG18" s="78" t="s">
        <v>397</v>
      </c>
      <c r="BH18" s="78" t="s">
        <v>397</v>
      </c>
      <c r="BI18" s="78" t="s">
        <v>397</v>
      </c>
      <c r="BJ18" s="78" t="s">
        <v>398</v>
      </c>
      <c r="BK18" s="78" t="s">
        <v>398</v>
      </c>
      <c r="BL18" s="78" t="s">
        <v>398</v>
      </c>
      <c r="BM18" s="78" t="s">
        <v>398</v>
      </c>
      <c r="BN18" s="78" t="s">
        <v>398</v>
      </c>
      <c r="BO18" s="78" t="s">
        <v>398</v>
      </c>
      <c r="BP18" s="78" t="s">
        <v>398</v>
      </c>
      <c r="BQ18" s="78" t="s">
        <v>398</v>
      </c>
      <c r="BR18" s="78" t="s">
        <v>398</v>
      </c>
      <c r="BS18" s="78" t="s">
        <v>398</v>
      </c>
      <c r="BT18" s="78" t="s">
        <v>399</v>
      </c>
      <c r="BU18" s="78" t="s">
        <v>400</v>
      </c>
      <c r="BV18" s="78" t="s">
        <v>398</v>
      </c>
      <c r="BW18" s="78" t="s">
        <v>399</v>
      </c>
      <c r="BX18" s="78" t="s">
        <v>400</v>
      </c>
      <c r="BY18" s="78" t="s">
        <v>398</v>
      </c>
      <c r="BZ18" s="78" t="s">
        <v>398</v>
      </c>
      <c r="CA18" s="78" t="s">
        <v>398</v>
      </c>
      <c r="CB18" s="78" t="s">
        <v>398</v>
      </c>
      <c r="CC18" s="78" t="s">
        <v>398</v>
      </c>
      <c r="CD18" s="78" t="s">
        <v>398</v>
      </c>
      <c r="CE18" s="78" t="s">
        <v>398</v>
      </c>
      <c r="CF18" s="78" t="s">
        <v>398</v>
      </c>
      <c r="CG18" s="78" t="s">
        <v>398</v>
      </c>
      <c r="CH18" s="78" t="s">
        <v>398</v>
      </c>
      <c r="CI18" s="78" t="s">
        <v>398</v>
      </c>
      <c r="CJ18" s="78" t="s">
        <v>398</v>
      </c>
      <c r="CK18" s="78" t="s">
        <v>398</v>
      </c>
      <c r="CL18" s="78" t="s">
        <v>398</v>
      </c>
      <c r="CM18" s="78" t="s">
        <v>398</v>
      </c>
      <c r="CN18" s="78" t="s">
        <v>398</v>
      </c>
      <c r="CO18" s="78" t="s">
        <v>398</v>
      </c>
      <c r="CP18" s="78" t="s">
        <v>398</v>
      </c>
      <c r="CQ18" s="78" t="s">
        <v>398</v>
      </c>
      <c r="CR18" s="78" t="s">
        <v>398</v>
      </c>
      <c r="CS18" s="78" t="s">
        <v>398</v>
      </c>
      <c r="CT18" s="78" t="s">
        <v>398</v>
      </c>
      <c r="CU18" s="78" t="s">
        <v>398</v>
      </c>
      <c r="CV18" s="78" t="s">
        <v>398</v>
      </c>
      <c r="CW18" s="78" t="s">
        <v>398</v>
      </c>
      <c r="CX18" s="78" t="s">
        <v>398</v>
      </c>
      <c r="CY18" s="78" t="s">
        <v>398</v>
      </c>
      <c r="CZ18" s="143" t="s">
        <v>398</v>
      </c>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t="s">
        <v>415</v>
      </c>
      <c r="F23" s="73" t="s">
        <v>416</v>
      </c>
      <c r="G23" s="50" t="s">
        <v>415</v>
      </c>
      <c r="H23" s="50" t="s">
        <v>415</v>
      </c>
      <c r="I23" s="50" t="s">
        <v>417</v>
      </c>
      <c r="J23" s="50" t="s">
        <v>418</v>
      </c>
      <c r="K23" s="50" t="s">
        <v>417</v>
      </c>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t="s">
        <v>422</v>
      </c>
      <c r="F24" s="75" t="s">
        <v>422</v>
      </c>
      <c r="G24" s="74" t="s">
        <v>422</v>
      </c>
      <c r="H24" s="74" t="s">
        <v>422</v>
      </c>
      <c r="I24" s="74" t="s">
        <v>417</v>
      </c>
      <c r="J24" s="74" t="s">
        <v>417</v>
      </c>
      <c r="K24" s="74" t="s">
        <v>417</v>
      </c>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t="s">
        <v>426</v>
      </c>
      <c r="F25" s="72" t="s">
        <v>426</v>
      </c>
      <c r="G25" s="72" t="s">
        <v>426</v>
      </c>
      <c r="H25" s="72" t="s">
        <v>426</v>
      </c>
      <c r="I25" s="72" t="s">
        <v>426</v>
      </c>
      <c r="J25" s="72" t="s">
        <v>426</v>
      </c>
      <c r="K25" s="72" t="s">
        <v>426</v>
      </c>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Tufts Health Together MCO</v>
      </c>
      <c r="F29" s="4" t="str">
        <f>IF(F30&lt;&gt;"",F30,"[Plan 2]")</f>
        <v>WellSense Essential MCO</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t="s">
        <v>514</v>
      </c>
      <c r="F30" s="79" t="s">
        <v>515</v>
      </c>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t="s">
        <v>452</v>
      </c>
      <c r="F31" s="50" t="s">
        <v>452</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t="s">
        <v>457</v>
      </c>
      <c r="F32" s="77" t="s">
        <v>516</v>
      </c>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201.65" customHeight="1" x14ac:dyDescent="0.3">
      <c r="A33" s="37" t="s">
        <v>458</v>
      </c>
      <c r="B33" s="36" t="s">
        <v>459</v>
      </c>
      <c r="C33" s="36" t="s">
        <v>460</v>
      </c>
      <c r="D33" s="20" t="s">
        <v>35</v>
      </c>
      <c r="E33" s="94" t="s">
        <v>517</v>
      </c>
      <c r="F33" s="94" t="s">
        <v>518</v>
      </c>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38" customHeight="1" x14ac:dyDescent="0.3">
      <c r="A34" s="37" t="s">
        <v>466</v>
      </c>
      <c r="B34" s="36" t="s">
        <v>467</v>
      </c>
      <c r="C34" s="36" t="s">
        <v>468</v>
      </c>
      <c r="D34" s="20" t="s">
        <v>35</v>
      </c>
      <c r="E34" s="94" t="s">
        <v>721</v>
      </c>
      <c r="F34" s="94" t="s">
        <v>720</v>
      </c>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v>45777</v>
      </c>
      <c r="F35" s="80">
        <v>45777</v>
      </c>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108.65" customHeight="1" x14ac:dyDescent="0.3">
      <c r="A36" s="37" t="s">
        <v>476</v>
      </c>
      <c r="B36" s="36" t="s">
        <v>477</v>
      </c>
      <c r="C36" s="36" t="s">
        <v>478</v>
      </c>
      <c r="D36" s="61" t="s">
        <v>35</v>
      </c>
      <c r="E36" s="73" t="s">
        <v>519</v>
      </c>
      <c r="F36" s="73" t="s">
        <v>520</v>
      </c>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t="s">
        <v>495</v>
      </c>
      <c r="F37" s="79" t="s">
        <v>495</v>
      </c>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t="s">
        <v>451</v>
      </c>
      <c r="F38" s="50" t="s">
        <v>451</v>
      </c>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t="s">
        <v>502</v>
      </c>
      <c r="F39" s="77" t="s">
        <v>502</v>
      </c>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t="s">
        <v>426</v>
      </c>
      <c r="F40" s="50" t="s">
        <v>426</v>
      </c>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t="s">
        <v>426</v>
      </c>
      <c r="F41" s="50" t="s">
        <v>426</v>
      </c>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t="s">
        <v>426</v>
      </c>
      <c r="F42" s="81" t="s">
        <v>426</v>
      </c>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djuF/wmqElmfCs5FtY8YTD4okpaNW9NqSPZmNCijc5Ur6usAap0rwt3ZznA+SMxtpU7i07KaDJNYzTeig2IO6g==" saltValue="ormrH3HsST4AbzDQ59f2gA=="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Y15" xr:uid="{CAE70EF1-8E16-43C7-A7E6-DE8926998CC9}"/>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BD864586-F969-4FA2-8DFB-A4385F283DC0}">
          <x14:formula1>
            <xm:f>'Set Values'!$K$3:$K$10</xm:f>
          </x14:formula1>
          <xm:sqref>E23:L23</xm:sqref>
        </x14:dataValidation>
        <x14:dataValidation type="list" allowBlank="1" showInputMessage="1" showErrorMessage="1" xr:uid="{EF4ABEAB-09AC-487F-98CD-B67DB4FF6147}">
          <x14:formula1>
            <xm:f>'Set Values'!$L$3:$L$5</xm:f>
          </x14:formula1>
          <xm:sqref>E24:L24</xm:sqref>
        </x14:dataValidation>
        <x14:dataValidation type="list" allowBlank="1" showInputMessage="1" showErrorMessage="1" xr:uid="{ECD2D050-BF8D-446D-8C1B-332C2D0FF8C9}">
          <x14:formula1>
            <xm:f>'Set Values'!$M$3:$M$4</xm:f>
          </x14:formula1>
          <xm:sqref>E31:AR31 E38:AR38</xm:sqref>
        </x14:dataValidation>
        <x14:dataValidation type="list" allowBlank="1" showInputMessage="1" xr:uid="{A282B94B-1B82-4A07-9B5C-284F692A09D4}">
          <x14:formula1>
            <xm:f>'Set Values'!$I$3:$I$7</xm:f>
          </x14:formula1>
          <xm:sqref>E19:CZ19</xm:sqref>
        </x14:dataValidation>
        <x14:dataValidation type="list" allowBlank="1" showInputMessage="1" prompt="To enter free text, select cell and type - do not click into cell" xr:uid="{EF77138C-C6CC-49FC-9762-0CF789395845}">
          <x14:formula1>
            <xm:f>'Set Values'!$H$3:$H$12</xm:f>
          </x14:formula1>
          <xm:sqref>E18:CY18</xm:sqref>
        </x14:dataValidation>
        <x14:dataValidation type="list" allowBlank="1" showInputMessage="1" prompt="To enter free text, select cell and type - do not click into cell" xr:uid="{970EAB54-0CEA-4ABD-A713-631E7B568C40}">
          <x14:formula1>
            <xm:f>'Set Values'!$G$3:$G$14</xm:f>
          </x14:formula1>
          <xm:sqref>E16:CY16</xm:sqref>
        </x14:dataValidation>
        <x14:dataValidation type="list" allowBlank="1" showInputMessage="1" prompt="To enter free text, select cell and type - do not click into cell" xr:uid="{DAFAAC69-2DCB-481B-A1DA-1D0F94A853E8}">
          <x14:formula1>
            <xm:f>'Set Values'!$F$3:$F$12</xm:f>
          </x14:formula1>
          <xm:sqref>E14:CY14</xm:sqref>
        </x14:dataValidation>
        <x14:dataValidation type="list" allowBlank="1" showInputMessage="1" prompt="To enter free text, select cell and type - do not click into cell" xr:uid="{B387176A-EA06-4BE8-8258-7140B3FB4392}">
          <x14:formula1>
            <xm:f>'Set Values'!$I$3:$I$7</xm:f>
          </x14:formula1>
          <xm:sqref>E17:CY17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4D3A0-A2ED-41DE-A3AB-ACCB7BB5F395}">
  <dimension ref="A1:CZ135"/>
  <sheetViews>
    <sheetView showGridLines="0" topLeftCell="C1" zoomScale="70" zoomScaleNormal="70" workbookViewId="0">
      <selection activeCell="A9" sqref="A9:C9"/>
    </sheetView>
  </sheetViews>
  <sheetFormatPr defaultColWidth="9.1796875" defaultRowHeight="14" x14ac:dyDescent="0.3"/>
  <cols>
    <col min="1" max="1" width="116.1796875" style="5" bestFit="1" customWidth="1"/>
    <col min="2" max="2" width="39.54296875" style="5" customWidth="1"/>
    <col min="3" max="3" width="91.1796875" style="10" bestFit="1" customWidth="1"/>
    <col min="4" max="4" width="60.81640625" style="10" bestFit="1" customWidth="1"/>
    <col min="5" max="5" width="58.26953125" style="10" customWidth="1"/>
    <col min="6" max="8" width="26.453125" style="10" bestFit="1" customWidth="1"/>
    <col min="9" max="9" width="46.6328125" style="10" bestFit="1" customWidth="1"/>
    <col min="10" max="10" width="40.7265625" style="10" bestFit="1" customWidth="1"/>
    <col min="11" max="11" width="59.81640625" style="10" customWidth="1"/>
    <col min="12" max="12" width="28.1796875" style="10" bestFit="1" customWidth="1"/>
    <col min="13" max="13" width="34.36328125" style="10" bestFit="1" customWidth="1"/>
    <col min="14" max="14" width="49.36328125" style="10" bestFit="1" customWidth="1"/>
    <col min="15" max="15" width="33.36328125" style="10" bestFit="1" customWidth="1"/>
    <col min="16" max="16" width="36" style="10" bestFit="1" customWidth="1"/>
    <col min="17" max="17" width="26.453125" style="10" bestFit="1" customWidth="1"/>
    <col min="18" max="18" width="27.26953125" style="10" bestFit="1" customWidth="1"/>
    <col min="19" max="19" width="78.36328125" style="10" bestFit="1" customWidth="1"/>
    <col min="20" max="20" width="26.453125" style="10" bestFit="1" customWidth="1"/>
    <col min="21" max="24" width="78.36328125" style="10" bestFit="1" customWidth="1"/>
    <col min="25" max="25" width="32.81640625" style="10" bestFit="1" customWidth="1"/>
    <col min="26" max="26" width="30.90625" style="10" bestFit="1" customWidth="1"/>
    <col min="27" max="27" width="36.08984375" style="10" bestFit="1" customWidth="1"/>
    <col min="28" max="28" width="40.7265625" style="10" bestFit="1" customWidth="1"/>
    <col min="29" max="29" width="50.7265625" style="10" bestFit="1" customWidth="1"/>
    <col min="30" max="30" width="22.7265625" style="10" customWidth="1"/>
    <col min="31" max="38" width="29.1796875" style="10" customWidth="1"/>
    <col min="39" max="44" width="12.90625" style="10" bestFit="1" customWidth="1"/>
    <col min="45" max="103" width="12.90625" style="5" bestFit="1" customWidth="1"/>
    <col min="104" max="104" width="14.26953125" style="5" bestFit="1" customWidth="1"/>
    <col min="10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IF('I_State&amp;Prog_Info'!G15="","[Program 3]",'I_State&amp;Prog_Info'!G15)</f>
        <v>Behavioral Health Vendor</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IF('I_State&amp;Prog_Info'!G17="","(Placeholder for plan type)",'I_State&amp;Prog_Info'!G17)</f>
        <v>PIHP</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IF('I_State&amp;Prog_Info'!G59="","(Placeholder for providers)",'I_State&amp;Prog_Info'!G59)</f>
        <v>Adult behavioral health, 
Pediatric behavioral health,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IF('I_State&amp;Prog_Info'!G39="","(Placeholder for separate analysis and results document)",'I_State&amp;Prog_Info'!G39)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IF('I_State&amp;Prog_Info'!G40="","(Placeholder for separate analysis and results document)",'I_State&amp;Prog_Info'!G40)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IF('I_State&amp;Prog_Info'!G41="","(Placeholder for separate analysis and results document)",'I_State&amp;Prog_Info'!G41)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x14ac:dyDescent="0.3">
      <c r="A14" s="54" t="s">
        <v>273</v>
      </c>
      <c r="B14" s="36" t="s">
        <v>274</v>
      </c>
      <c r="C14" s="16" t="s">
        <v>275</v>
      </c>
      <c r="D14" s="43" t="s">
        <v>77</v>
      </c>
      <c r="E14" s="50" t="s">
        <v>276</v>
      </c>
      <c r="F14" s="50" t="s">
        <v>276</v>
      </c>
      <c r="G14" s="50" t="s">
        <v>276</v>
      </c>
      <c r="H14" s="50" t="s">
        <v>276</v>
      </c>
      <c r="I14" s="50" t="s">
        <v>276</v>
      </c>
      <c r="J14" s="50" t="s">
        <v>276</v>
      </c>
      <c r="K14" s="50" t="s">
        <v>276</v>
      </c>
      <c r="L14" s="50" t="s">
        <v>276</v>
      </c>
      <c r="M14" s="50" t="s">
        <v>276</v>
      </c>
      <c r="N14" s="50" t="s">
        <v>276</v>
      </c>
      <c r="O14" s="50" t="s">
        <v>276</v>
      </c>
      <c r="P14" s="50" t="s">
        <v>276</v>
      </c>
      <c r="Q14" s="50" t="s">
        <v>276</v>
      </c>
      <c r="R14" s="50" t="s">
        <v>276</v>
      </c>
      <c r="S14" s="50" t="s">
        <v>276</v>
      </c>
      <c r="T14" s="50" t="s">
        <v>276</v>
      </c>
      <c r="U14" s="50" t="s">
        <v>276</v>
      </c>
      <c r="V14" s="50" t="s">
        <v>276</v>
      </c>
      <c r="W14" s="50" t="s">
        <v>276</v>
      </c>
      <c r="X14" s="50" t="s">
        <v>276</v>
      </c>
      <c r="Y14" s="50" t="s">
        <v>276</v>
      </c>
      <c r="Z14" s="50" t="s">
        <v>276</v>
      </c>
      <c r="AA14" s="50" t="s">
        <v>276</v>
      </c>
      <c r="AB14" s="50" t="s">
        <v>276</v>
      </c>
      <c r="AC14" s="50" t="s">
        <v>276</v>
      </c>
      <c r="AD14" s="50" t="s">
        <v>276</v>
      </c>
      <c r="AE14" s="50" t="s">
        <v>279</v>
      </c>
      <c r="AF14" s="50" t="s">
        <v>279</v>
      </c>
      <c r="AG14" s="50" t="s">
        <v>279</v>
      </c>
      <c r="AH14" s="50" t="s">
        <v>279</v>
      </c>
      <c r="AI14" s="50" t="s">
        <v>279</v>
      </c>
      <c r="AJ14" s="50" t="s">
        <v>279</v>
      </c>
      <c r="AK14" s="50" t="s">
        <v>279</v>
      </c>
      <c r="AL14" s="50" t="s">
        <v>279</v>
      </c>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x14ac:dyDescent="0.3">
      <c r="A15" s="54" t="s">
        <v>283</v>
      </c>
      <c r="B15" s="36" t="s">
        <v>284</v>
      </c>
      <c r="C15" s="16" t="s">
        <v>285</v>
      </c>
      <c r="D15" s="43" t="s">
        <v>35</v>
      </c>
      <c r="E15" s="50" t="s">
        <v>521</v>
      </c>
      <c r="F15" s="50" t="s">
        <v>521</v>
      </c>
      <c r="G15" s="50" t="s">
        <v>729</v>
      </c>
      <c r="H15" s="50" t="s">
        <v>729</v>
      </c>
      <c r="I15" s="50" t="s">
        <v>730</v>
      </c>
      <c r="J15" s="50" t="s">
        <v>730</v>
      </c>
      <c r="K15" s="50" t="s">
        <v>730</v>
      </c>
      <c r="L15" s="50" t="s">
        <v>730</v>
      </c>
      <c r="M15" s="50" t="s">
        <v>730</v>
      </c>
      <c r="N15" s="50" t="s">
        <v>730</v>
      </c>
      <c r="O15" s="50" t="s">
        <v>730</v>
      </c>
      <c r="P15" s="50" t="s">
        <v>730</v>
      </c>
      <c r="Q15" s="50" t="s">
        <v>730</v>
      </c>
      <c r="R15" s="50" t="s">
        <v>730</v>
      </c>
      <c r="S15" s="50" t="s">
        <v>730</v>
      </c>
      <c r="T15" s="50" t="s">
        <v>730</v>
      </c>
      <c r="U15" s="50" t="s">
        <v>730</v>
      </c>
      <c r="V15" s="50" t="s">
        <v>730</v>
      </c>
      <c r="W15" s="50" t="s">
        <v>730</v>
      </c>
      <c r="X15" s="50" t="s">
        <v>730</v>
      </c>
      <c r="Y15" s="50" t="s">
        <v>730</v>
      </c>
      <c r="Z15" s="50" t="s">
        <v>730</v>
      </c>
      <c r="AA15" s="50" t="s">
        <v>751</v>
      </c>
      <c r="AB15" s="50" t="s">
        <v>751</v>
      </c>
      <c r="AC15" s="50" t="s">
        <v>752</v>
      </c>
      <c r="AD15" s="50" t="s">
        <v>730</v>
      </c>
      <c r="AE15" s="50" t="s">
        <v>734</v>
      </c>
      <c r="AF15" s="50" t="s">
        <v>733</v>
      </c>
      <c r="AG15" s="50" t="s">
        <v>736</v>
      </c>
      <c r="AH15" s="50" t="s">
        <v>737</v>
      </c>
      <c r="AI15" s="50" t="s">
        <v>740</v>
      </c>
      <c r="AJ15" s="50" t="s">
        <v>741</v>
      </c>
      <c r="AK15" s="50" t="s">
        <v>743</v>
      </c>
      <c r="AL15" s="50" t="s">
        <v>746</v>
      </c>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x14ac:dyDescent="0.3">
      <c r="A16" s="54" t="s">
        <v>317</v>
      </c>
      <c r="B16" s="36" t="s">
        <v>318</v>
      </c>
      <c r="C16" s="36" t="s">
        <v>319</v>
      </c>
      <c r="D16" s="43" t="s">
        <v>77</v>
      </c>
      <c r="E16" s="77" t="s">
        <v>522</v>
      </c>
      <c r="F16" s="77" t="s">
        <v>522</v>
      </c>
      <c r="G16" s="77" t="s">
        <v>522</v>
      </c>
      <c r="H16" s="77" t="s">
        <v>723</v>
      </c>
      <c r="I16" s="77" t="s">
        <v>724</v>
      </c>
      <c r="J16" s="77" t="s">
        <v>725</v>
      </c>
      <c r="K16" s="77" t="s">
        <v>731</v>
      </c>
      <c r="L16" s="77" t="s">
        <v>523</v>
      </c>
      <c r="M16" s="77" t="s">
        <v>524</v>
      </c>
      <c r="N16" s="77" t="s">
        <v>726</v>
      </c>
      <c r="O16" s="77" t="s">
        <v>525</v>
      </c>
      <c r="P16" s="77" t="s">
        <v>727</v>
      </c>
      <c r="Q16" s="77" t="s">
        <v>526</v>
      </c>
      <c r="R16" s="77" t="s">
        <v>527</v>
      </c>
      <c r="S16" s="77" t="s">
        <v>528</v>
      </c>
      <c r="T16" s="77" t="s">
        <v>529</v>
      </c>
      <c r="U16" s="77" t="s">
        <v>530</v>
      </c>
      <c r="V16" s="77" t="s">
        <v>531</v>
      </c>
      <c r="W16" s="77" t="s">
        <v>532</v>
      </c>
      <c r="X16" s="77" t="s">
        <v>533</v>
      </c>
      <c r="Y16" s="77" t="s">
        <v>732</v>
      </c>
      <c r="Z16" s="77" t="s">
        <v>728</v>
      </c>
      <c r="AA16" s="77" t="s">
        <v>747</v>
      </c>
      <c r="AB16" s="77" t="s">
        <v>748</v>
      </c>
      <c r="AC16" s="77" t="s">
        <v>749</v>
      </c>
      <c r="AD16" s="77" t="s">
        <v>750</v>
      </c>
      <c r="AE16" s="77" t="s">
        <v>376</v>
      </c>
      <c r="AF16" s="77" t="s">
        <v>534</v>
      </c>
      <c r="AG16" s="77" t="s">
        <v>735</v>
      </c>
      <c r="AH16" s="77" t="s">
        <v>738</v>
      </c>
      <c r="AI16" s="77" t="s">
        <v>739</v>
      </c>
      <c r="AJ16" s="77" t="s">
        <v>742</v>
      </c>
      <c r="AK16" s="77" t="s">
        <v>744</v>
      </c>
      <c r="AL16" s="77" t="s">
        <v>745</v>
      </c>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x14ac:dyDescent="0.3">
      <c r="A17" s="54" t="s">
        <v>381</v>
      </c>
      <c r="B17" s="55" t="s">
        <v>382</v>
      </c>
      <c r="C17" s="22" t="s">
        <v>383</v>
      </c>
      <c r="D17" s="44" t="s">
        <v>77</v>
      </c>
      <c r="E17" s="77" t="s">
        <v>384</v>
      </c>
      <c r="F17" s="77" t="s">
        <v>388</v>
      </c>
      <c r="G17" s="77" t="s">
        <v>385</v>
      </c>
      <c r="H17" s="77" t="s">
        <v>535</v>
      </c>
      <c r="I17" s="77" t="s">
        <v>386</v>
      </c>
      <c r="J17" s="77" t="s">
        <v>386</v>
      </c>
      <c r="K17" s="77" t="s">
        <v>385</v>
      </c>
      <c r="L17" s="77" t="s">
        <v>386</v>
      </c>
      <c r="M17" s="77" t="s">
        <v>386</v>
      </c>
      <c r="N17" s="77" t="s">
        <v>386</v>
      </c>
      <c r="O17" s="77" t="s">
        <v>385</v>
      </c>
      <c r="P17" s="77" t="s">
        <v>385</v>
      </c>
      <c r="Q17" s="77" t="s">
        <v>385</v>
      </c>
      <c r="R17" s="77" t="s">
        <v>385</v>
      </c>
      <c r="S17" s="77" t="s">
        <v>386</v>
      </c>
      <c r="T17" s="77" t="s">
        <v>386</v>
      </c>
      <c r="U17" s="77" t="s">
        <v>386</v>
      </c>
      <c r="V17" s="77" t="s">
        <v>386</v>
      </c>
      <c r="W17" s="77" t="s">
        <v>386</v>
      </c>
      <c r="X17" s="77" t="s">
        <v>386</v>
      </c>
      <c r="Y17" s="77" t="s">
        <v>386</v>
      </c>
      <c r="Z17" s="77" t="s">
        <v>386</v>
      </c>
      <c r="AA17" s="77" t="s">
        <v>386</v>
      </c>
      <c r="AB17" s="77" t="s">
        <v>385</v>
      </c>
      <c r="AC17" s="77" t="s">
        <v>386</v>
      </c>
      <c r="AD17" s="77" t="s">
        <v>386</v>
      </c>
      <c r="AE17" s="77" t="s">
        <v>386</v>
      </c>
      <c r="AF17" s="77" t="s">
        <v>386</v>
      </c>
      <c r="AG17" s="77" t="s">
        <v>386</v>
      </c>
      <c r="AH17" s="77" t="s">
        <v>386</v>
      </c>
      <c r="AI17" s="77" t="s">
        <v>386</v>
      </c>
      <c r="AJ17" s="77" t="s">
        <v>386</v>
      </c>
      <c r="AK17" s="77" t="s">
        <v>386</v>
      </c>
      <c r="AL17" s="77" t="s">
        <v>386</v>
      </c>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14.5" thickBot="1" x14ac:dyDescent="0.35">
      <c r="A18" s="60" t="s">
        <v>393</v>
      </c>
      <c r="B18" s="40" t="s">
        <v>394</v>
      </c>
      <c r="C18" s="21" t="s">
        <v>395</v>
      </c>
      <c r="D18" s="45" t="s">
        <v>77</v>
      </c>
      <c r="E18" s="78" t="s">
        <v>398</v>
      </c>
      <c r="F18" s="78" t="s">
        <v>398</v>
      </c>
      <c r="G18" s="78" t="s">
        <v>398</v>
      </c>
      <c r="H18" s="78" t="s">
        <v>398</v>
      </c>
      <c r="I18" s="78" t="s">
        <v>398</v>
      </c>
      <c r="J18" s="78" t="s">
        <v>398</v>
      </c>
      <c r="K18" s="78" t="s">
        <v>398</v>
      </c>
      <c r="L18" s="78" t="s">
        <v>398</v>
      </c>
      <c r="M18" s="78" t="s">
        <v>398</v>
      </c>
      <c r="N18" s="78" t="s">
        <v>398</v>
      </c>
      <c r="O18" s="78" t="s">
        <v>398</v>
      </c>
      <c r="P18" s="78" t="s">
        <v>398</v>
      </c>
      <c r="Q18" s="78" t="s">
        <v>398</v>
      </c>
      <c r="R18" s="78" t="s">
        <v>398</v>
      </c>
      <c r="S18" s="78" t="s">
        <v>398</v>
      </c>
      <c r="T18" s="78" t="s">
        <v>398</v>
      </c>
      <c r="U18" s="78" t="s">
        <v>398</v>
      </c>
      <c r="V18" s="78" t="s">
        <v>398</v>
      </c>
      <c r="W18" s="78" t="s">
        <v>398</v>
      </c>
      <c r="X18" s="78" t="s">
        <v>398</v>
      </c>
      <c r="Y18" s="78" t="s">
        <v>398</v>
      </c>
      <c r="Z18" s="78" t="s">
        <v>398</v>
      </c>
      <c r="AA18" s="78" t="s">
        <v>398</v>
      </c>
      <c r="AB18" s="78" t="s">
        <v>398</v>
      </c>
      <c r="AC18" s="78" t="s">
        <v>398</v>
      </c>
      <c r="AD18" s="78" t="s">
        <v>398</v>
      </c>
      <c r="AE18" s="78" t="s">
        <v>398</v>
      </c>
      <c r="AF18" s="78" t="s">
        <v>398</v>
      </c>
      <c r="AG18" s="78" t="s">
        <v>398</v>
      </c>
      <c r="AH18" s="78" t="s">
        <v>398</v>
      </c>
      <c r="AI18" s="78" t="s">
        <v>398</v>
      </c>
      <c r="AJ18" s="78" t="s">
        <v>398</v>
      </c>
      <c r="AK18" s="78" t="s">
        <v>398</v>
      </c>
      <c r="AL18" s="78" t="s">
        <v>398</v>
      </c>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t="s">
        <v>536</v>
      </c>
      <c r="F23" s="73" t="s">
        <v>536</v>
      </c>
      <c r="G23" s="50" t="s">
        <v>536</v>
      </c>
      <c r="H23" s="50" t="s">
        <v>536</v>
      </c>
      <c r="I23" s="50" t="s">
        <v>538</v>
      </c>
      <c r="J23" s="50" t="s">
        <v>536</v>
      </c>
      <c r="K23" s="50" t="s">
        <v>536</v>
      </c>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t="s">
        <v>422</v>
      </c>
      <c r="F24" s="75" t="s">
        <v>422</v>
      </c>
      <c r="G24" s="74" t="s">
        <v>422</v>
      </c>
      <c r="H24" s="74" t="s">
        <v>422</v>
      </c>
      <c r="I24" s="74" t="s">
        <v>417</v>
      </c>
      <c r="J24" s="74" t="s">
        <v>422</v>
      </c>
      <c r="K24" s="74" t="s">
        <v>422</v>
      </c>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x14ac:dyDescent="0.3">
      <c r="A25" s="42" t="s">
        <v>423</v>
      </c>
      <c r="B25" s="40" t="s">
        <v>424</v>
      </c>
      <c r="C25" s="40" t="s">
        <v>425</v>
      </c>
      <c r="D25" s="21" t="s">
        <v>35</v>
      </c>
      <c r="E25" s="72" t="s">
        <v>538</v>
      </c>
      <c r="F25" s="72" t="s">
        <v>538</v>
      </c>
      <c r="G25" s="72" t="s">
        <v>538</v>
      </c>
      <c r="H25" s="72" t="s">
        <v>538</v>
      </c>
      <c r="I25" s="72" t="s">
        <v>538</v>
      </c>
      <c r="J25" s="72" t="s">
        <v>538</v>
      </c>
      <c r="K25" s="72" t="s">
        <v>538</v>
      </c>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MBHP</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t="s">
        <v>539</v>
      </c>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t="s">
        <v>451</v>
      </c>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t="s">
        <v>540</v>
      </c>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t="s">
        <v>426</v>
      </c>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t="s">
        <v>426</v>
      </c>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t="s">
        <v>426</v>
      </c>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t="s">
        <v>484</v>
      </c>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t="s">
        <v>426</v>
      </c>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t="s">
        <v>451</v>
      </c>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56" x14ac:dyDescent="0.3">
      <c r="A39" s="37" t="s">
        <v>499</v>
      </c>
      <c r="B39" s="16" t="s">
        <v>500</v>
      </c>
      <c r="C39" s="36" t="s">
        <v>501</v>
      </c>
      <c r="D39" s="20" t="s">
        <v>35</v>
      </c>
      <c r="E39" s="135" t="s">
        <v>753</v>
      </c>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t="s">
        <v>426</v>
      </c>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t="s">
        <v>426</v>
      </c>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t="s">
        <v>426</v>
      </c>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3L/cQeH9+k9cThc6g+OxzaAY/h0oNnAYvClI2Ef0b6wQP7OEzHctOrMTEiWktZ8WvjbxHaJNvT9SonJdX5pssQ==" saltValue="NkY0K7NVplnHgRg/V3SLB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2143838C-16AC-4BE0-8CAB-2ED855727934}"/>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C1F5E7D1-4811-4909-9164-0464932853F9}">
          <x14:formula1>
            <xm:f>'Set Values'!$I$3:$I$7</xm:f>
          </x14:formula1>
          <xm:sqref>E19:CZ19</xm:sqref>
        </x14:dataValidation>
        <x14:dataValidation type="list" allowBlank="1" showInputMessage="1" prompt="To enter free text, select cell and type - do not click into cell" xr:uid="{1DBCC7A2-FE5A-431A-8333-B2B531D8D432}">
          <x14:formula1>
            <xm:f>'Set Values'!$I$3:$I$7</xm:f>
          </x14:formula1>
          <xm:sqref>E17:CZ17</xm:sqref>
        </x14:dataValidation>
        <x14:dataValidation type="list" allowBlank="1" showInputMessage="1" prompt="To enter free text, select cell and type - do not click into cell" xr:uid="{375339AF-58D5-406D-BEC0-05466268333D}">
          <x14:formula1>
            <xm:f>'Set Values'!$F$3:$F$12</xm:f>
          </x14:formula1>
          <xm:sqref>E14:CZ14</xm:sqref>
        </x14:dataValidation>
        <x14:dataValidation type="list" allowBlank="1" showInputMessage="1" showErrorMessage="1" xr:uid="{B1BC0049-8DD9-4CF9-95B4-2A06BDBBE1DD}">
          <x14:formula1>
            <xm:f>'Set Values'!$M$3:$M$4</xm:f>
          </x14:formula1>
          <xm:sqref>E31:AR31 E38:AR38</xm:sqref>
        </x14:dataValidation>
        <x14:dataValidation type="list" allowBlank="1" showInputMessage="1" showErrorMessage="1" xr:uid="{97767621-0F7D-4256-AFC1-1E37DF553248}">
          <x14:formula1>
            <xm:f>'Set Values'!$L$3:$L$5</xm:f>
          </x14:formula1>
          <xm:sqref>E24:L24</xm:sqref>
        </x14:dataValidation>
        <x14:dataValidation type="list" allowBlank="1" showInputMessage="1" prompt="To enter free text, select cell and type - do not click into cell" xr:uid="{A54F995C-F9D0-4FBC-9912-3DA3EA95414E}">
          <x14:formula1>
            <xm:f>'Set Values'!$G$3:$G$14</xm:f>
          </x14:formula1>
          <xm:sqref>E16:CZ16</xm:sqref>
        </x14:dataValidation>
        <x14:dataValidation type="list" allowBlank="1" showInputMessage="1" xr:uid="{E38D5689-3700-4312-8D73-0794CAA3B411}">
          <x14:formula1>
            <xm:f>'Set Values'!$K$3:$K$10</xm:f>
          </x14:formula1>
          <xm:sqref>E23:L23</xm:sqref>
        </x14:dataValidation>
        <x14:dataValidation type="list" allowBlank="1" showInputMessage="1" prompt="To enter free text, select cell and type - do not click into cell" xr:uid="{B0DD3430-8381-4694-8605-4059F4B3BEE8}">
          <x14:formula1>
            <xm:f>'Set Values'!$H$3:$H$12</xm:f>
          </x14:formula1>
          <xm:sqref>E18:CZ18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D96A-C63D-41D2-A100-E3DF49F44AA1}">
  <dimension ref="A1:CZ135"/>
  <sheetViews>
    <sheetView showGridLines="0" zoomScale="85" zoomScaleNormal="85" workbookViewId="0">
      <selection activeCell="G35" sqref="G35:G42"/>
    </sheetView>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5" width="30.26953125" style="10" customWidth="1"/>
    <col min="6" max="6" width="24.81640625" style="10" customWidth="1"/>
    <col min="7" max="7" width="30.54296875" style="10" customWidth="1"/>
    <col min="8"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IF('I_State&amp;Prog_Info'!H15="","[Program 4]",'I_State&amp;Prog_Info'!H15)</f>
        <v>One Care (Financial Alignment Demonstration)</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15" customHeight="1" x14ac:dyDescent="0.3">
      <c r="A4" s="182" t="s">
        <v>164</v>
      </c>
      <c r="B4" s="183"/>
      <c r="C4" s="69" t="str">
        <f>IF('I_State&amp;Prog_Info'!H17="","(Placeholder for plan type)",'I_State&amp;Prog_Info'!H17)</f>
        <v>MCO</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IF('I_State&amp;Prog_Info'!H59="","(Placeholder for providers)",'I_State&amp;Prog_Info'!H59)</f>
        <v>Adult primary care, 
OB/GYN, 
Adult behavioral health, 
Pediatric behavioral health, 
Adult specialist, 
Pediatric specialist, 
Hospital, 
Pharmacy, 
LTSS,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IF('I_State&amp;Prog_Info'!H39="","(Placeholder for separate analysis and results document)",'I_State&amp;Prog_Info'!H39)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IF('I_State&amp;Prog_Info'!H40="","(Placeholder for separate analysis and results document)",'I_State&amp;Prog_Info'!H40)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IF('I_State&amp;Prog_Info'!H41="","(Placeholder for separate analysis and results document)",'I_State&amp;Prog_Info'!H41)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129" t="s">
        <v>276</v>
      </c>
      <c r="F14" s="130" t="s">
        <v>276</v>
      </c>
      <c r="G14" s="130" t="s">
        <v>276</v>
      </c>
      <c r="H14" s="130" t="s">
        <v>276</v>
      </c>
      <c r="I14" s="130" t="s">
        <v>276</v>
      </c>
      <c r="J14" s="130" t="s">
        <v>276</v>
      </c>
      <c r="K14" s="130" t="s">
        <v>276</v>
      </c>
      <c r="L14" s="130" t="s">
        <v>276</v>
      </c>
      <c r="M14" s="130" t="s">
        <v>276</v>
      </c>
      <c r="N14" s="130" t="s">
        <v>276</v>
      </c>
      <c r="O14" s="130" t="s">
        <v>276</v>
      </c>
      <c r="P14" s="130" t="s">
        <v>276</v>
      </c>
      <c r="Q14" s="130" t="s">
        <v>276</v>
      </c>
      <c r="R14" s="130" t="s">
        <v>276</v>
      </c>
      <c r="S14" s="130" t="s">
        <v>276</v>
      </c>
      <c r="T14" s="130" t="s">
        <v>276</v>
      </c>
      <c r="U14" s="130" t="s">
        <v>276</v>
      </c>
      <c r="V14" s="130" t="s">
        <v>276</v>
      </c>
      <c r="W14" s="130" t="s">
        <v>276</v>
      </c>
      <c r="X14" s="130" t="s">
        <v>276</v>
      </c>
      <c r="Y14" s="130" t="s">
        <v>276</v>
      </c>
      <c r="Z14" s="130" t="s">
        <v>276</v>
      </c>
      <c r="AA14" s="130" t="s">
        <v>276</v>
      </c>
      <c r="AB14" s="130" t="s">
        <v>276</v>
      </c>
      <c r="AC14" s="130" t="s">
        <v>276</v>
      </c>
      <c r="AD14" s="130" t="s">
        <v>276</v>
      </c>
      <c r="AE14" s="130" t="s">
        <v>276</v>
      </c>
      <c r="AF14" s="130" t="s">
        <v>276</v>
      </c>
      <c r="AG14" s="130" t="s">
        <v>276</v>
      </c>
      <c r="AH14" s="130" t="s">
        <v>276</v>
      </c>
      <c r="AI14" s="130" t="s">
        <v>276</v>
      </c>
      <c r="AJ14" s="130" t="s">
        <v>276</v>
      </c>
      <c r="AK14" s="130" t="s">
        <v>276</v>
      </c>
      <c r="AL14" s="130" t="s">
        <v>276</v>
      </c>
      <c r="AM14" s="130" t="s">
        <v>276</v>
      </c>
      <c r="AN14" s="130" t="s">
        <v>276</v>
      </c>
      <c r="AO14" s="130" t="s">
        <v>276</v>
      </c>
      <c r="AP14" s="130" t="s">
        <v>276</v>
      </c>
      <c r="AQ14" s="130" t="s">
        <v>276</v>
      </c>
      <c r="AR14" s="130" t="s">
        <v>276</v>
      </c>
      <c r="AS14" s="130" t="s">
        <v>276</v>
      </c>
      <c r="AT14" s="130" t="s">
        <v>276</v>
      </c>
      <c r="AU14" s="130" t="s">
        <v>276</v>
      </c>
      <c r="AV14" s="130" t="s">
        <v>276</v>
      </c>
      <c r="AW14" s="130" t="s">
        <v>276</v>
      </c>
      <c r="AX14" s="130" t="s">
        <v>276</v>
      </c>
      <c r="AY14" s="130" t="s">
        <v>276</v>
      </c>
      <c r="AZ14" s="130" t="s">
        <v>276</v>
      </c>
      <c r="BA14" s="130" t="s">
        <v>276</v>
      </c>
      <c r="BB14" s="130" t="s">
        <v>276</v>
      </c>
      <c r="BC14" s="130" t="s">
        <v>276</v>
      </c>
      <c r="BD14" s="130" t="s">
        <v>276</v>
      </c>
      <c r="BE14" s="130" t="s">
        <v>276</v>
      </c>
      <c r="BF14" s="130" t="s">
        <v>276</v>
      </c>
      <c r="BG14" s="130" t="s">
        <v>276</v>
      </c>
      <c r="BH14" s="130" t="s">
        <v>276</v>
      </c>
      <c r="BI14" s="130" t="s">
        <v>276</v>
      </c>
      <c r="BJ14" s="130" t="s">
        <v>276</v>
      </c>
      <c r="BK14" s="130" t="s">
        <v>276</v>
      </c>
      <c r="BL14" s="130" t="s">
        <v>276</v>
      </c>
      <c r="BM14" s="130" t="s">
        <v>276</v>
      </c>
      <c r="BN14" s="130" t="s">
        <v>276</v>
      </c>
      <c r="BO14" s="130" t="s">
        <v>276</v>
      </c>
      <c r="BP14" s="130" t="s">
        <v>276</v>
      </c>
      <c r="BQ14" s="130" t="s">
        <v>276</v>
      </c>
      <c r="BR14" s="130" t="s">
        <v>276</v>
      </c>
      <c r="BS14" s="130" t="s">
        <v>276</v>
      </c>
      <c r="BT14" s="130" t="s">
        <v>276</v>
      </c>
      <c r="BU14" s="130" t="s">
        <v>276</v>
      </c>
      <c r="BV14" s="130" t="s">
        <v>276</v>
      </c>
      <c r="BW14" s="130" t="s">
        <v>276</v>
      </c>
      <c r="BX14" s="130" t="s">
        <v>276</v>
      </c>
      <c r="BY14" s="130" t="s">
        <v>276</v>
      </c>
      <c r="BZ14" s="130" t="s">
        <v>276</v>
      </c>
      <c r="CA14" s="130" t="s">
        <v>276</v>
      </c>
      <c r="CB14" s="130" t="s">
        <v>276</v>
      </c>
      <c r="CC14" s="130" t="s">
        <v>276</v>
      </c>
      <c r="CD14" s="130" t="s">
        <v>276</v>
      </c>
      <c r="CE14" s="130" t="s">
        <v>276</v>
      </c>
      <c r="CF14" s="130" t="s">
        <v>276</v>
      </c>
      <c r="CG14" s="130" t="s">
        <v>276</v>
      </c>
      <c r="CH14" s="130" t="s">
        <v>276</v>
      </c>
      <c r="CI14" s="130" t="s">
        <v>276</v>
      </c>
      <c r="CJ14" s="130" t="s">
        <v>276</v>
      </c>
      <c r="CK14" s="130" t="s">
        <v>276</v>
      </c>
      <c r="CL14" s="130" t="s">
        <v>276</v>
      </c>
      <c r="CM14" s="130" t="s">
        <v>276</v>
      </c>
      <c r="CN14" s="130" t="s">
        <v>276</v>
      </c>
      <c r="CO14" s="130" t="s">
        <v>276</v>
      </c>
      <c r="CP14" s="50"/>
      <c r="CQ14" s="50"/>
      <c r="CR14" s="50"/>
      <c r="CS14" s="50"/>
      <c r="CT14" s="50"/>
      <c r="CU14" s="50"/>
      <c r="CV14" s="50"/>
      <c r="CW14" s="50"/>
      <c r="CX14" s="50"/>
      <c r="CY14" s="50"/>
      <c r="CZ14" s="50"/>
    </row>
    <row r="15" spans="1:104" ht="28" x14ac:dyDescent="0.3">
      <c r="A15" s="54" t="s">
        <v>283</v>
      </c>
      <c r="B15" s="36" t="s">
        <v>284</v>
      </c>
      <c r="C15" s="16" t="s">
        <v>285</v>
      </c>
      <c r="D15" s="43" t="s">
        <v>35</v>
      </c>
      <c r="E15" s="131" t="s">
        <v>541</v>
      </c>
      <c r="F15" s="132" t="s">
        <v>542</v>
      </c>
      <c r="G15" s="132" t="s">
        <v>543</v>
      </c>
      <c r="H15" s="132" t="s">
        <v>544</v>
      </c>
      <c r="I15" s="132" t="s">
        <v>541</v>
      </c>
      <c r="J15" s="132" t="s">
        <v>545</v>
      </c>
      <c r="K15" s="132" t="s">
        <v>546</v>
      </c>
      <c r="L15" s="132" t="s">
        <v>547</v>
      </c>
      <c r="M15" s="132" t="s">
        <v>548</v>
      </c>
      <c r="N15" s="132" t="s">
        <v>548</v>
      </c>
      <c r="O15" s="132" t="s">
        <v>549</v>
      </c>
      <c r="P15" s="132" t="s">
        <v>550</v>
      </c>
      <c r="Q15" s="132" t="s">
        <v>551</v>
      </c>
      <c r="R15" s="132" t="s">
        <v>548</v>
      </c>
      <c r="S15" s="132" t="s">
        <v>552</v>
      </c>
      <c r="T15" s="132" t="s">
        <v>553</v>
      </c>
      <c r="U15" s="132" t="s">
        <v>551</v>
      </c>
      <c r="V15" s="132" t="s">
        <v>554</v>
      </c>
      <c r="W15" s="132" t="s">
        <v>551</v>
      </c>
      <c r="X15" s="132" t="s">
        <v>555</v>
      </c>
      <c r="Y15" s="132" t="s">
        <v>548</v>
      </c>
      <c r="Z15" s="132" t="s">
        <v>548</v>
      </c>
      <c r="AA15" s="132" t="s">
        <v>548</v>
      </c>
      <c r="AB15" s="132" t="s">
        <v>548</v>
      </c>
      <c r="AC15" s="132" t="s">
        <v>548</v>
      </c>
      <c r="AD15" s="132" t="s">
        <v>552</v>
      </c>
      <c r="AE15" s="132" t="s">
        <v>555</v>
      </c>
      <c r="AF15" s="132" t="s">
        <v>548</v>
      </c>
      <c r="AG15" s="132" t="s">
        <v>551</v>
      </c>
      <c r="AH15" s="132" t="s">
        <v>556</v>
      </c>
      <c r="AI15" s="132" t="s">
        <v>551</v>
      </c>
      <c r="AJ15" s="132" t="s">
        <v>555</v>
      </c>
      <c r="AK15" s="132" t="s">
        <v>552</v>
      </c>
      <c r="AL15" s="132" t="s">
        <v>555</v>
      </c>
      <c r="AM15" s="132" t="s">
        <v>552</v>
      </c>
      <c r="AN15" s="132" t="s">
        <v>557</v>
      </c>
      <c r="AO15" s="132" t="s">
        <v>548</v>
      </c>
      <c r="AP15" s="132" t="s">
        <v>548</v>
      </c>
      <c r="AQ15" s="132" t="s">
        <v>551</v>
      </c>
      <c r="AR15" s="132" t="s">
        <v>556</v>
      </c>
      <c r="AS15" s="132" t="s">
        <v>548</v>
      </c>
      <c r="AT15" s="132" t="s">
        <v>548</v>
      </c>
      <c r="AU15" s="132" t="s">
        <v>551</v>
      </c>
      <c r="AV15" s="132" t="s">
        <v>550</v>
      </c>
      <c r="AW15" s="132" t="s">
        <v>552</v>
      </c>
      <c r="AX15" s="132" t="s">
        <v>555</v>
      </c>
      <c r="AY15" s="132" t="s">
        <v>551</v>
      </c>
      <c r="AZ15" s="132" t="s">
        <v>554</v>
      </c>
      <c r="BA15" s="132" t="s">
        <v>551</v>
      </c>
      <c r="BB15" s="132" t="s">
        <v>555</v>
      </c>
      <c r="BC15" s="132" t="s">
        <v>548</v>
      </c>
      <c r="BD15" s="132" t="s">
        <v>552</v>
      </c>
      <c r="BE15" s="132" t="s">
        <v>555</v>
      </c>
      <c r="BF15" s="132" t="s">
        <v>551</v>
      </c>
      <c r="BG15" s="132" t="s">
        <v>554</v>
      </c>
      <c r="BH15" s="132" t="s">
        <v>552</v>
      </c>
      <c r="BI15" s="132" t="s">
        <v>553</v>
      </c>
      <c r="BJ15" s="132" t="s">
        <v>552</v>
      </c>
      <c r="BK15" s="132" t="s">
        <v>553</v>
      </c>
      <c r="BL15" s="132" t="s">
        <v>548</v>
      </c>
      <c r="BM15" s="132" t="s">
        <v>548</v>
      </c>
      <c r="BN15" s="132" t="s">
        <v>548</v>
      </c>
      <c r="BO15" s="132" t="s">
        <v>548</v>
      </c>
      <c r="BP15" s="132" t="s">
        <v>551</v>
      </c>
      <c r="BQ15" s="132" t="s">
        <v>550</v>
      </c>
      <c r="BR15" s="132" t="s">
        <v>548</v>
      </c>
      <c r="BS15" s="132" t="s">
        <v>551</v>
      </c>
      <c r="BT15" s="132" t="s">
        <v>556</v>
      </c>
      <c r="BU15" s="132" t="s">
        <v>552</v>
      </c>
      <c r="BV15" s="132" t="s">
        <v>555</v>
      </c>
      <c r="BW15" s="132" t="s">
        <v>548</v>
      </c>
      <c r="BX15" s="132" t="s">
        <v>548</v>
      </c>
      <c r="BY15" s="132" t="s">
        <v>552</v>
      </c>
      <c r="BZ15" s="132" t="s">
        <v>555</v>
      </c>
      <c r="CA15" s="132" t="s">
        <v>552</v>
      </c>
      <c r="CB15" s="132" t="s">
        <v>555</v>
      </c>
      <c r="CC15" s="132" t="s">
        <v>548</v>
      </c>
      <c r="CD15" s="132" t="s">
        <v>548</v>
      </c>
      <c r="CE15" s="132" t="s">
        <v>558</v>
      </c>
      <c r="CF15" s="132" t="s">
        <v>548</v>
      </c>
      <c r="CG15" s="132" t="s">
        <v>551</v>
      </c>
      <c r="CH15" s="132" t="s">
        <v>554</v>
      </c>
      <c r="CI15" s="132" t="s">
        <v>549</v>
      </c>
      <c r="CJ15" s="132" t="s">
        <v>548</v>
      </c>
      <c r="CK15" s="132" t="s">
        <v>548</v>
      </c>
      <c r="CL15" s="132" t="s">
        <v>552</v>
      </c>
      <c r="CM15" s="132" t="s">
        <v>555</v>
      </c>
      <c r="CN15" s="132" t="s">
        <v>551</v>
      </c>
      <c r="CO15" s="132" t="s">
        <v>556</v>
      </c>
      <c r="CP15" s="50"/>
      <c r="CQ15" s="50"/>
      <c r="CR15" s="50"/>
      <c r="CS15" s="50"/>
      <c r="CT15" s="50"/>
      <c r="CU15" s="50"/>
      <c r="CV15" s="50"/>
      <c r="CW15" s="50"/>
      <c r="CX15" s="50"/>
      <c r="CY15" s="50"/>
      <c r="CZ15" s="50"/>
    </row>
    <row r="16" spans="1:104" ht="28" x14ac:dyDescent="0.3">
      <c r="A16" s="54" t="s">
        <v>317</v>
      </c>
      <c r="B16" s="36" t="s">
        <v>318</v>
      </c>
      <c r="C16" s="36" t="s">
        <v>319</v>
      </c>
      <c r="D16" s="43" t="s">
        <v>77</v>
      </c>
      <c r="E16" s="133" t="s">
        <v>102</v>
      </c>
      <c r="F16" s="134" t="s">
        <v>114</v>
      </c>
      <c r="G16" s="134" t="s">
        <v>114</v>
      </c>
      <c r="H16" s="134" t="s">
        <v>114</v>
      </c>
      <c r="I16" s="134" t="s">
        <v>123</v>
      </c>
      <c r="J16" s="134" t="s">
        <v>559</v>
      </c>
      <c r="K16" s="134" t="s">
        <v>559</v>
      </c>
      <c r="L16" s="134" t="s">
        <v>559</v>
      </c>
      <c r="M16" s="134" t="s">
        <v>560</v>
      </c>
      <c r="N16" s="134" t="s">
        <v>561</v>
      </c>
      <c r="O16" s="134" t="s">
        <v>562</v>
      </c>
      <c r="P16" s="134" t="s">
        <v>563</v>
      </c>
      <c r="Q16" s="134" t="s">
        <v>563</v>
      </c>
      <c r="R16" s="134" t="s">
        <v>564</v>
      </c>
      <c r="S16" s="134" t="s">
        <v>326</v>
      </c>
      <c r="T16" s="134" t="s">
        <v>326</v>
      </c>
      <c r="U16" s="134" t="s">
        <v>565</v>
      </c>
      <c r="V16" s="134" t="s">
        <v>565</v>
      </c>
      <c r="W16" s="134" t="s">
        <v>566</v>
      </c>
      <c r="X16" s="134" t="s">
        <v>566</v>
      </c>
      <c r="Y16" s="134" t="s">
        <v>567</v>
      </c>
      <c r="Z16" s="134" t="s">
        <v>568</v>
      </c>
      <c r="AA16" s="134" t="s">
        <v>569</v>
      </c>
      <c r="AB16" s="134" t="s">
        <v>570</v>
      </c>
      <c r="AC16" s="134" t="s">
        <v>571</v>
      </c>
      <c r="AD16" s="134" t="s">
        <v>327</v>
      </c>
      <c r="AE16" s="134" t="s">
        <v>327</v>
      </c>
      <c r="AF16" s="134" t="s">
        <v>572</v>
      </c>
      <c r="AG16" s="134" t="s">
        <v>329</v>
      </c>
      <c r="AH16" s="134" t="s">
        <v>329</v>
      </c>
      <c r="AI16" s="134" t="s">
        <v>573</v>
      </c>
      <c r="AJ16" s="134" t="s">
        <v>573</v>
      </c>
      <c r="AK16" s="134" t="s">
        <v>330</v>
      </c>
      <c r="AL16" s="134" t="s">
        <v>330</v>
      </c>
      <c r="AM16" s="134" t="s">
        <v>331</v>
      </c>
      <c r="AN16" s="134" t="s">
        <v>331</v>
      </c>
      <c r="AO16" s="134" t="s">
        <v>574</v>
      </c>
      <c r="AP16" s="134" t="s">
        <v>575</v>
      </c>
      <c r="AQ16" s="134" t="s">
        <v>576</v>
      </c>
      <c r="AR16" s="134" t="s">
        <v>576</v>
      </c>
      <c r="AS16" s="134" t="s">
        <v>577</v>
      </c>
      <c r="AT16" s="134" t="s">
        <v>578</v>
      </c>
      <c r="AU16" s="134" t="s">
        <v>335</v>
      </c>
      <c r="AV16" s="134" t="s">
        <v>335</v>
      </c>
      <c r="AW16" s="134" t="s">
        <v>336</v>
      </c>
      <c r="AX16" s="134" t="s">
        <v>336</v>
      </c>
      <c r="AY16" s="134" t="s">
        <v>579</v>
      </c>
      <c r="AZ16" s="134" t="s">
        <v>579</v>
      </c>
      <c r="BA16" s="134" t="s">
        <v>99</v>
      </c>
      <c r="BB16" s="134" t="s">
        <v>580</v>
      </c>
      <c r="BC16" s="134" t="s">
        <v>581</v>
      </c>
      <c r="BD16" s="134" t="s">
        <v>582</v>
      </c>
      <c r="BE16" s="134" t="s">
        <v>582</v>
      </c>
      <c r="BF16" s="134" t="s">
        <v>583</v>
      </c>
      <c r="BG16" s="134" t="s">
        <v>583</v>
      </c>
      <c r="BH16" s="134" t="s">
        <v>337</v>
      </c>
      <c r="BI16" s="134" t="s">
        <v>337</v>
      </c>
      <c r="BJ16" s="134" t="s">
        <v>338</v>
      </c>
      <c r="BK16" s="134" t="s">
        <v>338</v>
      </c>
      <c r="BL16" s="134" t="s">
        <v>584</v>
      </c>
      <c r="BM16" s="134" t="s">
        <v>585</v>
      </c>
      <c r="BN16" s="134" t="s">
        <v>586</v>
      </c>
      <c r="BO16" s="134" t="s">
        <v>587</v>
      </c>
      <c r="BP16" s="134" t="s">
        <v>588</v>
      </c>
      <c r="BQ16" s="134" t="s">
        <v>588</v>
      </c>
      <c r="BR16" s="134" t="s">
        <v>589</v>
      </c>
      <c r="BS16" s="134" t="s">
        <v>348</v>
      </c>
      <c r="BT16" s="134" t="s">
        <v>348</v>
      </c>
      <c r="BU16" s="134" t="s">
        <v>341</v>
      </c>
      <c r="BV16" s="134" t="s">
        <v>341</v>
      </c>
      <c r="BW16" s="134" t="s">
        <v>590</v>
      </c>
      <c r="BX16" s="134" t="s">
        <v>591</v>
      </c>
      <c r="BY16" s="134" t="s">
        <v>342</v>
      </c>
      <c r="BZ16" s="134" t="s">
        <v>342</v>
      </c>
      <c r="CA16" s="134" t="s">
        <v>343</v>
      </c>
      <c r="CB16" s="134" t="s">
        <v>343</v>
      </c>
      <c r="CC16" s="134" t="s">
        <v>367</v>
      </c>
      <c r="CD16" s="134" t="s">
        <v>366</v>
      </c>
      <c r="CE16" s="134" t="s">
        <v>592</v>
      </c>
      <c r="CF16" s="134" t="s">
        <v>593</v>
      </c>
      <c r="CG16" s="134" t="s">
        <v>344</v>
      </c>
      <c r="CH16" s="134" t="s">
        <v>344</v>
      </c>
      <c r="CI16" s="134" t="s">
        <v>594</v>
      </c>
      <c r="CJ16" s="134" t="s">
        <v>595</v>
      </c>
      <c r="CK16" s="134" t="s">
        <v>596</v>
      </c>
      <c r="CL16" s="134" t="s">
        <v>345</v>
      </c>
      <c r="CM16" s="134" t="s">
        <v>345</v>
      </c>
      <c r="CN16" s="134" t="s">
        <v>349</v>
      </c>
      <c r="CO16" s="134" t="s">
        <v>349</v>
      </c>
      <c r="CP16" s="77"/>
      <c r="CQ16" s="77"/>
      <c r="CR16" s="77"/>
      <c r="CS16" s="77"/>
      <c r="CT16" s="77"/>
      <c r="CU16" s="77"/>
      <c r="CV16" s="77"/>
      <c r="CW16" s="77"/>
      <c r="CX16" s="77"/>
      <c r="CY16" s="77"/>
      <c r="CZ16" s="77"/>
    </row>
    <row r="17" spans="1:104" ht="28" x14ac:dyDescent="0.3">
      <c r="A17" s="54" t="s">
        <v>381</v>
      </c>
      <c r="B17" s="55" t="s">
        <v>382</v>
      </c>
      <c r="C17" s="22" t="s">
        <v>383</v>
      </c>
      <c r="D17" s="44" t="s">
        <v>77</v>
      </c>
      <c r="E17" s="135" t="s">
        <v>384</v>
      </c>
      <c r="F17" s="136" t="s">
        <v>384</v>
      </c>
      <c r="G17" s="136" t="s">
        <v>384</v>
      </c>
      <c r="H17" s="136" t="s">
        <v>384</v>
      </c>
      <c r="I17" s="136" t="s">
        <v>384</v>
      </c>
      <c r="J17" s="136" t="s">
        <v>597</v>
      </c>
      <c r="K17" s="136" t="s">
        <v>597</v>
      </c>
      <c r="L17" s="136" t="s">
        <v>597</v>
      </c>
      <c r="M17" s="136" t="s">
        <v>597</v>
      </c>
      <c r="N17" s="136" t="s">
        <v>597</v>
      </c>
      <c r="O17" s="136" t="s">
        <v>597</v>
      </c>
      <c r="P17" s="136" t="s">
        <v>597</v>
      </c>
      <c r="Q17" s="136" t="s">
        <v>597</v>
      </c>
      <c r="R17" s="136" t="s">
        <v>597</v>
      </c>
      <c r="S17" s="136" t="s">
        <v>597</v>
      </c>
      <c r="T17" s="136" t="s">
        <v>597</v>
      </c>
      <c r="U17" s="136" t="s">
        <v>597</v>
      </c>
      <c r="V17" s="136" t="s">
        <v>597</v>
      </c>
      <c r="W17" s="136" t="s">
        <v>597</v>
      </c>
      <c r="X17" s="136" t="s">
        <v>597</v>
      </c>
      <c r="Y17" s="136" t="s">
        <v>597</v>
      </c>
      <c r="Z17" s="136" t="s">
        <v>597</v>
      </c>
      <c r="AA17" s="136" t="s">
        <v>597</v>
      </c>
      <c r="AB17" s="136" t="s">
        <v>597</v>
      </c>
      <c r="AC17" s="136" t="s">
        <v>597</v>
      </c>
      <c r="AD17" s="136" t="s">
        <v>597</v>
      </c>
      <c r="AE17" s="136" t="s">
        <v>597</v>
      </c>
      <c r="AF17" s="136" t="s">
        <v>597</v>
      </c>
      <c r="AG17" s="136" t="s">
        <v>597</v>
      </c>
      <c r="AH17" s="136" t="s">
        <v>597</v>
      </c>
      <c r="AI17" s="136" t="s">
        <v>597</v>
      </c>
      <c r="AJ17" s="136" t="s">
        <v>597</v>
      </c>
      <c r="AK17" s="136" t="s">
        <v>597</v>
      </c>
      <c r="AL17" s="136" t="s">
        <v>597</v>
      </c>
      <c r="AM17" s="136" t="s">
        <v>597</v>
      </c>
      <c r="AN17" s="136" t="s">
        <v>597</v>
      </c>
      <c r="AO17" s="136" t="s">
        <v>597</v>
      </c>
      <c r="AP17" s="136" t="s">
        <v>597</v>
      </c>
      <c r="AQ17" s="136" t="s">
        <v>597</v>
      </c>
      <c r="AR17" s="136" t="s">
        <v>597</v>
      </c>
      <c r="AS17" s="136" t="s">
        <v>597</v>
      </c>
      <c r="AT17" s="136" t="s">
        <v>597</v>
      </c>
      <c r="AU17" s="136" t="s">
        <v>597</v>
      </c>
      <c r="AV17" s="136" t="s">
        <v>597</v>
      </c>
      <c r="AW17" s="136" t="s">
        <v>597</v>
      </c>
      <c r="AX17" s="136" t="s">
        <v>597</v>
      </c>
      <c r="AY17" s="136" t="s">
        <v>597</v>
      </c>
      <c r="AZ17" s="136" t="s">
        <v>597</v>
      </c>
      <c r="BA17" s="136" t="s">
        <v>597</v>
      </c>
      <c r="BB17" s="136" t="s">
        <v>597</v>
      </c>
      <c r="BC17" s="136" t="s">
        <v>597</v>
      </c>
      <c r="BD17" s="136" t="s">
        <v>597</v>
      </c>
      <c r="BE17" s="136" t="s">
        <v>597</v>
      </c>
      <c r="BF17" s="136" t="s">
        <v>597</v>
      </c>
      <c r="BG17" s="136" t="s">
        <v>597</v>
      </c>
      <c r="BH17" s="136" t="s">
        <v>597</v>
      </c>
      <c r="BI17" s="136" t="s">
        <v>597</v>
      </c>
      <c r="BJ17" s="136" t="s">
        <v>597</v>
      </c>
      <c r="BK17" s="136" t="s">
        <v>597</v>
      </c>
      <c r="BL17" s="136" t="s">
        <v>597</v>
      </c>
      <c r="BM17" s="136" t="s">
        <v>597</v>
      </c>
      <c r="BN17" s="136" t="s">
        <v>597</v>
      </c>
      <c r="BO17" s="136" t="s">
        <v>597</v>
      </c>
      <c r="BP17" s="136" t="s">
        <v>597</v>
      </c>
      <c r="BQ17" s="136" t="s">
        <v>597</v>
      </c>
      <c r="BR17" s="136" t="s">
        <v>597</v>
      </c>
      <c r="BS17" s="136" t="s">
        <v>597</v>
      </c>
      <c r="BT17" s="136" t="s">
        <v>597</v>
      </c>
      <c r="BU17" s="136" t="s">
        <v>597</v>
      </c>
      <c r="BV17" s="136" t="s">
        <v>597</v>
      </c>
      <c r="BW17" s="136" t="s">
        <v>597</v>
      </c>
      <c r="BX17" s="136" t="s">
        <v>597</v>
      </c>
      <c r="BY17" s="136" t="s">
        <v>597</v>
      </c>
      <c r="BZ17" s="136" t="s">
        <v>597</v>
      </c>
      <c r="CA17" s="136" t="s">
        <v>597</v>
      </c>
      <c r="CB17" s="136" t="s">
        <v>597</v>
      </c>
      <c r="CC17" s="136" t="s">
        <v>597</v>
      </c>
      <c r="CD17" s="136" t="s">
        <v>597</v>
      </c>
      <c r="CE17" s="136" t="s">
        <v>597</v>
      </c>
      <c r="CF17" s="136" t="s">
        <v>597</v>
      </c>
      <c r="CG17" s="136" t="s">
        <v>597</v>
      </c>
      <c r="CH17" s="136" t="s">
        <v>597</v>
      </c>
      <c r="CI17" s="136" t="s">
        <v>597</v>
      </c>
      <c r="CJ17" s="136" t="s">
        <v>597</v>
      </c>
      <c r="CK17" s="136" t="s">
        <v>597</v>
      </c>
      <c r="CL17" s="136" t="s">
        <v>597</v>
      </c>
      <c r="CM17" s="136" t="s">
        <v>597</v>
      </c>
      <c r="CN17" s="136" t="s">
        <v>597</v>
      </c>
      <c r="CO17" s="136" t="s">
        <v>597</v>
      </c>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137" t="s">
        <v>398</v>
      </c>
      <c r="F18" s="138" t="s">
        <v>598</v>
      </c>
      <c r="G18" s="138" t="s">
        <v>599</v>
      </c>
      <c r="H18" s="138" t="s">
        <v>600</v>
      </c>
      <c r="I18" s="138" t="s">
        <v>398</v>
      </c>
      <c r="J18" s="138" t="s">
        <v>601</v>
      </c>
      <c r="K18" s="138" t="s">
        <v>599</v>
      </c>
      <c r="L18" s="138" t="s">
        <v>600</v>
      </c>
      <c r="M18" s="138" t="s">
        <v>602</v>
      </c>
      <c r="N18" s="138" t="s">
        <v>602</v>
      </c>
      <c r="O18" s="138" t="s">
        <v>398</v>
      </c>
      <c r="P18" s="138" t="s">
        <v>599</v>
      </c>
      <c r="Q18" s="138" t="s">
        <v>601</v>
      </c>
      <c r="R18" s="138" t="s">
        <v>398</v>
      </c>
      <c r="S18" s="138" t="s">
        <v>601</v>
      </c>
      <c r="T18" s="138" t="s">
        <v>599</v>
      </c>
      <c r="U18" s="138" t="s">
        <v>601</v>
      </c>
      <c r="V18" s="138" t="s">
        <v>599</v>
      </c>
      <c r="W18" s="138" t="s">
        <v>601</v>
      </c>
      <c r="X18" s="138" t="s">
        <v>599</v>
      </c>
      <c r="Y18" s="138" t="s">
        <v>398</v>
      </c>
      <c r="Z18" s="138" t="s">
        <v>398</v>
      </c>
      <c r="AA18" s="138" t="s">
        <v>398</v>
      </c>
      <c r="AB18" s="138" t="s">
        <v>398</v>
      </c>
      <c r="AC18" s="138" t="s">
        <v>398</v>
      </c>
      <c r="AD18" s="138" t="s">
        <v>601</v>
      </c>
      <c r="AE18" s="138" t="s">
        <v>599</v>
      </c>
      <c r="AF18" s="138" t="s">
        <v>398</v>
      </c>
      <c r="AG18" s="138" t="s">
        <v>601</v>
      </c>
      <c r="AH18" s="138" t="s">
        <v>599</v>
      </c>
      <c r="AI18" s="138" t="s">
        <v>601</v>
      </c>
      <c r="AJ18" s="138" t="s">
        <v>599</v>
      </c>
      <c r="AK18" s="138" t="s">
        <v>601</v>
      </c>
      <c r="AL18" s="138" t="s">
        <v>599</v>
      </c>
      <c r="AM18" s="138" t="s">
        <v>601</v>
      </c>
      <c r="AN18" s="138" t="s">
        <v>599</v>
      </c>
      <c r="AO18" s="138" t="s">
        <v>398</v>
      </c>
      <c r="AP18" s="138" t="s">
        <v>398</v>
      </c>
      <c r="AQ18" s="138" t="s">
        <v>601</v>
      </c>
      <c r="AR18" s="138" t="s">
        <v>599</v>
      </c>
      <c r="AS18" s="138" t="s">
        <v>398</v>
      </c>
      <c r="AT18" s="138" t="s">
        <v>398</v>
      </c>
      <c r="AU18" s="138" t="s">
        <v>601</v>
      </c>
      <c r="AV18" s="138" t="s">
        <v>599</v>
      </c>
      <c r="AW18" s="138" t="s">
        <v>601</v>
      </c>
      <c r="AX18" s="138" t="s">
        <v>599</v>
      </c>
      <c r="AY18" s="138" t="s">
        <v>601</v>
      </c>
      <c r="AZ18" s="138" t="s">
        <v>599</v>
      </c>
      <c r="BA18" s="138" t="s">
        <v>601</v>
      </c>
      <c r="BB18" s="138" t="s">
        <v>599</v>
      </c>
      <c r="BC18" s="138" t="s">
        <v>398</v>
      </c>
      <c r="BD18" s="138" t="s">
        <v>601</v>
      </c>
      <c r="BE18" s="138" t="s">
        <v>599</v>
      </c>
      <c r="BF18" s="138" t="s">
        <v>601</v>
      </c>
      <c r="BG18" s="138" t="s">
        <v>599</v>
      </c>
      <c r="BH18" s="138" t="s">
        <v>601</v>
      </c>
      <c r="BI18" s="138" t="s">
        <v>599</v>
      </c>
      <c r="BJ18" s="138" t="s">
        <v>601</v>
      </c>
      <c r="BK18" s="138" t="s">
        <v>599</v>
      </c>
      <c r="BL18" s="138" t="s">
        <v>398</v>
      </c>
      <c r="BM18" s="138" t="s">
        <v>398</v>
      </c>
      <c r="BN18" s="138" t="s">
        <v>398</v>
      </c>
      <c r="BO18" s="138" t="s">
        <v>398</v>
      </c>
      <c r="BP18" s="138" t="s">
        <v>601</v>
      </c>
      <c r="BQ18" s="138" t="s">
        <v>599</v>
      </c>
      <c r="BR18" s="138" t="s">
        <v>398</v>
      </c>
      <c r="BS18" s="138" t="s">
        <v>601</v>
      </c>
      <c r="BT18" s="138" t="s">
        <v>599</v>
      </c>
      <c r="BU18" s="138" t="s">
        <v>601</v>
      </c>
      <c r="BV18" s="138" t="s">
        <v>599</v>
      </c>
      <c r="BW18" s="138" t="s">
        <v>398</v>
      </c>
      <c r="BX18" s="138" t="s">
        <v>398</v>
      </c>
      <c r="BY18" s="138" t="s">
        <v>601</v>
      </c>
      <c r="BZ18" s="138" t="s">
        <v>599</v>
      </c>
      <c r="CA18" s="138" t="s">
        <v>601</v>
      </c>
      <c r="CB18" s="138" t="s">
        <v>599</v>
      </c>
      <c r="CC18" s="138" t="s">
        <v>398</v>
      </c>
      <c r="CD18" s="138" t="s">
        <v>398</v>
      </c>
      <c r="CE18" s="138" t="s">
        <v>398</v>
      </c>
      <c r="CF18" s="138" t="s">
        <v>398</v>
      </c>
      <c r="CG18" s="138" t="s">
        <v>601</v>
      </c>
      <c r="CH18" s="138" t="s">
        <v>599</v>
      </c>
      <c r="CI18" s="138" t="s">
        <v>398</v>
      </c>
      <c r="CJ18" s="138" t="s">
        <v>398</v>
      </c>
      <c r="CK18" s="138" t="s">
        <v>398</v>
      </c>
      <c r="CL18" s="138" t="s">
        <v>601</v>
      </c>
      <c r="CM18" s="138" t="s">
        <v>599</v>
      </c>
      <c r="CN18" s="138" t="s">
        <v>601</v>
      </c>
      <c r="CO18" s="138" t="s">
        <v>599</v>
      </c>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129" t="s">
        <v>415</v>
      </c>
      <c r="F23" s="144" t="s">
        <v>537</v>
      </c>
      <c r="G23" s="130" t="s">
        <v>415</v>
      </c>
      <c r="H23" s="130" t="s">
        <v>417</v>
      </c>
      <c r="I23" s="130" t="s">
        <v>417</v>
      </c>
      <c r="J23" s="130" t="s">
        <v>537</v>
      </c>
      <c r="K23" s="130" t="s">
        <v>537</v>
      </c>
      <c r="L23" s="130" t="s">
        <v>602</v>
      </c>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133" t="s">
        <v>422</v>
      </c>
      <c r="F24" s="145" t="s">
        <v>422</v>
      </c>
      <c r="G24" s="134" t="s">
        <v>422</v>
      </c>
      <c r="H24" s="134" t="s">
        <v>417</v>
      </c>
      <c r="I24" s="134" t="s">
        <v>417</v>
      </c>
      <c r="J24" s="134" t="s">
        <v>422</v>
      </c>
      <c r="K24" s="134" t="s">
        <v>422</v>
      </c>
      <c r="L24" s="134" t="s">
        <v>602</v>
      </c>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139" t="s">
        <v>426</v>
      </c>
      <c r="F25" s="140" t="s">
        <v>426</v>
      </c>
      <c r="G25" s="140" t="s">
        <v>426</v>
      </c>
      <c r="H25" s="140" t="s">
        <v>426</v>
      </c>
      <c r="I25" s="140" t="s">
        <v>426</v>
      </c>
      <c r="J25" s="140" t="s">
        <v>426</v>
      </c>
      <c r="K25" s="140" t="s">
        <v>426</v>
      </c>
      <c r="L25" s="140" t="s">
        <v>602</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Commonwealth Care Alliance</v>
      </c>
      <c r="F29" s="4" t="str">
        <f>IF(F30&lt;&gt;"",F30,"[Plan 2]")</f>
        <v>Tufts Health One Care</v>
      </c>
      <c r="G29" s="4" t="str">
        <f>IF(G30&lt;&gt;"",G30,"[Plan 3]")</f>
        <v>UnitedHealthCare Connected</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146" t="s">
        <v>603</v>
      </c>
      <c r="F30" s="147" t="s">
        <v>604</v>
      </c>
      <c r="G30" s="130" t="s">
        <v>605</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t="s">
        <v>451</v>
      </c>
      <c r="F31" s="50" t="s">
        <v>452</v>
      </c>
      <c r="G31" s="50" t="s">
        <v>452</v>
      </c>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94" t="s">
        <v>606</v>
      </c>
      <c r="F32" s="94" t="s">
        <v>607</v>
      </c>
      <c r="G32" s="77" t="s">
        <v>607</v>
      </c>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t="s">
        <v>426</v>
      </c>
      <c r="F33" s="77" t="s">
        <v>608</v>
      </c>
      <c r="G33" s="77" t="s">
        <v>609</v>
      </c>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t="s">
        <v>426</v>
      </c>
      <c r="F34" s="77" t="s">
        <v>610</v>
      </c>
      <c r="G34" s="77" t="s">
        <v>610</v>
      </c>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t="s">
        <v>426</v>
      </c>
      <c r="F35" s="80">
        <v>45748</v>
      </c>
      <c r="G35" s="80">
        <v>45748</v>
      </c>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t="s">
        <v>484</v>
      </c>
      <c r="F36" s="79" t="s">
        <v>611</v>
      </c>
      <c r="G36" s="50">
        <v>45384</v>
      </c>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t="s">
        <v>426</v>
      </c>
      <c r="F37" s="79" t="s">
        <v>612</v>
      </c>
      <c r="G37" s="50">
        <v>45385</v>
      </c>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t="s">
        <v>451</v>
      </c>
      <c r="F38" s="50" t="s">
        <v>451</v>
      </c>
      <c r="G38" s="50">
        <v>45386</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t="s">
        <v>613</v>
      </c>
      <c r="F39" s="77" t="s">
        <v>613</v>
      </c>
      <c r="G39" s="77">
        <v>45387</v>
      </c>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129" t="s">
        <v>426</v>
      </c>
      <c r="F40" s="130" t="s">
        <v>426</v>
      </c>
      <c r="G40" s="130">
        <v>45388</v>
      </c>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131" t="s">
        <v>426</v>
      </c>
      <c r="F41" s="132" t="s">
        <v>426</v>
      </c>
      <c r="G41" s="132">
        <v>45389</v>
      </c>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141" t="s">
        <v>426</v>
      </c>
      <c r="F42" s="142" t="s">
        <v>426</v>
      </c>
      <c r="G42" s="142">
        <v>45390</v>
      </c>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XEltBjIOPeTjgmevH0k/q+kIKN90HbPW8OT2k+XLdUaKj8ynfx+ACCzG/zeWIMtwuHC7fp+RtJN+uNc6MHIDNQ==" saltValue="veGJxUZ8V6m8T/agOLd3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CP15:CZ15" xr:uid="{533BDB7B-3A17-407F-A328-83C8EAD5126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allowBlank="1" showInputMessage="1" prompt="To enter free text, select cell and type - do not click into cell" xr:uid="{1066BE99-F186-4324-8667-A07AE1BE957A}">
          <x14:formula1>
            <xm:f>'Set Values'!$H$3:$H$12</xm:f>
          </x14:formula1>
          <xm:sqref>CP18:CZ18</xm:sqref>
        </x14:dataValidation>
        <x14:dataValidation type="list" allowBlank="1" showInputMessage="1" prompt="To enter free text, select cell and type - do not click into cell" xr:uid="{983C40A5-AB51-45D2-9276-D0511E7108BA}">
          <x14:formula1>
            <xm:f>'Set Values'!$G$3:$G$14</xm:f>
          </x14:formula1>
          <xm:sqref>CP16:CZ16</xm:sqref>
        </x14:dataValidation>
        <x14:dataValidation type="list" allowBlank="1" showInputMessage="1" showErrorMessage="1" xr:uid="{FB79ABB8-3AD7-49CD-894F-A93A349CE62F}">
          <x14:formula1>
            <xm:f>'Set Values'!$M$3:$M$4</xm:f>
          </x14:formula1>
          <xm:sqref>E31:AR31 E38:AR38</xm:sqref>
        </x14:dataValidation>
        <x14:dataValidation type="list" allowBlank="1" showInputMessage="1" prompt="To enter free text, select cell and type - do not click into cell" xr:uid="{C5AE45FB-AC7D-4DB3-B333-B81C8E43F213}">
          <x14:formula1>
            <xm:f>'Set Values'!$F$3:$F$12</xm:f>
          </x14:formula1>
          <xm:sqref>CP14:CZ14</xm:sqref>
        </x14:dataValidation>
        <x14:dataValidation type="list" allowBlank="1" showInputMessage="1" prompt="To enter free text, select cell and type - do not click into cell" xr:uid="{C3E11CA8-C4C3-4344-96C1-C73527FBB804}">
          <x14:formula1>
            <xm:f>'Set Values'!$I$3:$I$7</xm:f>
          </x14:formula1>
          <xm:sqref>CP17:CZ17</xm:sqref>
        </x14:dataValidation>
        <x14:dataValidation type="list" allowBlank="1" showInputMessage="1" xr:uid="{C9498449-5E16-4AA4-86B2-58D705AF1BD9}">
          <x14:formula1>
            <xm:f>'Set Values'!$I$3:$I$7</xm:f>
          </x14:formula1>
          <xm:sqref>E19:CZ19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35F8-898E-432F-B02F-CAC56DEEFEDF}">
  <dimension ref="A1:CZ135"/>
  <sheetViews>
    <sheetView showGridLines="0" tabSelected="1" topLeftCell="C1" zoomScale="85" zoomScaleNormal="85" workbookViewId="0">
      <selection activeCell="E25" sqref="E25"/>
    </sheetView>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IF('I_State&amp;Prog_Info'!I15="","[Program 5]",'I_State&amp;Prog_Info'!I15)</f>
        <v>Senior Care Organization (SCO)</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IF('I_State&amp;Prog_Info'!I17="","(Placeholder for plan type)",'I_State&amp;Prog_Info'!I17)</f>
        <v>MCO</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IF('I_State&amp;Prog_Info'!I59="","(Placeholder for providers)",'I_State&amp;Prog_Info'!I59)</f>
        <v>Adult primary care, 
OB/GYN, 
Adult behavioral health, 
Pediatric behavioral health, 
Adult specialist, 
Pediatric specialist, 
Hospital, 
Pharmacy, 
LTSS,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IF('I_State&amp;Prog_Info'!I39="","(Placeholder for separate analysis and results document)",'I_State&amp;Prog_Info'!I39)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IF('I_State&amp;Prog_Info'!I40="","(Placeholder for separate analysis and results document)",'I_State&amp;Prog_Info'!I40)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IF('I_State&amp;Prog_Info'!I41="","(Placeholder for separate analysis and results document)",'I_State&amp;Prog_Info'!I41)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t="s">
        <v>276</v>
      </c>
      <c r="F14" s="50" t="s">
        <v>614</v>
      </c>
      <c r="G14" s="50" t="s">
        <v>614</v>
      </c>
      <c r="H14" s="50" t="s">
        <v>614</v>
      </c>
      <c r="I14" s="50" t="s">
        <v>614</v>
      </c>
      <c r="J14" s="50" t="s">
        <v>614</v>
      </c>
      <c r="K14" s="50" t="s">
        <v>614</v>
      </c>
      <c r="L14" s="50" t="s">
        <v>614</v>
      </c>
      <c r="M14" s="50" t="s">
        <v>614</v>
      </c>
      <c r="N14" s="50" t="s">
        <v>614</v>
      </c>
      <c r="O14" s="50" t="s">
        <v>614</v>
      </c>
      <c r="P14" s="50" t="s">
        <v>614</v>
      </c>
      <c r="Q14" s="50" t="s">
        <v>614</v>
      </c>
      <c r="R14" s="50" t="s">
        <v>614</v>
      </c>
      <c r="S14" s="50" t="s">
        <v>614</v>
      </c>
      <c r="T14" s="50" t="s">
        <v>614</v>
      </c>
      <c r="U14" s="50" t="s">
        <v>614</v>
      </c>
      <c r="V14" s="50" t="s">
        <v>614</v>
      </c>
      <c r="W14" s="50" t="s">
        <v>614</v>
      </c>
      <c r="X14" s="50" t="s">
        <v>614</v>
      </c>
      <c r="Y14" s="50" t="s">
        <v>614</v>
      </c>
      <c r="Z14" s="50" t="s">
        <v>614</v>
      </c>
      <c r="AA14" s="50" t="s">
        <v>614</v>
      </c>
      <c r="AB14" s="50" t="s">
        <v>614</v>
      </c>
      <c r="AC14" s="50" t="s">
        <v>614</v>
      </c>
      <c r="AD14" s="50" t="s">
        <v>614</v>
      </c>
      <c r="AE14" s="50" t="s">
        <v>614</v>
      </c>
      <c r="AF14" s="50" t="s">
        <v>614</v>
      </c>
      <c r="AG14" s="50" t="s">
        <v>614</v>
      </c>
      <c r="AH14" s="50" t="s">
        <v>614</v>
      </c>
      <c r="AI14" s="50" t="s">
        <v>614</v>
      </c>
      <c r="AJ14" s="50" t="s">
        <v>614</v>
      </c>
      <c r="AK14" s="50" t="s">
        <v>614</v>
      </c>
      <c r="AL14" s="50" t="s">
        <v>614</v>
      </c>
      <c r="AM14" s="50" t="s">
        <v>614</v>
      </c>
      <c r="AN14" s="50" t="s">
        <v>614</v>
      </c>
      <c r="AO14" s="50" t="s">
        <v>614</v>
      </c>
      <c r="AP14" s="50" t="s">
        <v>614</v>
      </c>
      <c r="AQ14" s="50" t="s">
        <v>614</v>
      </c>
      <c r="AR14" s="50" t="s">
        <v>614</v>
      </c>
      <c r="AS14" s="50" t="s">
        <v>614</v>
      </c>
      <c r="AT14" s="50" t="s">
        <v>614</v>
      </c>
      <c r="AU14" s="50" t="s">
        <v>614</v>
      </c>
      <c r="AV14" s="50" t="s">
        <v>614</v>
      </c>
      <c r="AW14" s="50" t="s">
        <v>614</v>
      </c>
      <c r="AX14" s="50" t="s">
        <v>614</v>
      </c>
      <c r="AY14" s="50" t="s">
        <v>614</v>
      </c>
      <c r="AZ14" s="50" t="s">
        <v>614</v>
      </c>
      <c r="BA14" s="50" t="s">
        <v>614</v>
      </c>
      <c r="BB14" s="50" t="s">
        <v>614</v>
      </c>
      <c r="BC14" s="50" t="s">
        <v>614</v>
      </c>
      <c r="BD14" s="50" t="s">
        <v>614</v>
      </c>
      <c r="BE14" s="50" t="s">
        <v>614</v>
      </c>
      <c r="BF14" s="50" t="s">
        <v>614</v>
      </c>
      <c r="BG14" s="50" t="s">
        <v>614</v>
      </c>
      <c r="BH14" s="50" t="s">
        <v>614</v>
      </c>
      <c r="BI14" s="50" t="s">
        <v>614</v>
      </c>
      <c r="BJ14" s="50" t="s">
        <v>276</v>
      </c>
      <c r="BK14" s="50" t="s">
        <v>276</v>
      </c>
      <c r="BL14" s="50" t="s">
        <v>276</v>
      </c>
      <c r="BM14" s="50" t="s">
        <v>276</v>
      </c>
      <c r="BN14" s="50" t="s">
        <v>276</v>
      </c>
      <c r="BO14" s="50" t="s">
        <v>276</v>
      </c>
      <c r="BP14" s="50" t="s">
        <v>276</v>
      </c>
      <c r="BQ14" s="50" t="s">
        <v>276</v>
      </c>
      <c r="BR14" s="50" t="s">
        <v>276</v>
      </c>
      <c r="BS14" s="50" t="s">
        <v>276</v>
      </c>
      <c r="BT14" s="50" t="s">
        <v>276</v>
      </c>
      <c r="BU14" s="50" t="s">
        <v>276</v>
      </c>
      <c r="BV14" s="50" t="s">
        <v>276</v>
      </c>
      <c r="BW14" s="50" t="s">
        <v>276</v>
      </c>
      <c r="BX14" s="50" t="s">
        <v>276</v>
      </c>
      <c r="BY14" s="50" t="s">
        <v>276</v>
      </c>
      <c r="BZ14" s="50" t="s">
        <v>276</v>
      </c>
      <c r="CA14" s="50" t="s">
        <v>276</v>
      </c>
      <c r="CB14" s="50" t="s">
        <v>276</v>
      </c>
      <c r="CC14" s="50" t="s">
        <v>276</v>
      </c>
      <c r="CD14" s="50" t="s">
        <v>276</v>
      </c>
      <c r="CE14" s="50" t="s">
        <v>276</v>
      </c>
      <c r="CF14" s="50" t="s">
        <v>276</v>
      </c>
      <c r="CG14" s="50" t="s">
        <v>276</v>
      </c>
      <c r="CH14" s="50" t="s">
        <v>276</v>
      </c>
      <c r="CI14" s="50" t="s">
        <v>276</v>
      </c>
      <c r="CJ14" s="50" t="s">
        <v>276</v>
      </c>
      <c r="CK14" s="50" t="s">
        <v>276</v>
      </c>
      <c r="CL14" s="50" t="s">
        <v>276</v>
      </c>
      <c r="CM14" s="50" t="s">
        <v>276</v>
      </c>
      <c r="CN14" s="50" t="s">
        <v>276</v>
      </c>
      <c r="CO14" s="50" t="s">
        <v>278</v>
      </c>
      <c r="CP14" s="50"/>
      <c r="CQ14" s="50"/>
      <c r="CR14" s="50"/>
      <c r="CS14" s="50"/>
      <c r="CT14" s="50"/>
      <c r="CU14" s="50"/>
      <c r="CV14" s="50"/>
      <c r="CW14" s="50"/>
      <c r="CX14" s="50"/>
      <c r="CY14" s="50"/>
      <c r="CZ14" s="50"/>
    </row>
    <row r="15" spans="1:104" ht="28" x14ac:dyDescent="0.3">
      <c r="A15" s="54" t="s">
        <v>283</v>
      </c>
      <c r="B15" s="36" t="s">
        <v>284</v>
      </c>
      <c r="C15" s="16" t="s">
        <v>285</v>
      </c>
      <c r="D15" s="43" t="s">
        <v>35</v>
      </c>
      <c r="E15" s="50" t="s">
        <v>615</v>
      </c>
      <c r="F15" s="50" t="s">
        <v>542</v>
      </c>
      <c r="G15" s="50" t="s">
        <v>543</v>
      </c>
      <c r="H15" s="50" t="s">
        <v>544</v>
      </c>
      <c r="I15" s="50" t="s">
        <v>616</v>
      </c>
      <c r="J15" s="50" t="s">
        <v>545</v>
      </c>
      <c r="K15" s="50" t="s">
        <v>546</v>
      </c>
      <c r="L15" s="50" t="s">
        <v>547</v>
      </c>
      <c r="M15" s="50" t="s">
        <v>548</v>
      </c>
      <c r="N15" s="50" t="s">
        <v>548</v>
      </c>
      <c r="O15" s="50" t="s">
        <v>548</v>
      </c>
      <c r="P15" s="50" t="s">
        <v>551</v>
      </c>
      <c r="Q15" s="50" t="s">
        <v>550</v>
      </c>
      <c r="R15" s="50" t="s">
        <v>548</v>
      </c>
      <c r="S15" s="50" t="s">
        <v>552</v>
      </c>
      <c r="T15" s="50" t="s">
        <v>553</v>
      </c>
      <c r="U15" s="50" t="s">
        <v>554</v>
      </c>
      <c r="V15" s="50" t="s">
        <v>551</v>
      </c>
      <c r="W15" s="50" t="s">
        <v>555</v>
      </c>
      <c r="X15" s="50" t="s">
        <v>551</v>
      </c>
      <c r="Y15" s="50" t="s">
        <v>548</v>
      </c>
      <c r="Z15" s="50" t="s">
        <v>548</v>
      </c>
      <c r="AA15" s="50" t="s">
        <v>548</v>
      </c>
      <c r="AB15" s="50" t="s">
        <v>548</v>
      </c>
      <c r="AC15" s="50" t="s">
        <v>552</v>
      </c>
      <c r="AD15" s="50" t="s">
        <v>555</v>
      </c>
      <c r="AE15" s="50" t="s">
        <v>548</v>
      </c>
      <c r="AF15" s="50" t="s">
        <v>556</v>
      </c>
      <c r="AG15" s="50" t="s">
        <v>551</v>
      </c>
      <c r="AH15" s="50" t="s">
        <v>555</v>
      </c>
      <c r="AI15" s="50" t="s">
        <v>551</v>
      </c>
      <c r="AJ15" s="50" t="s">
        <v>552</v>
      </c>
      <c r="AK15" s="50" t="s">
        <v>555</v>
      </c>
      <c r="AL15" s="50" t="s">
        <v>552</v>
      </c>
      <c r="AM15" s="50" t="s">
        <v>557</v>
      </c>
      <c r="AN15" s="50" t="s">
        <v>548</v>
      </c>
      <c r="AO15" s="50" t="s">
        <v>556</v>
      </c>
      <c r="AP15" s="50" t="s">
        <v>551</v>
      </c>
      <c r="AQ15" s="50" t="s">
        <v>548</v>
      </c>
      <c r="AR15" s="50" t="s">
        <v>548</v>
      </c>
      <c r="AS15" s="50" t="s">
        <v>550</v>
      </c>
      <c r="AT15" s="50" t="s">
        <v>551</v>
      </c>
      <c r="AU15" s="50" t="s">
        <v>552</v>
      </c>
      <c r="AV15" s="50" t="s">
        <v>555</v>
      </c>
      <c r="AW15" s="50" t="s">
        <v>554</v>
      </c>
      <c r="AX15" s="50" t="s">
        <v>551</v>
      </c>
      <c r="AY15" s="50" t="s">
        <v>555</v>
      </c>
      <c r="AZ15" s="50" t="s">
        <v>551</v>
      </c>
      <c r="BA15" s="50" t="s">
        <v>549</v>
      </c>
      <c r="BB15" s="50" t="s">
        <v>552</v>
      </c>
      <c r="BC15" s="50" t="s">
        <v>555</v>
      </c>
      <c r="BD15" s="50" t="s">
        <v>554</v>
      </c>
      <c r="BE15" s="50" t="s">
        <v>551</v>
      </c>
      <c r="BF15" s="50" t="s">
        <v>553</v>
      </c>
      <c r="BG15" s="50" t="s">
        <v>552</v>
      </c>
      <c r="BH15" s="50" t="s">
        <v>552</v>
      </c>
      <c r="BI15" s="50" t="s">
        <v>553</v>
      </c>
      <c r="BJ15" s="50" t="s">
        <v>548</v>
      </c>
      <c r="BK15" s="50" t="s">
        <v>548</v>
      </c>
      <c r="BL15" s="50" t="s">
        <v>548</v>
      </c>
      <c r="BM15" s="50" t="s">
        <v>548</v>
      </c>
      <c r="BN15" s="50" t="s">
        <v>551</v>
      </c>
      <c r="BO15" s="50" t="s">
        <v>550</v>
      </c>
      <c r="BP15" s="50" t="s">
        <v>549</v>
      </c>
      <c r="BQ15" s="50" t="s">
        <v>551</v>
      </c>
      <c r="BR15" s="50" t="s">
        <v>556</v>
      </c>
      <c r="BS15" s="50" t="s">
        <v>552</v>
      </c>
      <c r="BT15" s="50" t="s">
        <v>555</v>
      </c>
      <c r="BU15" s="50" t="s">
        <v>548</v>
      </c>
      <c r="BV15" s="50" t="s">
        <v>548</v>
      </c>
      <c r="BW15" s="50" t="s">
        <v>552</v>
      </c>
      <c r="BX15" s="50" t="s">
        <v>555</v>
      </c>
      <c r="BY15" s="50" t="s">
        <v>552</v>
      </c>
      <c r="BZ15" s="50" t="s">
        <v>555</v>
      </c>
      <c r="CA15" s="50" t="s">
        <v>548</v>
      </c>
      <c r="CB15" s="50" t="s">
        <v>548</v>
      </c>
      <c r="CC15" s="50" t="s">
        <v>558</v>
      </c>
      <c r="CD15" s="50" t="s">
        <v>548</v>
      </c>
      <c r="CE15" s="50" t="s">
        <v>551</v>
      </c>
      <c r="CF15" s="50" t="s">
        <v>554</v>
      </c>
      <c r="CG15" s="50" t="s">
        <v>549</v>
      </c>
      <c r="CH15" s="50" t="s">
        <v>549</v>
      </c>
      <c r="CI15" s="50" t="s">
        <v>549</v>
      </c>
      <c r="CJ15" s="50" t="s">
        <v>549</v>
      </c>
      <c r="CK15" s="50" t="s">
        <v>548</v>
      </c>
      <c r="CL15" s="50" t="s">
        <v>552</v>
      </c>
      <c r="CM15" s="50" t="s">
        <v>555</v>
      </c>
      <c r="CN15" s="50" t="s">
        <v>551</v>
      </c>
      <c r="CO15" s="50" t="s">
        <v>556</v>
      </c>
      <c r="CP15" s="50"/>
      <c r="CQ15" s="50"/>
      <c r="CR15" s="50"/>
      <c r="CS15" s="50"/>
      <c r="CT15" s="50"/>
      <c r="CU15" s="50"/>
      <c r="CV15" s="50"/>
      <c r="CW15" s="50"/>
      <c r="CX15" s="50"/>
      <c r="CY15" s="50"/>
      <c r="CZ15" s="50"/>
    </row>
    <row r="16" spans="1:104" ht="28" x14ac:dyDescent="0.3">
      <c r="A16" s="54" t="s">
        <v>317</v>
      </c>
      <c r="B16" s="36" t="s">
        <v>318</v>
      </c>
      <c r="C16" s="36" t="s">
        <v>319</v>
      </c>
      <c r="D16" s="43" t="s">
        <v>77</v>
      </c>
      <c r="E16" s="77" t="s">
        <v>102</v>
      </c>
      <c r="F16" s="77" t="s">
        <v>114</v>
      </c>
      <c r="G16" s="77" t="s">
        <v>114</v>
      </c>
      <c r="H16" s="77" t="s">
        <v>114</v>
      </c>
      <c r="I16" s="77" t="s">
        <v>123</v>
      </c>
      <c r="J16" s="77" t="s">
        <v>559</v>
      </c>
      <c r="K16" s="77" t="s">
        <v>559</v>
      </c>
      <c r="L16" s="77" t="s">
        <v>559</v>
      </c>
      <c r="M16" s="77" t="s">
        <v>560</v>
      </c>
      <c r="N16" s="77" t="s">
        <v>561</v>
      </c>
      <c r="O16" s="77" t="s">
        <v>562</v>
      </c>
      <c r="P16" s="77" t="s">
        <v>563</v>
      </c>
      <c r="Q16" s="77" t="s">
        <v>617</v>
      </c>
      <c r="R16" s="77" t="s">
        <v>564</v>
      </c>
      <c r="S16" s="77" t="s">
        <v>326</v>
      </c>
      <c r="T16" s="77" t="s">
        <v>326</v>
      </c>
      <c r="U16" s="77" t="s">
        <v>565</v>
      </c>
      <c r="V16" s="77" t="s">
        <v>565</v>
      </c>
      <c r="W16" s="77" t="s">
        <v>566</v>
      </c>
      <c r="X16" s="77" t="s">
        <v>566</v>
      </c>
      <c r="Y16" s="77" t="s">
        <v>567</v>
      </c>
      <c r="Z16" s="77" t="s">
        <v>568</v>
      </c>
      <c r="AA16" s="77" t="s">
        <v>569</v>
      </c>
      <c r="AB16" s="77" t="s">
        <v>570</v>
      </c>
      <c r="AC16" s="77" t="s">
        <v>327</v>
      </c>
      <c r="AD16" s="77" t="s">
        <v>327</v>
      </c>
      <c r="AE16" s="77" t="s">
        <v>572</v>
      </c>
      <c r="AF16" s="77" t="s">
        <v>329</v>
      </c>
      <c r="AG16" s="77" t="s">
        <v>329</v>
      </c>
      <c r="AH16" s="77" t="s">
        <v>573</v>
      </c>
      <c r="AI16" s="77" t="s">
        <v>573</v>
      </c>
      <c r="AJ16" s="77" t="s">
        <v>330</v>
      </c>
      <c r="AK16" s="77" t="s">
        <v>330</v>
      </c>
      <c r="AL16" s="77" t="s">
        <v>331</v>
      </c>
      <c r="AM16" s="77" t="s">
        <v>331</v>
      </c>
      <c r="AN16" s="77" t="s">
        <v>574</v>
      </c>
      <c r="AO16" s="77" t="s">
        <v>576</v>
      </c>
      <c r="AP16" s="77" t="s">
        <v>576</v>
      </c>
      <c r="AQ16" s="77" t="s">
        <v>577</v>
      </c>
      <c r="AR16" s="77" t="s">
        <v>578</v>
      </c>
      <c r="AS16" s="77" t="s">
        <v>335</v>
      </c>
      <c r="AT16" s="77" t="s">
        <v>335</v>
      </c>
      <c r="AU16" s="77" t="s">
        <v>336</v>
      </c>
      <c r="AV16" s="77" t="s">
        <v>336</v>
      </c>
      <c r="AW16" s="77" t="s">
        <v>579</v>
      </c>
      <c r="AX16" s="77" t="s">
        <v>579</v>
      </c>
      <c r="AY16" s="77" t="s">
        <v>580</v>
      </c>
      <c r="AZ16" s="77" t="s">
        <v>99</v>
      </c>
      <c r="BA16" s="77" t="s">
        <v>581</v>
      </c>
      <c r="BB16" s="77" t="s">
        <v>582</v>
      </c>
      <c r="BC16" s="77" t="s">
        <v>582</v>
      </c>
      <c r="BD16" s="77" t="s">
        <v>583</v>
      </c>
      <c r="BE16" s="77" t="s">
        <v>583</v>
      </c>
      <c r="BF16" s="77" t="s">
        <v>337</v>
      </c>
      <c r="BG16" s="77" t="s">
        <v>618</v>
      </c>
      <c r="BH16" s="77" t="s">
        <v>338</v>
      </c>
      <c r="BI16" s="77" t="s">
        <v>338</v>
      </c>
      <c r="BJ16" s="77" t="s">
        <v>584</v>
      </c>
      <c r="BK16" s="77" t="s">
        <v>585</v>
      </c>
      <c r="BL16" s="77" t="s">
        <v>586</v>
      </c>
      <c r="BM16" s="77" t="s">
        <v>587</v>
      </c>
      <c r="BN16" s="77" t="s">
        <v>588</v>
      </c>
      <c r="BO16" s="77" t="s">
        <v>588</v>
      </c>
      <c r="BP16" s="77" t="s">
        <v>589</v>
      </c>
      <c r="BQ16" s="77" t="s">
        <v>348</v>
      </c>
      <c r="BR16" s="77" t="s">
        <v>348</v>
      </c>
      <c r="BS16" s="77" t="s">
        <v>341</v>
      </c>
      <c r="BT16" s="77" t="s">
        <v>341</v>
      </c>
      <c r="BU16" s="77" t="s">
        <v>619</v>
      </c>
      <c r="BV16" s="77" t="s">
        <v>591</v>
      </c>
      <c r="BW16" s="77" t="s">
        <v>342</v>
      </c>
      <c r="BX16" s="77" t="s">
        <v>342</v>
      </c>
      <c r="BY16" s="77" t="s">
        <v>343</v>
      </c>
      <c r="BZ16" s="77" t="s">
        <v>343</v>
      </c>
      <c r="CA16" s="77" t="s">
        <v>367</v>
      </c>
      <c r="CB16" s="77" t="s">
        <v>366</v>
      </c>
      <c r="CC16" s="77" t="s">
        <v>592</v>
      </c>
      <c r="CD16" s="77" t="s">
        <v>593</v>
      </c>
      <c r="CE16" s="77" t="s">
        <v>344</v>
      </c>
      <c r="CF16" s="77" t="s">
        <v>344</v>
      </c>
      <c r="CG16" s="77" t="s">
        <v>594</v>
      </c>
      <c r="CH16" s="77" t="s">
        <v>594</v>
      </c>
      <c r="CI16" s="77" t="s">
        <v>594</v>
      </c>
      <c r="CJ16" s="77" t="s">
        <v>595</v>
      </c>
      <c r="CK16" s="77" t="s">
        <v>596</v>
      </c>
      <c r="CL16" s="77" t="s">
        <v>345</v>
      </c>
      <c r="CM16" s="77" t="s">
        <v>345</v>
      </c>
      <c r="CN16" s="77" t="s">
        <v>349</v>
      </c>
      <c r="CO16" s="77" t="s">
        <v>349</v>
      </c>
      <c r="CP16" s="77"/>
      <c r="CQ16" s="77"/>
      <c r="CR16" s="77"/>
      <c r="CS16" s="77"/>
      <c r="CT16" s="77"/>
      <c r="CU16" s="77"/>
      <c r="CV16" s="77"/>
      <c r="CW16" s="77"/>
      <c r="CX16" s="77"/>
      <c r="CY16" s="77"/>
      <c r="CZ16" s="77"/>
    </row>
    <row r="17" spans="1:104" ht="28" x14ac:dyDescent="0.3">
      <c r="A17" s="54" t="s">
        <v>381</v>
      </c>
      <c r="B17" s="55" t="s">
        <v>382</v>
      </c>
      <c r="C17" s="22" t="s">
        <v>383</v>
      </c>
      <c r="D17" s="44" t="s">
        <v>77</v>
      </c>
      <c r="E17" s="77" t="s">
        <v>384</v>
      </c>
      <c r="F17" s="77" t="s">
        <v>384</v>
      </c>
      <c r="G17" s="77" t="s">
        <v>384</v>
      </c>
      <c r="H17" s="77" t="s">
        <v>384</v>
      </c>
      <c r="I17" s="77" t="s">
        <v>384</v>
      </c>
      <c r="J17" s="77" t="s">
        <v>597</v>
      </c>
      <c r="K17" s="77" t="s">
        <v>597</v>
      </c>
      <c r="L17" s="77" t="s">
        <v>597</v>
      </c>
      <c r="M17" s="77" t="s">
        <v>597</v>
      </c>
      <c r="N17" s="77" t="s">
        <v>597</v>
      </c>
      <c r="O17" s="77" t="s">
        <v>597</v>
      </c>
      <c r="P17" s="77" t="s">
        <v>597</v>
      </c>
      <c r="Q17" s="77" t="s">
        <v>597</v>
      </c>
      <c r="R17" s="77" t="s">
        <v>597</v>
      </c>
      <c r="S17" s="77" t="s">
        <v>597</v>
      </c>
      <c r="T17" s="77" t="s">
        <v>597</v>
      </c>
      <c r="U17" s="77" t="s">
        <v>597</v>
      </c>
      <c r="V17" s="77" t="s">
        <v>597</v>
      </c>
      <c r="W17" s="77" t="s">
        <v>597</v>
      </c>
      <c r="X17" s="77" t="s">
        <v>597</v>
      </c>
      <c r="Y17" s="77" t="s">
        <v>597</v>
      </c>
      <c r="Z17" s="77" t="s">
        <v>597</v>
      </c>
      <c r="AA17" s="77" t="s">
        <v>597</v>
      </c>
      <c r="AB17" s="77" t="s">
        <v>597</v>
      </c>
      <c r="AC17" s="77" t="s">
        <v>597</v>
      </c>
      <c r="AD17" s="77" t="s">
        <v>597</v>
      </c>
      <c r="AE17" s="77" t="s">
        <v>597</v>
      </c>
      <c r="AF17" s="77" t="s">
        <v>597</v>
      </c>
      <c r="AG17" s="77" t="s">
        <v>597</v>
      </c>
      <c r="AH17" s="77" t="s">
        <v>597</v>
      </c>
      <c r="AI17" s="77" t="s">
        <v>597</v>
      </c>
      <c r="AJ17" s="77" t="s">
        <v>597</v>
      </c>
      <c r="AK17" s="77" t="s">
        <v>597</v>
      </c>
      <c r="AL17" s="77" t="s">
        <v>597</v>
      </c>
      <c r="AM17" s="77" t="s">
        <v>597</v>
      </c>
      <c r="AN17" s="77" t="s">
        <v>597</v>
      </c>
      <c r="AO17" s="77" t="s">
        <v>597</v>
      </c>
      <c r="AP17" s="77" t="s">
        <v>597</v>
      </c>
      <c r="AQ17" s="77" t="s">
        <v>597</v>
      </c>
      <c r="AR17" s="77" t="s">
        <v>597</v>
      </c>
      <c r="AS17" s="77" t="s">
        <v>597</v>
      </c>
      <c r="AT17" s="77" t="s">
        <v>597</v>
      </c>
      <c r="AU17" s="77" t="s">
        <v>597</v>
      </c>
      <c r="AV17" s="77" t="s">
        <v>597</v>
      </c>
      <c r="AW17" s="77" t="s">
        <v>597</v>
      </c>
      <c r="AX17" s="77" t="s">
        <v>597</v>
      </c>
      <c r="AY17" s="77" t="s">
        <v>597</v>
      </c>
      <c r="AZ17" s="77" t="s">
        <v>597</v>
      </c>
      <c r="BA17" s="77" t="s">
        <v>597</v>
      </c>
      <c r="BB17" s="77" t="s">
        <v>597</v>
      </c>
      <c r="BC17" s="77" t="s">
        <v>597</v>
      </c>
      <c r="BD17" s="77" t="s">
        <v>597</v>
      </c>
      <c r="BE17" s="77" t="s">
        <v>597</v>
      </c>
      <c r="BF17" s="77" t="s">
        <v>597</v>
      </c>
      <c r="BG17" s="77" t="s">
        <v>597</v>
      </c>
      <c r="BH17" s="77" t="s">
        <v>597</v>
      </c>
      <c r="BI17" s="77" t="s">
        <v>597</v>
      </c>
      <c r="BJ17" s="77" t="s">
        <v>597</v>
      </c>
      <c r="BK17" s="77" t="s">
        <v>597</v>
      </c>
      <c r="BL17" s="77" t="s">
        <v>597</v>
      </c>
      <c r="BM17" s="77" t="s">
        <v>597</v>
      </c>
      <c r="BN17" s="77" t="s">
        <v>597</v>
      </c>
      <c r="BO17" s="77" t="s">
        <v>597</v>
      </c>
      <c r="BP17" s="77" t="s">
        <v>597</v>
      </c>
      <c r="BQ17" s="77" t="s">
        <v>597</v>
      </c>
      <c r="BR17" s="77" t="s">
        <v>597</v>
      </c>
      <c r="BS17" s="77" t="s">
        <v>597</v>
      </c>
      <c r="BT17" s="77" t="s">
        <v>597</v>
      </c>
      <c r="BU17" s="77" t="s">
        <v>597</v>
      </c>
      <c r="BV17" s="77" t="s">
        <v>597</v>
      </c>
      <c r="BW17" s="77" t="s">
        <v>597</v>
      </c>
      <c r="BX17" s="77" t="s">
        <v>597</v>
      </c>
      <c r="BY17" s="77" t="s">
        <v>597</v>
      </c>
      <c r="BZ17" s="77" t="s">
        <v>597</v>
      </c>
      <c r="CA17" s="77" t="s">
        <v>597</v>
      </c>
      <c r="CB17" s="77" t="s">
        <v>597</v>
      </c>
      <c r="CC17" s="77" t="s">
        <v>597</v>
      </c>
      <c r="CD17" s="77" t="s">
        <v>597</v>
      </c>
      <c r="CE17" s="77" t="s">
        <v>597</v>
      </c>
      <c r="CF17" s="77" t="s">
        <v>597</v>
      </c>
      <c r="CG17" s="77" t="s">
        <v>597</v>
      </c>
      <c r="CH17" s="77" t="s">
        <v>597</v>
      </c>
      <c r="CI17" s="77" t="s">
        <v>597</v>
      </c>
      <c r="CJ17" s="77" t="s">
        <v>597</v>
      </c>
      <c r="CK17" s="77" t="s">
        <v>597</v>
      </c>
      <c r="CL17" s="77" t="s">
        <v>597</v>
      </c>
      <c r="CM17" s="77" t="s">
        <v>597</v>
      </c>
      <c r="CN17" s="77" t="s">
        <v>597</v>
      </c>
      <c r="CO17" s="77" t="s">
        <v>597</v>
      </c>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t="s">
        <v>398</v>
      </c>
      <c r="F18" s="78" t="s">
        <v>598</v>
      </c>
      <c r="G18" s="78" t="s">
        <v>599</v>
      </c>
      <c r="H18" s="78" t="s">
        <v>600</v>
      </c>
      <c r="I18" s="78" t="s">
        <v>398</v>
      </c>
      <c r="J18" s="78" t="s">
        <v>601</v>
      </c>
      <c r="K18" s="78" t="s">
        <v>599</v>
      </c>
      <c r="L18" s="78" t="s">
        <v>600</v>
      </c>
      <c r="M18" s="78" t="s">
        <v>398</v>
      </c>
      <c r="N18" s="78" t="s">
        <v>398</v>
      </c>
      <c r="O18" s="78" t="s">
        <v>398</v>
      </c>
      <c r="P18" s="78" t="s">
        <v>601</v>
      </c>
      <c r="Q18" s="78" t="s">
        <v>599</v>
      </c>
      <c r="R18" s="78" t="s">
        <v>398</v>
      </c>
      <c r="S18" s="78" t="s">
        <v>601</v>
      </c>
      <c r="T18" s="78" t="s">
        <v>599</v>
      </c>
      <c r="U18" s="78" t="s">
        <v>599</v>
      </c>
      <c r="V18" s="78" t="s">
        <v>601</v>
      </c>
      <c r="W18" s="78" t="s">
        <v>599</v>
      </c>
      <c r="X18" s="78" t="s">
        <v>601</v>
      </c>
      <c r="Y18" s="78" t="s">
        <v>398</v>
      </c>
      <c r="Z18" s="78" t="s">
        <v>398</v>
      </c>
      <c r="AA18" s="78" t="s">
        <v>398</v>
      </c>
      <c r="AB18" s="78" t="s">
        <v>398</v>
      </c>
      <c r="AC18" s="78" t="s">
        <v>601</v>
      </c>
      <c r="AD18" s="78" t="s">
        <v>599</v>
      </c>
      <c r="AE18" s="78" t="s">
        <v>398</v>
      </c>
      <c r="AF18" s="78" t="s">
        <v>599</v>
      </c>
      <c r="AG18" s="78" t="s">
        <v>601</v>
      </c>
      <c r="AH18" s="78" t="s">
        <v>599</v>
      </c>
      <c r="AI18" s="78" t="s">
        <v>601</v>
      </c>
      <c r="AJ18" s="78" t="s">
        <v>601</v>
      </c>
      <c r="AK18" s="78" t="s">
        <v>599</v>
      </c>
      <c r="AL18" s="78" t="s">
        <v>601</v>
      </c>
      <c r="AM18" s="78" t="s">
        <v>599</v>
      </c>
      <c r="AN18" s="78" t="s">
        <v>398</v>
      </c>
      <c r="AO18" s="78" t="s">
        <v>599</v>
      </c>
      <c r="AP18" s="78" t="s">
        <v>601</v>
      </c>
      <c r="AQ18" s="78" t="s">
        <v>398</v>
      </c>
      <c r="AR18" s="78" t="s">
        <v>398</v>
      </c>
      <c r="AS18" s="78" t="s">
        <v>599</v>
      </c>
      <c r="AT18" s="78" t="s">
        <v>601</v>
      </c>
      <c r="AU18" s="78" t="s">
        <v>601</v>
      </c>
      <c r="AV18" s="78" t="s">
        <v>599</v>
      </c>
      <c r="AW18" s="78" t="s">
        <v>599</v>
      </c>
      <c r="AX18" s="78" t="s">
        <v>601</v>
      </c>
      <c r="AY18" s="78" t="s">
        <v>599</v>
      </c>
      <c r="AZ18" s="78" t="s">
        <v>601</v>
      </c>
      <c r="BA18" s="78" t="s">
        <v>398</v>
      </c>
      <c r="BB18" s="78" t="s">
        <v>601</v>
      </c>
      <c r="BC18" s="78" t="s">
        <v>599</v>
      </c>
      <c r="BD18" s="78" t="s">
        <v>599</v>
      </c>
      <c r="BE18" s="78" t="s">
        <v>601</v>
      </c>
      <c r="BF18" s="78" t="s">
        <v>599</v>
      </c>
      <c r="BG18" s="78" t="s">
        <v>601</v>
      </c>
      <c r="BH18" s="78" t="s">
        <v>601</v>
      </c>
      <c r="BI18" s="78" t="s">
        <v>599</v>
      </c>
      <c r="BJ18" s="78" t="s">
        <v>398</v>
      </c>
      <c r="BK18" s="78" t="s">
        <v>398</v>
      </c>
      <c r="BL18" s="78" t="s">
        <v>398</v>
      </c>
      <c r="BM18" s="78" t="s">
        <v>398</v>
      </c>
      <c r="BN18" s="78" t="s">
        <v>601</v>
      </c>
      <c r="BO18" s="78" t="s">
        <v>599</v>
      </c>
      <c r="BP18" s="78" t="s">
        <v>398</v>
      </c>
      <c r="BQ18" s="78" t="s">
        <v>601</v>
      </c>
      <c r="BR18" s="78" t="s">
        <v>599</v>
      </c>
      <c r="BS18" s="78" t="s">
        <v>601</v>
      </c>
      <c r="BT18" s="78" t="s">
        <v>599</v>
      </c>
      <c r="BU18" s="78" t="s">
        <v>398</v>
      </c>
      <c r="BV18" s="78" t="s">
        <v>398</v>
      </c>
      <c r="BW18" s="78" t="s">
        <v>601</v>
      </c>
      <c r="BX18" s="78" t="s">
        <v>599</v>
      </c>
      <c r="BY18" s="78" t="s">
        <v>601</v>
      </c>
      <c r="BZ18" s="78" t="s">
        <v>599</v>
      </c>
      <c r="CA18" s="78" t="s">
        <v>398</v>
      </c>
      <c r="CB18" s="78" t="s">
        <v>398</v>
      </c>
      <c r="CC18" s="78" t="s">
        <v>398</v>
      </c>
      <c r="CD18" s="78" t="s">
        <v>398</v>
      </c>
      <c r="CE18" s="78" t="s">
        <v>601</v>
      </c>
      <c r="CF18" s="78" t="s">
        <v>599</v>
      </c>
      <c r="CG18" s="78" t="s">
        <v>601</v>
      </c>
      <c r="CH18" s="78" t="s">
        <v>599</v>
      </c>
      <c r="CI18" s="78" t="s">
        <v>600</v>
      </c>
      <c r="CJ18" s="78" t="s">
        <v>398</v>
      </c>
      <c r="CK18" s="78" t="s">
        <v>398</v>
      </c>
      <c r="CL18" s="78" t="s">
        <v>601</v>
      </c>
      <c r="CM18" s="78" t="s">
        <v>599</v>
      </c>
      <c r="CN18" s="78" t="s">
        <v>601</v>
      </c>
      <c r="CO18" s="78" t="s">
        <v>599</v>
      </c>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t="s">
        <v>415</v>
      </c>
      <c r="F23" s="73" t="s">
        <v>620</v>
      </c>
      <c r="G23" s="50" t="s">
        <v>415</v>
      </c>
      <c r="H23" s="50" t="s">
        <v>417</v>
      </c>
      <c r="I23" s="50" t="s">
        <v>417</v>
      </c>
      <c r="J23" s="50" t="s">
        <v>537</v>
      </c>
      <c r="K23" s="50" t="s">
        <v>537</v>
      </c>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t="s">
        <v>422</v>
      </c>
      <c r="F24" s="75" t="s">
        <v>422</v>
      </c>
      <c r="G24" s="74" t="s">
        <v>422</v>
      </c>
      <c r="H24" s="74" t="s">
        <v>417</v>
      </c>
      <c r="I24" s="74" t="s">
        <v>417</v>
      </c>
      <c r="J24" s="74" t="s">
        <v>422</v>
      </c>
      <c r="K24" s="74" t="s">
        <v>422</v>
      </c>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t="s">
        <v>426</v>
      </c>
      <c r="F25" s="72" t="s">
        <v>426</v>
      </c>
      <c r="G25" s="72" t="s">
        <v>426</v>
      </c>
      <c r="H25" s="72" t="s">
        <v>426</v>
      </c>
      <c r="I25" s="72" t="s">
        <v>426</v>
      </c>
      <c r="J25" s="72" t="s">
        <v>426</v>
      </c>
      <c r="K25" s="72" t="s">
        <v>426</v>
      </c>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Commonwealth Care Alliance</v>
      </c>
      <c r="F29" s="4" t="str">
        <f>IF(F30&lt;&gt;"",F30,"[Plan 2]")</f>
        <v>Fallon Navicare</v>
      </c>
      <c r="G29" s="4" t="str">
        <f>IF(G30&lt;&gt;"",G30,"[Plan 3]")</f>
        <v>Senior Whole Health</v>
      </c>
      <c r="H29" s="4" t="str">
        <f>IF(H30&lt;&gt;"",H30,"[Plan 4]")</f>
        <v>Tufts Health Plan</v>
      </c>
      <c r="I29" s="4" t="str">
        <f>IF(I30&lt;&gt;"",I30,"[Plan 5]")</f>
        <v>United Healthcare</v>
      </c>
      <c r="J29" s="4" t="str">
        <f>IF(J30&lt;&gt;"",J30,"[Plan 6]")</f>
        <v>Wellsense Health Plan</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t="s">
        <v>603</v>
      </c>
      <c r="F30" s="79" t="s">
        <v>621</v>
      </c>
      <c r="G30" s="50" t="s">
        <v>622</v>
      </c>
      <c r="H30" s="50" t="s">
        <v>623</v>
      </c>
      <c r="I30" s="50" t="s">
        <v>624</v>
      </c>
      <c r="J30" s="50" t="s">
        <v>625</v>
      </c>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t="s">
        <v>451</v>
      </c>
      <c r="F31" s="50" t="s">
        <v>451</v>
      </c>
      <c r="G31" s="50" t="s">
        <v>451</v>
      </c>
      <c r="H31" s="50" t="s">
        <v>451</v>
      </c>
      <c r="I31" s="50" t="s">
        <v>451</v>
      </c>
      <c r="J31" s="50" t="s">
        <v>451</v>
      </c>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94" t="s">
        <v>626</v>
      </c>
      <c r="F32" s="77" t="s">
        <v>626</v>
      </c>
      <c r="G32" s="77" t="s">
        <v>626</v>
      </c>
      <c r="H32" s="77" t="s">
        <v>626</v>
      </c>
      <c r="I32" s="77" t="s">
        <v>626</v>
      </c>
      <c r="J32" s="77" t="s">
        <v>626</v>
      </c>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t="s">
        <v>426</v>
      </c>
      <c r="F33" s="77" t="s">
        <v>426</v>
      </c>
      <c r="G33" s="77" t="s">
        <v>426</v>
      </c>
      <c r="H33" s="77" t="s">
        <v>426</v>
      </c>
      <c r="I33" s="77" t="s">
        <v>426</v>
      </c>
      <c r="J33" s="77" t="s">
        <v>426</v>
      </c>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t="s">
        <v>426</v>
      </c>
      <c r="F34" s="77" t="s">
        <v>426</v>
      </c>
      <c r="G34" s="77" t="s">
        <v>426</v>
      </c>
      <c r="H34" s="77" t="s">
        <v>426</v>
      </c>
      <c r="I34" s="77" t="s">
        <v>426</v>
      </c>
      <c r="J34" s="77" t="s">
        <v>426</v>
      </c>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t="s">
        <v>484</v>
      </c>
      <c r="F36" s="79" t="s">
        <v>484</v>
      </c>
      <c r="G36" s="50" t="s">
        <v>484</v>
      </c>
      <c r="H36" s="50" t="s">
        <v>484</v>
      </c>
      <c r="I36" s="50" t="s">
        <v>484</v>
      </c>
      <c r="J36" s="50" t="s">
        <v>484</v>
      </c>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t="s">
        <v>426</v>
      </c>
      <c r="F37" s="79" t="s">
        <v>426</v>
      </c>
      <c r="G37" s="50" t="s">
        <v>426</v>
      </c>
      <c r="H37" s="50" t="s">
        <v>426</v>
      </c>
      <c r="I37" s="50" t="s">
        <v>426</v>
      </c>
      <c r="J37" s="50" t="s">
        <v>426</v>
      </c>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t="s">
        <v>451</v>
      </c>
      <c r="F38" s="50" t="s">
        <v>451</v>
      </c>
      <c r="G38" s="50" t="s">
        <v>451</v>
      </c>
      <c r="H38" s="50" t="s">
        <v>451</v>
      </c>
      <c r="I38" s="50" t="s">
        <v>451</v>
      </c>
      <c r="J38" s="50" t="s">
        <v>451</v>
      </c>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t="s">
        <v>613</v>
      </c>
      <c r="F39" s="77" t="s">
        <v>613</v>
      </c>
      <c r="G39" s="77" t="s">
        <v>613</v>
      </c>
      <c r="H39" s="77" t="s">
        <v>613</v>
      </c>
      <c r="I39" s="77" t="s">
        <v>613</v>
      </c>
      <c r="J39" s="77" t="s">
        <v>613</v>
      </c>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t="s">
        <v>426</v>
      </c>
      <c r="F40" s="50" t="s">
        <v>426</v>
      </c>
      <c r="G40" s="50" t="s">
        <v>426</v>
      </c>
      <c r="H40" s="50" t="s">
        <v>426</v>
      </c>
      <c r="I40" s="50" t="s">
        <v>426</v>
      </c>
      <c r="J40" s="50" t="s">
        <v>426</v>
      </c>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t="s">
        <v>426</v>
      </c>
      <c r="F41" s="50" t="s">
        <v>426</v>
      </c>
      <c r="G41" s="50" t="s">
        <v>426</v>
      </c>
      <c r="H41" s="50" t="s">
        <v>426</v>
      </c>
      <c r="I41" s="50" t="s">
        <v>426</v>
      </c>
      <c r="J41" s="50" t="s">
        <v>426</v>
      </c>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okgwnehEvDcu87WaVsnqyunyMtWws3zvbS+q0iKlECb+KYBWuIJn8GnHrx7H3rdzmo5nhuzcCtYk8NY1FbXFQ==" saltValue="1fPscsEaU43BBoA0S55YE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71C06A35-F759-4EF0-801D-8E42BD234408}"/>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FF1596F2-1F28-49DE-A909-92546480BD8C}">
          <x14:formula1>
            <xm:f>'Set Values'!$I$3:$I$7</xm:f>
          </x14:formula1>
          <xm:sqref>E19:CZ19</xm:sqref>
        </x14:dataValidation>
        <x14:dataValidation type="list" allowBlank="1" showInputMessage="1" prompt="To enter free text, select cell and type - do not click into cell" xr:uid="{F6A2B33B-CF29-4282-ACAC-E38BE041D3C5}">
          <x14:formula1>
            <xm:f>'Set Values'!$I$3:$I$7</xm:f>
          </x14:formula1>
          <xm:sqref>E17:CZ17</xm:sqref>
        </x14:dataValidation>
        <x14:dataValidation type="list" allowBlank="1" showInputMessage="1" prompt="To enter free text, select cell and type - do not click into cell" xr:uid="{8FB97D96-608C-4A69-82AA-4C3FAC5D6E69}">
          <x14:formula1>
            <xm:f>'Set Values'!$F$3:$F$12</xm:f>
          </x14:formula1>
          <xm:sqref>E14:CZ14</xm:sqref>
        </x14:dataValidation>
        <x14:dataValidation type="list" allowBlank="1" showInputMessage="1" showErrorMessage="1" xr:uid="{7215C5B3-3991-47D9-9E1F-B0645AD4BD9B}">
          <x14:formula1>
            <xm:f>'Set Values'!$M$3:$M$4</xm:f>
          </x14:formula1>
          <xm:sqref>E31:AR31 E38:AR38</xm:sqref>
        </x14:dataValidation>
        <x14:dataValidation type="list" allowBlank="1" showInputMessage="1" showErrorMessage="1" xr:uid="{EACE38A1-424C-4B5E-BCF6-DAA91F88B1B8}">
          <x14:formula1>
            <xm:f>'Set Values'!$L$3:$L$5</xm:f>
          </x14:formula1>
          <xm:sqref>E24:L24</xm:sqref>
        </x14:dataValidation>
        <x14:dataValidation type="list" allowBlank="1" showInputMessage="1" prompt="To enter free text, select cell and type - do not click into cell" xr:uid="{8900E7E3-E39F-4758-970B-65F80E78A446}">
          <x14:formula1>
            <xm:f>'Set Values'!$G$3:$G$14</xm:f>
          </x14:formula1>
          <xm:sqref>E16:CZ16</xm:sqref>
        </x14:dataValidation>
        <x14:dataValidation type="list" allowBlank="1" showInputMessage="1" xr:uid="{2E303D3C-8360-494F-BFF7-80671E745BD8}">
          <x14:formula1>
            <xm:f>'Set Values'!$K$3:$K$10</xm:f>
          </x14:formula1>
          <xm:sqref>E23:L23</xm:sqref>
        </x14:dataValidation>
        <x14:dataValidation type="list" allowBlank="1" showInputMessage="1" prompt="To enter free text, select cell and type - do not click into cell" xr:uid="{46EE457C-656B-407E-B6D9-69DB97122C63}">
          <x14:formula1>
            <xm:f>'Set Values'!$H$3:$H$12</xm:f>
          </x14:formula1>
          <xm:sqref>E18:CZ18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B33F7-D166-4C4D-823E-7AF74F39BFB7}">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IF('I_State&amp;Prog_Info'!J15="","[Program 6]",'I_State&amp;Prog_Info'!J15)</f>
        <v>[Program 6]</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IF('I_State&amp;Prog_Info'!J17="","(Placeholder for plan type)",'I_State&amp;Prog_Info'!J17)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IF('I_State&amp;Prog_Info'!J59="","(Placeholder for providers)",'I_State&amp;Prog_Info'!J59)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IF('I_State&amp;Prog_Info'!J39="","(Placeholder for separate analysis and results document)",'I_State&amp;Prog_Info'!J39)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IF('I_State&amp;Prog_Info'!J40="","(Placeholder for separate analysis and results document)",'I_State&amp;Prog_Info'!J40)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IF('I_State&amp;Prog_Info'!J41="","(Placeholder for separate analysis and results document)",'I_State&amp;Prog_Info'!J41)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tq59JChWbPjtt66QALw/WRHnpNol8rhUHRXaZCzNFaaO7Bi3EJibpcclibEVXKQPjy6kVVypKmIgVvS3xcDMIw==" saltValue="fv0WmapgBgKl0sDmtmdZP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A7A765-43D5-46F3-BA54-1E24A56EEFC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BD723BB-B56F-41D6-8CA6-8089A6C90843}">
          <x14:formula1>
            <xm:f>'Set Values'!$H$3:$H$12</xm:f>
          </x14:formula1>
          <xm:sqref>E18:CZ18</xm:sqref>
        </x14:dataValidation>
        <x14:dataValidation type="list" allowBlank="1" showInputMessage="1" xr:uid="{A4EE3942-D75F-4FA7-8D33-68FAF592F6A3}">
          <x14:formula1>
            <xm:f>'Set Values'!$K$3:$K$10</xm:f>
          </x14:formula1>
          <xm:sqref>E23:L23</xm:sqref>
        </x14:dataValidation>
        <x14:dataValidation type="list" allowBlank="1" showInputMessage="1" prompt="To enter free text, select cell and type - do not click into cell" xr:uid="{DCBA87D4-EAAC-4A4F-ADA0-AE456D5FD771}">
          <x14:formula1>
            <xm:f>'Set Values'!$G$3:$G$14</xm:f>
          </x14:formula1>
          <xm:sqref>E16:CZ16</xm:sqref>
        </x14:dataValidation>
        <x14:dataValidation type="list" allowBlank="1" showInputMessage="1" showErrorMessage="1" xr:uid="{5046CDA5-AE5C-4414-A145-7224E70E1872}">
          <x14:formula1>
            <xm:f>'Set Values'!$L$3:$L$5</xm:f>
          </x14:formula1>
          <xm:sqref>E24:L24</xm:sqref>
        </x14:dataValidation>
        <x14:dataValidation type="list" allowBlank="1" showInputMessage="1" showErrorMessage="1" xr:uid="{B9B7571A-7AE4-4FAB-9DE8-63509BDA970B}">
          <x14:formula1>
            <xm:f>'Set Values'!$M$3:$M$4</xm:f>
          </x14:formula1>
          <xm:sqref>E31:AR31 E38:AR38</xm:sqref>
        </x14:dataValidation>
        <x14:dataValidation type="list" allowBlank="1" showInputMessage="1" prompt="To enter free text, select cell and type - do not click into cell" xr:uid="{1C9C3AEE-DA1D-4113-B0DD-FC4C55B795E9}">
          <x14:formula1>
            <xm:f>'Set Values'!$F$3:$F$12</xm:f>
          </x14:formula1>
          <xm:sqref>E14:CZ14</xm:sqref>
        </x14:dataValidation>
        <x14:dataValidation type="list" allowBlank="1" showInputMessage="1" prompt="To enter free text, select cell and type - do not click into cell" xr:uid="{B42C8B14-1477-4A40-87F0-AC63C21E76BC}">
          <x14:formula1>
            <xm:f>'Set Values'!$I$3:$I$7</xm:f>
          </x14:formula1>
          <xm:sqref>E17:CZ17</xm:sqref>
        </x14:dataValidation>
        <x14:dataValidation type="list" allowBlank="1" showInputMessage="1" xr:uid="{DAC8CEA9-DB44-4791-AE91-2735E02A87EC}">
          <x14:formula1>
            <xm:f>'Set Values'!$I$3:$I$7</xm:f>
          </x14:formula1>
          <xm:sqref>E19:CZ19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CCDD-1F45-4338-AFB3-2D15EAE63548}">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161</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162</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163</v>
      </c>
      <c r="B3" s="122"/>
      <c r="C3" s="123" t="str">
        <f>IF('I_State&amp;Prog_Info'!K15="","[Program 7]",'I_State&amp;Prog_Info'!K15)</f>
        <v>[Program 7]</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82" t="s">
        <v>164</v>
      </c>
      <c r="B4" s="183"/>
      <c r="C4" s="69" t="str">
        <f>IF('I_State&amp;Prog_Info'!K17="","(Placeholder for plan type)",'I_State&amp;Prog_Info'!K17)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82" t="s">
        <v>165</v>
      </c>
      <c r="B5" s="183"/>
      <c r="C5" s="69" t="str">
        <f>IF('I_State&amp;Prog_Info'!K59="","(Placeholder for providers)",'I_State&amp;Prog_Info'!K59)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82" t="s">
        <v>166</v>
      </c>
      <c r="B6" s="183"/>
      <c r="C6" s="70" t="str">
        <f>IF('I_State&amp;Prog_Info'!K39="","(Placeholder for separate analysis and results document)",'I_State&amp;Prog_Info'!K39)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82" t="s">
        <v>167</v>
      </c>
      <c r="B7" s="183"/>
      <c r="C7" s="70" t="str">
        <f>IF('I_State&amp;Prog_Info'!K40="","(Placeholder for separate analysis and results document)",'I_State&amp;Prog_Info'!K40)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86" t="s">
        <v>168</v>
      </c>
      <c r="B8" s="187"/>
      <c r="C8" s="71" t="str">
        <f>IF('I_State&amp;Prog_Info'!K41="","(Placeholder for separate analysis and results document)",'I_State&amp;Prog_Info'!K41)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84" t="s">
        <v>169</v>
      </c>
      <c r="B9" s="184"/>
      <c r="C9" s="184"/>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85" t="s">
        <v>170</v>
      </c>
      <c r="B11" s="185"/>
      <c r="C11" s="185"/>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69" t="s">
        <v>171</v>
      </c>
      <c r="B12" s="169"/>
      <c r="C12" s="169"/>
      <c r="D12" s="153"/>
      <c r="E12" s="124" t="s">
        <v>172</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173</v>
      </c>
      <c r="F13" s="4" t="s">
        <v>174</v>
      </c>
      <c r="G13" s="4" t="s">
        <v>175</v>
      </c>
      <c r="H13" s="4" t="s">
        <v>176</v>
      </c>
      <c r="I13" s="4" t="s">
        <v>177</v>
      </c>
      <c r="J13" s="4" t="s">
        <v>178</v>
      </c>
      <c r="K13" s="4" t="s">
        <v>179</v>
      </c>
      <c r="L13" s="4" t="s">
        <v>180</v>
      </c>
      <c r="M13" s="4" t="s">
        <v>181</v>
      </c>
      <c r="N13" s="4" t="s">
        <v>182</v>
      </c>
      <c r="O13" s="4" t="s">
        <v>183</v>
      </c>
      <c r="P13" s="4" t="s">
        <v>184</v>
      </c>
      <c r="Q13" s="4" t="s">
        <v>185</v>
      </c>
      <c r="R13" s="4" t="s">
        <v>186</v>
      </c>
      <c r="S13" s="4" t="s">
        <v>187</v>
      </c>
      <c r="T13" s="4" t="s">
        <v>188</v>
      </c>
      <c r="U13" s="4" t="s">
        <v>189</v>
      </c>
      <c r="V13" s="4" t="s">
        <v>190</v>
      </c>
      <c r="W13" s="4" t="s">
        <v>191</v>
      </c>
      <c r="X13" s="4" t="s">
        <v>192</v>
      </c>
      <c r="Y13" s="4" t="s">
        <v>193</v>
      </c>
      <c r="Z13" s="4" t="s">
        <v>194</v>
      </c>
      <c r="AA13" s="4" t="s">
        <v>195</v>
      </c>
      <c r="AB13" s="4" t="s">
        <v>196</v>
      </c>
      <c r="AC13" s="4" t="s">
        <v>197</v>
      </c>
      <c r="AD13" s="4" t="s">
        <v>198</v>
      </c>
      <c r="AE13" s="4" t="s">
        <v>199</v>
      </c>
      <c r="AF13" s="4" t="s">
        <v>200</v>
      </c>
      <c r="AG13" s="4" t="s">
        <v>201</v>
      </c>
      <c r="AH13" s="4" t="s">
        <v>202</v>
      </c>
      <c r="AI13" s="4" t="s">
        <v>203</v>
      </c>
      <c r="AJ13" s="4" t="s">
        <v>204</v>
      </c>
      <c r="AK13" s="4" t="s">
        <v>205</v>
      </c>
      <c r="AL13" s="4" t="s">
        <v>206</v>
      </c>
      <c r="AM13" s="4" t="s">
        <v>207</v>
      </c>
      <c r="AN13" s="4" t="s">
        <v>208</v>
      </c>
      <c r="AO13" s="4" t="s">
        <v>209</v>
      </c>
      <c r="AP13" s="4" t="s">
        <v>210</v>
      </c>
      <c r="AQ13" s="4" t="s">
        <v>211</v>
      </c>
      <c r="AR13" s="4" t="s">
        <v>212</v>
      </c>
      <c r="AS13" s="4" t="s">
        <v>213</v>
      </c>
      <c r="AT13" s="4" t="s">
        <v>214</v>
      </c>
      <c r="AU13" s="4" t="s">
        <v>215</v>
      </c>
      <c r="AV13" s="4" t="s">
        <v>216</v>
      </c>
      <c r="AW13" s="4" t="s">
        <v>217</v>
      </c>
      <c r="AX13" s="4" t="s">
        <v>218</v>
      </c>
      <c r="AY13" s="4" t="s">
        <v>219</v>
      </c>
      <c r="AZ13" s="4" t="s">
        <v>220</v>
      </c>
      <c r="BA13" s="4" t="s">
        <v>221</v>
      </c>
      <c r="BB13" s="4" t="s">
        <v>222</v>
      </c>
      <c r="BC13" s="4" t="s">
        <v>223</v>
      </c>
      <c r="BD13" s="4" t="s">
        <v>224</v>
      </c>
      <c r="BE13" s="4" t="s">
        <v>225</v>
      </c>
      <c r="BF13" s="4" t="s">
        <v>226</v>
      </c>
      <c r="BG13" s="4" t="s">
        <v>227</v>
      </c>
      <c r="BH13" s="4" t="s">
        <v>228</v>
      </c>
      <c r="BI13" s="4" t="s">
        <v>229</v>
      </c>
      <c r="BJ13" s="4" t="s">
        <v>230</v>
      </c>
      <c r="BK13" s="4" t="s">
        <v>231</v>
      </c>
      <c r="BL13" s="4" t="s">
        <v>232</v>
      </c>
      <c r="BM13" s="4" t="s">
        <v>233</v>
      </c>
      <c r="BN13" s="4" t="s">
        <v>234</v>
      </c>
      <c r="BO13" s="4" t="s">
        <v>235</v>
      </c>
      <c r="BP13" s="4" t="s">
        <v>236</v>
      </c>
      <c r="BQ13" s="4" t="s">
        <v>237</v>
      </c>
      <c r="BR13" s="4" t="s">
        <v>238</v>
      </c>
      <c r="BS13" s="4" t="s">
        <v>239</v>
      </c>
      <c r="BT13" s="4" t="s">
        <v>240</v>
      </c>
      <c r="BU13" s="4" t="s">
        <v>241</v>
      </c>
      <c r="BV13" s="4" t="s">
        <v>242</v>
      </c>
      <c r="BW13" s="4" t="s">
        <v>243</v>
      </c>
      <c r="BX13" s="4" t="s">
        <v>244</v>
      </c>
      <c r="BY13" s="4" t="s">
        <v>245</v>
      </c>
      <c r="BZ13" s="4" t="s">
        <v>246</v>
      </c>
      <c r="CA13" s="4" t="s">
        <v>247</v>
      </c>
      <c r="CB13" s="4" t="s">
        <v>248</v>
      </c>
      <c r="CC13" s="4" t="s">
        <v>249</v>
      </c>
      <c r="CD13" s="4" t="s">
        <v>250</v>
      </c>
      <c r="CE13" s="4" t="s">
        <v>251</v>
      </c>
      <c r="CF13" s="4" t="s">
        <v>252</v>
      </c>
      <c r="CG13" s="4" t="s">
        <v>253</v>
      </c>
      <c r="CH13" s="4" t="s">
        <v>254</v>
      </c>
      <c r="CI13" s="4" t="s">
        <v>255</v>
      </c>
      <c r="CJ13" s="4" t="s">
        <v>256</v>
      </c>
      <c r="CK13" s="4" t="s">
        <v>257</v>
      </c>
      <c r="CL13" s="4" t="s">
        <v>258</v>
      </c>
      <c r="CM13" s="4" t="s">
        <v>259</v>
      </c>
      <c r="CN13" s="4" t="s">
        <v>260</v>
      </c>
      <c r="CO13" s="4" t="s">
        <v>261</v>
      </c>
      <c r="CP13" s="4" t="s">
        <v>262</v>
      </c>
      <c r="CQ13" s="4" t="s">
        <v>263</v>
      </c>
      <c r="CR13" s="4" t="s">
        <v>264</v>
      </c>
      <c r="CS13" s="4" t="s">
        <v>265</v>
      </c>
      <c r="CT13" s="4" t="s">
        <v>266</v>
      </c>
      <c r="CU13" s="4" t="s">
        <v>267</v>
      </c>
      <c r="CV13" s="4" t="s">
        <v>268</v>
      </c>
      <c r="CW13" s="4" t="s">
        <v>269</v>
      </c>
      <c r="CX13" s="4" t="s">
        <v>270</v>
      </c>
      <c r="CY13" s="4" t="s">
        <v>271</v>
      </c>
      <c r="CZ13" s="4" t="s">
        <v>272</v>
      </c>
    </row>
    <row r="14" spans="1:104" ht="28" x14ac:dyDescent="0.3">
      <c r="A14" s="54" t="s">
        <v>273</v>
      </c>
      <c r="B14" s="36" t="s">
        <v>274</v>
      </c>
      <c r="C14" s="16" t="s">
        <v>275</v>
      </c>
      <c r="D14" s="43" t="s">
        <v>77</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283</v>
      </c>
      <c r="B15" s="36" t="s">
        <v>284</v>
      </c>
      <c r="C15" s="16" t="s">
        <v>285</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317</v>
      </c>
      <c r="B16" s="36" t="s">
        <v>318</v>
      </c>
      <c r="C16" s="36" t="s">
        <v>319</v>
      </c>
      <c r="D16" s="43" t="s">
        <v>77</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381</v>
      </c>
      <c r="B17" s="55" t="s">
        <v>382</v>
      </c>
      <c r="C17" s="22" t="s">
        <v>383</v>
      </c>
      <c r="D17" s="44" t="s">
        <v>77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393</v>
      </c>
      <c r="B18" s="40" t="s">
        <v>394</v>
      </c>
      <c r="C18" s="21" t="s">
        <v>395</v>
      </c>
      <c r="D18" s="45" t="s">
        <v>77</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58</v>
      </c>
      <c r="B19" s="34"/>
      <c r="C19" s="34"/>
      <c r="D19" s="34"/>
    </row>
    <row r="20" spans="1:104" ht="43.5" customHeight="1" thickBot="1" x14ac:dyDescent="0.45">
      <c r="A20" s="185" t="s">
        <v>401</v>
      </c>
      <c r="B20" s="185"/>
      <c r="C20" s="185"/>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72" t="s">
        <v>402</v>
      </c>
      <c r="B21" s="172"/>
      <c r="C21" s="172"/>
      <c r="D21" s="153"/>
      <c r="E21" s="124" t="s">
        <v>403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404</v>
      </c>
      <c r="F22" s="62" t="s">
        <v>405</v>
      </c>
      <c r="G22" s="62" t="s">
        <v>406</v>
      </c>
      <c r="H22" s="62" t="s">
        <v>407</v>
      </c>
      <c r="I22" s="62" t="s">
        <v>408</v>
      </c>
      <c r="J22" s="62" t="s">
        <v>409</v>
      </c>
      <c r="K22" s="62" t="s">
        <v>410</v>
      </c>
      <c r="L22" s="62" t="s">
        <v>411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412</v>
      </c>
      <c r="B23" s="36" t="s">
        <v>413</v>
      </c>
      <c r="C23" s="36" t="s">
        <v>414</v>
      </c>
      <c r="D23" s="16" t="s">
        <v>77</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419</v>
      </c>
      <c r="B24" s="64" t="s">
        <v>420</v>
      </c>
      <c r="C24" s="64" t="s">
        <v>421</v>
      </c>
      <c r="D24" s="61" t="s">
        <v>77</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423</v>
      </c>
      <c r="B25" s="40" t="s">
        <v>424</v>
      </c>
      <c r="C25" s="40" t="s">
        <v>425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58</v>
      </c>
      <c r="C26" s="5"/>
      <c r="D26" s="5"/>
      <c r="E26" s="5"/>
      <c r="F26" s="5"/>
      <c r="G26" s="5"/>
      <c r="H26" s="5"/>
      <c r="I26" s="5"/>
      <c r="J26" s="5"/>
      <c r="K26" s="5"/>
      <c r="L26" s="5"/>
    </row>
    <row r="27" spans="1:104" ht="28.5" customHeight="1" thickBot="1" x14ac:dyDescent="0.45">
      <c r="A27" s="181" t="s">
        <v>427</v>
      </c>
      <c r="B27" s="181"/>
      <c r="C27" s="181"/>
      <c r="D27" s="2"/>
      <c r="E27" s="5"/>
      <c r="F27" s="5"/>
      <c r="G27" s="5"/>
      <c r="H27" s="5"/>
      <c r="I27" s="5"/>
      <c r="J27" s="5"/>
      <c r="K27" s="5"/>
      <c r="L27" s="5"/>
    </row>
    <row r="28" spans="1:104" ht="36" customHeight="1" x14ac:dyDescent="0.3">
      <c r="A28" s="179" t="s">
        <v>428</v>
      </c>
      <c r="B28" s="180"/>
      <c r="C28" s="180"/>
      <c r="D28" s="49"/>
      <c r="E28" s="124" t="s">
        <v>429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430</v>
      </c>
      <c r="B30" s="16" t="s">
        <v>431</v>
      </c>
      <c r="C30" s="36" t="s">
        <v>432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448</v>
      </c>
      <c r="B31" s="16" t="s">
        <v>449</v>
      </c>
      <c r="C31" s="36" t="s">
        <v>450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453</v>
      </c>
      <c r="B32" s="16" t="s">
        <v>454</v>
      </c>
      <c r="C32" s="36" t="s">
        <v>455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458</v>
      </c>
      <c r="B33" s="36" t="s">
        <v>459</v>
      </c>
      <c r="C33" s="36" t="s">
        <v>460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466</v>
      </c>
      <c r="B34" s="36" t="s">
        <v>467</v>
      </c>
      <c r="C34" s="36" t="s">
        <v>468</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473</v>
      </c>
      <c r="B35" s="36" t="s">
        <v>474</v>
      </c>
      <c r="C35" s="36" t="s">
        <v>475</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476</v>
      </c>
      <c r="B36" s="36" t="s">
        <v>477</v>
      </c>
      <c r="C36" s="36" t="s">
        <v>478</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492</v>
      </c>
      <c r="B37" s="36" t="s">
        <v>493</v>
      </c>
      <c r="C37" s="36" t="s">
        <v>494</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496</v>
      </c>
      <c r="B38" s="16" t="s">
        <v>497</v>
      </c>
      <c r="C38" s="36" t="s">
        <v>498</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499</v>
      </c>
      <c r="B39" s="16" t="s">
        <v>500</v>
      </c>
      <c r="C39" s="36" t="s">
        <v>501</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503</v>
      </c>
      <c r="B40" s="16" t="s">
        <v>504</v>
      </c>
      <c r="C40" s="36" t="s">
        <v>505</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506</v>
      </c>
      <c r="B41" s="16" t="s">
        <v>507</v>
      </c>
      <c r="C41" s="36" t="s">
        <v>508</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509</v>
      </c>
      <c r="B42" s="40" t="s">
        <v>510</v>
      </c>
      <c r="C42" s="40" t="s">
        <v>511</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9WVVY0XCIB/QZJGDaX8lN2xMmFlVVmPd+UH165NtYF9iA0epmu3kqQz1iF7j8OAzqzPb1Smx5wK6n00KCF/liA==" saltValue="XYqeTzWe/hFS/i2vcZ4pC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C749E2-F5F3-4011-B5AC-23EA2310BDB7}"/>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FA789F6-FEB6-4D35-BA4E-E8C3A76FD77C}">
          <x14:formula1>
            <xm:f>'Set Values'!$I$3:$I$7</xm:f>
          </x14:formula1>
          <xm:sqref>E19:CZ19</xm:sqref>
        </x14:dataValidation>
        <x14:dataValidation type="list" allowBlank="1" showInputMessage="1" prompt="To enter free text, select cell and type - do not click into cell" xr:uid="{2D41FCFE-E209-4D20-9F25-D96AAAB91792}">
          <x14:formula1>
            <xm:f>'Set Values'!$I$3:$I$7</xm:f>
          </x14:formula1>
          <xm:sqref>E17:CZ17</xm:sqref>
        </x14:dataValidation>
        <x14:dataValidation type="list" allowBlank="1" showInputMessage="1" prompt="To enter free text, select cell and type - do not click into cell" xr:uid="{894966D7-0667-4FAB-882D-0A1142A4D1DF}">
          <x14:formula1>
            <xm:f>'Set Values'!$F$3:$F$12</xm:f>
          </x14:formula1>
          <xm:sqref>E14:CZ14</xm:sqref>
        </x14:dataValidation>
        <x14:dataValidation type="list" allowBlank="1" showInputMessage="1" showErrorMessage="1" xr:uid="{9009E7BC-4C8B-424F-BD0B-5E5157049E86}">
          <x14:formula1>
            <xm:f>'Set Values'!$M$3:$M$4</xm:f>
          </x14:formula1>
          <xm:sqref>E31:AR31 E38:AR38</xm:sqref>
        </x14:dataValidation>
        <x14:dataValidation type="list" allowBlank="1" showInputMessage="1" showErrorMessage="1" xr:uid="{DF12D50C-BC75-48E6-8520-E21625E9231E}">
          <x14:formula1>
            <xm:f>'Set Values'!$L$3:$L$5</xm:f>
          </x14:formula1>
          <xm:sqref>E24:L24</xm:sqref>
        </x14:dataValidation>
        <x14:dataValidation type="list" allowBlank="1" showInputMessage="1" prompt="To enter free text, select cell and type - do not click into cell" xr:uid="{29471A7C-B691-45DC-A306-262BE035DC39}">
          <x14:formula1>
            <xm:f>'Set Values'!$G$3:$G$14</xm:f>
          </x14:formula1>
          <xm:sqref>E16:CZ16</xm:sqref>
        </x14:dataValidation>
        <x14:dataValidation type="list" allowBlank="1" showInputMessage="1" xr:uid="{BED3B6FC-542D-44DD-887B-61D0BDDF2211}">
          <x14:formula1>
            <xm:f>'Set Values'!$K$3:$K$10</xm:f>
          </x14:formula1>
          <xm:sqref>E23:L23</xm:sqref>
        </x14:dataValidation>
        <x14:dataValidation type="list" allowBlank="1" showInputMessage="1" prompt="To enter free text, select cell and type - do not click into cell" xr:uid="{0C4F6F3A-B20B-45DD-9895-15B83B746E69}">
          <x14:formula1>
            <xm:f>'Set Values'!$H$3:$H$12</xm:f>
          </x14:formula1>
          <xm:sqref>E18:CZ18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45DBC87FF0EB47ADB97251C46EC409" ma:contentTypeVersion="10" ma:contentTypeDescription="Create a new document." ma:contentTypeScope="" ma:versionID="4a159abec422dc146bedc20a7a29f3a8">
  <xsd:schema xmlns:xsd="http://www.w3.org/2001/XMLSchema" xmlns:xs="http://www.w3.org/2001/XMLSchema" xmlns:p="http://schemas.microsoft.com/office/2006/metadata/properties" xmlns:ns3="c87c70f9-ce00-4b4f-8430-823df24ad0b9" targetNamespace="http://schemas.microsoft.com/office/2006/metadata/properties" ma:root="true" ma:fieldsID="08324421c2d1ea254d1db5dc77cfebf0" ns3:_="">
    <xsd:import namespace="c87c70f9-ce00-4b4f-8430-823df24ad0b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c70f9-ce00-4b4f-8430-823df24ad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0E8E6A-D8F9-4CEF-882F-14C8DA6BE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c70f9-ce00-4b4f-8430-823df24ad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D8E59B-BF42-402C-8054-ADAE42B327B5}">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c87c70f9-ce00-4b4f-8430-823df24ad0b9"/>
    <ds:schemaRef ds:uri="http://www.w3.org/XML/1998/namespace"/>
  </ds:schemaRefs>
</ds:datastoreItem>
</file>

<file path=customXml/itemProps3.xml><?xml version="1.0" encoding="utf-8"?>
<ds:datastoreItem xmlns:ds="http://schemas.openxmlformats.org/officeDocument/2006/customXml" ds:itemID="{5F931835-44FF-42EE-BC92-8D3B99DADF7F}">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49</vt:i4>
      </vt:variant>
    </vt:vector>
  </HeadingPairs>
  <TitlesOfParts>
    <vt:vector size="67" baseType="lpstr">
      <vt:lpstr>Instructions</vt:lpstr>
      <vt:lpstr>I_State&amp;Prog_Info</vt:lpstr>
      <vt:lpstr>II_Prog_1</vt:lpstr>
      <vt:lpstr>II_Prog_2</vt:lpstr>
      <vt:lpstr>II_Prog_3</vt:lpstr>
      <vt:lpstr>II_Prog_4</vt:lpstr>
      <vt:lpstr>II_Prog_5</vt:lpstr>
      <vt:lpstr>II_Prog_6</vt:lpstr>
      <vt:lpstr>II_Prog_7</vt:lpstr>
      <vt:lpstr>II_Prog_8</vt:lpstr>
      <vt:lpstr>II_Prog_9</vt:lpstr>
      <vt:lpstr>II_Prog_10</vt:lpstr>
      <vt:lpstr>II_Prog_11</vt:lpstr>
      <vt:lpstr>II_Prog_12</vt:lpstr>
      <vt:lpstr>II_Prog_13</vt:lpstr>
      <vt:lpstr>II_Prog_14</vt:lpstr>
      <vt:lpstr>II_Prog_15</vt:lpstr>
      <vt:lpstr>Set Values</vt:lpstr>
      <vt:lpstr>TitleRegion1.A12.C14.1</vt:lpstr>
      <vt:lpstr>TitleRegion1.A13.CZ18.13</vt:lpstr>
      <vt:lpstr>TitleRegion1.A13.CZ18.14</vt:lpstr>
      <vt:lpstr>TitleRegion1.A13.CZ18.15</vt:lpstr>
      <vt:lpstr>TitleRegion1.A13.CZ18.16</vt:lpstr>
      <vt:lpstr>TitleRegion1.A29.AR42.10</vt:lpstr>
      <vt:lpstr>TitleRegion1.A29.AR42.11</vt:lpstr>
      <vt:lpstr>TitleRegion1.A29.AR42.12</vt:lpstr>
      <vt:lpstr>TitleRegion1.A29.AR42.17</vt:lpstr>
      <vt:lpstr>TitleRegion1.A29.AR42.3</vt:lpstr>
      <vt:lpstr>TitleRegion1.A29.AR42.4</vt:lpstr>
      <vt:lpstr>TitleRegion1.A29.AR42.5</vt:lpstr>
      <vt:lpstr>TitleRegion1.A29.AR42.6</vt:lpstr>
      <vt:lpstr>TitleRegion1.A29.AR42.7</vt:lpstr>
      <vt:lpstr>TitleRegion1.A29.AR42.8</vt:lpstr>
      <vt:lpstr>TitleRegion1.A29.AR42.9</vt:lpstr>
      <vt:lpstr>TitleRegion1.A37.S42.2</vt:lpstr>
      <vt:lpstr>TitleRegion2.A14.S33.2</vt:lpstr>
      <vt:lpstr>TitleRegion2.A22.L25.10</vt:lpstr>
      <vt:lpstr>TitleRegion2.A22.L25.11</vt:lpstr>
      <vt:lpstr>TitleRegion2.A22.L25.12</vt:lpstr>
      <vt:lpstr>TitleRegion2.A22.L25.13</vt:lpstr>
      <vt:lpstr>TitleRegion2.A22.L25.14</vt:lpstr>
      <vt:lpstr>TitleRegion2.A22.L25.15</vt:lpstr>
      <vt:lpstr>TitleRegion2.A22.L25.16</vt:lpstr>
      <vt:lpstr>TitleRegion2.A22.L25.17</vt:lpstr>
      <vt:lpstr>TitleRegion2.A22.L25.3</vt:lpstr>
      <vt:lpstr>TitleRegion2.A22.L25.4</vt:lpstr>
      <vt:lpstr>TitleRegion2.A22.L25.5</vt:lpstr>
      <vt:lpstr>TitleRegion2.A22.L25.6</vt:lpstr>
      <vt:lpstr>TitleRegion2.A22.L25.7</vt:lpstr>
      <vt:lpstr>TitleRegion2.A22.L25.8</vt:lpstr>
      <vt:lpstr>TitleRegion2.A22.L25.9</vt:lpstr>
      <vt:lpstr>TitleRegion3.A13.CZ18.10</vt:lpstr>
      <vt:lpstr>TitleRegion3.A13.CZ18.11</vt:lpstr>
      <vt:lpstr>TitleRegion3.A13.CZ18.12</vt:lpstr>
      <vt:lpstr>TitleRegion3.A13.CZ18.17</vt:lpstr>
      <vt:lpstr>TitleRegion3.A13.CZ18.3</vt:lpstr>
      <vt:lpstr>TitleRegion3.A13.CZ18.4</vt:lpstr>
      <vt:lpstr>TitleRegion3.A13.CZ18.5</vt:lpstr>
      <vt:lpstr>TitleRegion3.A13.CZ18.6</vt:lpstr>
      <vt:lpstr>TitleRegion3.A13.CZ18.7</vt:lpstr>
      <vt:lpstr>TitleRegion3.A13.CZ18.8</vt:lpstr>
      <vt:lpstr>TitleRegion3.A13.CZ18.9</vt:lpstr>
      <vt:lpstr>TitleRegion3.A29.AR42.13</vt:lpstr>
      <vt:lpstr>TitleRegion3.A29.AR42.14</vt:lpstr>
      <vt:lpstr>TitleRegion3.A29.AR42.15</vt:lpstr>
      <vt:lpstr>TitleRegion3.A29.AR42.16</vt:lpstr>
      <vt:lpstr>TitleRegion3.A4.E10.2</vt:lpstr>
    </vt:vector>
  </TitlesOfParts>
  <Manager/>
  <Company>Mathematica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 and Network Adequacy Assurances Reporting Tool</dc:title>
  <dc:subject>A tool for states to submit to CMCS an assurance that their Medicaid managed care plans comply with state access and network adequacy standards as required under 42 CFR 438.207.</dc:subject>
  <dc:creator>Center for Medicaid and CHIP Services (CMCS)</dc:creator>
  <cp:keywords>Medicaid managed care; network adequacy; access; availability of services; 42 CFR 438.207</cp:keywords>
  <dc:description/>
  <cp:lastModifiedBy>Kirchgasser, Alison (EHS)</cp:lastModifiedBy>
  <cp:revision/>
  <dcterms:created xsi:type="dcterms:W3CDTF">2020-07-01T16:29:44Z</dcterms:created>
  <dcterms:modified xsi:type="dcterms:W3CDTF">2024-12-23T16:09:08Z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0x0101003B45DBC87FF0EB47ADB97251C46EC409</vt:lpwstr>
  </property>
</Properties>
</file>