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https://massgov-my.sharepoint.com/personal/alison_kirchgasser_mass_gov/Documents/Desktop/Alison work documents 10-29-22/Managed care/Compliance Workgroup/Managed Care Report/Network Adequacy/"/>
    </mc:Choice>
  </mc:AlternateContent>
  <xr:revisionPtr revIDLastSave="0" documentId="8_{E6E7549F-1A71-47E0-BCED-6BD04E809898}" xr6:coauthVersionLast="47" xr6:coauthVersionMax="47" xr10:uidLastSave="{00000000-0000-0000-0000-000000000000}"/>
  <workbookProtection workbookAlgorithmName="SHA-512" workbookHashValue="mW9LgE2OvZ4FvDYKtGdnsEsT/VxiimGfLmvk0JVJoGUdBF9HxnddWyjcg6lRbR+IxN1zENfUzLl64zJSAFPFew==" workbookSaltValue="zGLcPncQ4QnEFiyJkpwHGg==" workbookSpinCount="100000" lockStructure="1"/>
  <bookViews>
    <workbookView xWindow="-110" yWindow="-110" windowWidth="19420" windowHeight="10420" tabRatio="717" activeTab="4"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2" l="1"/>
  <c r="I29" i="37"/>
  <c r="C8" i="44"/>
  <c r="C7" i="44"/>
  <c r="C6" i="44"/>
  <c r="D6" i="44"/>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c r="C6" i="9"/>
  <c r="D6"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c r="R57" i="2"/>
  <c r="Q57" i="2"/>
  <c r="P57" i="2"/>
  <c r="O57" i="2"/>
  <c r="N57" i="2"/>
  <c r="M57" i="2"/>
  <c r="L57" i="2"/>
  <c r="K57" i="2"/>
  <c r="J57" i="2"/>
  <c r="I57" i="2"/>
  <c r="H57" i="2"/>
  <c r="G57" i="2"/>
  <c r="E57" i="2"/>
  <c r="E56" i="2"/>
  <c r="E55" i="2"/>
  <c r="E54" i="2"/>
  <c r="E53" i="2"/>
  <c r="E51" i="2"/>
  <c r="E52" i="2"/>
  <c r="E50" i="2"/>
  <c r="E49" i="2"/>
  <c r="E47" i="2"/>
  <c r="G58" i="2"/>
  <c r="G59" i="2" s="1"/>
  <c r="C5" i="32" s="1"/>
  <c r="E58" i="2"/>
  <c r="E59" i="2" s="1"/>
  <c r="C5" i="9" s="1"/>
  <c r="Q58" i="2"/>
  <c r="Q59" i="2"/>
  <c r="C5" i="42"/>
  <c r="K58" i="2"/>
  <c r="K59" i="2"/>
  <c r="C5" i="36"/>
  <c r="I58" i="2"/>
  <c r="I59" i="2" s="1"/>
  <c r="C5" i="34" s="1"/>
  <c r="H58" i="2"/>
  <c r="H59" i="2" s="1"/>
  <c r="C5" i="33" s="1"/>
  <c r="P58" i="2"/>
  <c r="P59" i="2"/>
  <c r="C5" i="41"/>
  <c r="R58" i="2"/>
  <c r="R59" i="2"/>
  <c r="C5" i="43"/>
  <c r="S58" i="2"/>
  <c r="S59" i="2"/>
  <c r="C5" i="44"/>
  <c r="M58" i="2"/>
  <c r="M59" i="2"/>
  <c r="C5" i="38"/>
  <c r="J58" i="2"/>
  <c r="J59" i="2"/>
  <c r="C5" i="35"/>
  <c r="L58" i="2"/>
  <c r="L59" i="2"/>
  <c r="C5" i="37"/>
  <c r="F58" i="2"/>
  <c r="F59" i="2" s="1"/>
  <c r="C5" i="31" s="1"/>
  <c r="N58" i="2"/>
  <c r="N59" i="2"/>
  <c r="C5" i="39"/>
  <c r="O58" i="2"/>
  <c r="O59" i="2"/>
  <c r="C5" i="40"/>
  <c r="S37" i="2"/>
  <c r="R37" i="2"/>
  <c r="Q37" i="2"/>
  <c r="P37" i="2"/>
  <c r="O37" i="2"/>
  <c r="N37" i="2"/>
  <c r="M37" i="2"/>
  <c r="L37" i="2"/>
  <c r="K37" i="2"/>
  <c r="J37" i="2"/>
  <c r="I37" i="2"/>
  <c r="H37" i="2"/>
  <c r="G37" i="2"/>
  <c r="F37" i="2"/>
  <c r="E37" i="2"/>
  <c r="C3" i="9"/>
  <c r="S14" i="2"/>
  <c r="R14" i="2"/>
  <c r="Q14" i="2"/>
  <c r="P14" i="2"/>
  <c r="O14" i="2"/>
  <c r="N14" i="2"/>
  <c r="M14" i="2"/>
  <c r="L14" i="2"/>
  <c r="K14" i="2"/>
  <c r="J14" i="2"/>
  <c r="I14" i="2"/>
  <c r="G14" i="2"/>
  <c r="E14" i="2"/>
  <c r="E4" i="2"/>
</calcChain>
</file>

<file path=xl/sharedStrings.xml><?xml version="1.0" encoding="utf-8"?>
<sst xmlns="http://schemas.openxmlformats.org/spreadsheetml/2006/main" count="6313" uniqueCount="738">
  <si>
    <t>Instructions</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</si>
  <si>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</si>
  <si>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</si>
  <si>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</si>
  <si>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</si>
  <si>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</si>
  <si>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 xml:space="preserve">Please submit the completed form through an online portal that will be made available. Questions about this form may be directed to </t>
  </si>
  <si>
    <t>ManagedCareTA@mathematica-mpr.com.</t>
  </si>
  <si>
    <t>blank row</t>
  </si>
  <si>
    <t>Organization</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</si>
  <si>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</si>
  <si>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t>Tab topic:</t>
  </si>
  <si>
    <t>Tab name:</t>
  </si>
  <si>
    <t>Number of tabs available:</t>
  </si>
  <si>
    <r>
      <t>I. State and program</t>
    </r>
    <r>
      <rPr>
        <sz val="11"/>
        <rFont val="Arial"/>
        <family val="2"/>
      </rPr>
      <t>-level</t>
    </r>
    <r>
      <rPr>
        <sz val="11"/>
        <color theme="1"/>
        <rFont val="Arial"/>
        <family val="2"/>
      </rPr>
      <t xml:space="preserve"> information</t>
    </r>
  </si>
  <si>
    <t>I_State&amp;Prog_Info</t>
  </si>
  <si>
    <r>
      <t>II. Program-level standards, monitoring methods, and pl</t>
    </r>
    <r>
      <rPr>
        <sz val="11"/>
        <rFont val="Arial"/>
        <family val="2"/>
      </rPr>
      <t xml:space="preserve">an-level </t>
    </r>
    <r>
      <rPr>
        <sz val="11"/>
        <color theme="1"/>
        <rFont val="Arial"/>
        <family val="2"/>
      </rPr>
      <t>compliance</t>
    </r>
  </si>
  <si>
    <t>II_Prog_X</t>
  </si>
  <si>
    <t>end of table</t>
  </si>
  <si>
    <t>Inputting information</t>
  </si>
  <si>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</si>
  <si>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</si>
  <si>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</si>
  <si>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End of worksheet</t>
  </si>
  <si>
    <t>I. State and program information</t>
  </si>
  <si>
    <t>A. State information and reporting scenario</t>
  </si>
  <si>
    <t>States should use this section of the tab to report their contact information, date of report submission, and reporting scenario.</t>
  </si>
  <si>
    <t xml:space="preserve">Input state-level data in this column </t>
  </si>
  <si>
    <t>#</t>
  </si>
  <si>
    <t>Item</t>
  </si>
  <si>
    <t>Item Instructions</t>
  </si>
  <si>
    <t>Data Format</t>
  </si>
  <si>
    <t>I.A.1</t>
  </si>
  <si>
    <t>Contact name</t>
  </si>
  <si>
    <t>Enter the name of the individual(s) filling out this document.</t>
  </si>
  <si>
    <t>Free text</t>
  </si>
  <si>
    <t>Alison Kirchgasser</t>
  </si>
  <si>
    <t>I.A.2</t>
  </si>
  <si>
    <t>Contact email address</t>
  </si>
  <si>
    <t>Enter the email address(es) of the individual(s) filling out this document.</t>
  </si>
  <si>
    <t>alison.kirchgasser@mass.gov</t>
  </si>
  <si>
    <t>I.A.3</t>
  </si>
  <si>
    <t>State or territory</t>
  </si>
  <si>
    <t>Enter the state or territory represented in this document.</t>
  </si>
  <si>
    <t>Set values (select one)</t>
  </si>
  <si>
    <t>Massachusetts</t>
  </si>
  <si>
    <t>I.A.4</t>
  </si>
  <si>
    <t>Date of report submission</t>
  </si>
  <si>
    <t>Enter the date on which this document is being submitted to CMS.</t>
  </si>
  <si>
    <t>Date (MM/DD/YYYY)</t>
  </si>
  <si>
    <t>I.A.5</t>
  </si>
  <si>
    <t>Reporting scenario</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</si>
  <si>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</si>
  <si>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t xml:space="preserve">Set values (select one) </t>
  </si>
  <si>
    <t>Scenario 2: Annual report</t>
  </si>
  <si>
    <t>I.A.6</t>
  </si>
  <si>
    <t xml:space="preserve">Reporting scenario - other </t>
  </si>
  <si>
    <t>If the state is submitting this form to CMS for any reason other than those specified in I.A.5, explain the reason.</t>
  </si>
  <si>
    <t>Massachusetts is submitting this report for Scenario 1 for the ACPP and PIHP programs.</t>
  </si>
  <si>
    <t>End of table</t>
  </si>
  <si>
    <t>B. Program information</t>
  </si>
  <si>
    <t xml:space="preserve">States should use this section of the tab to report information on applicable managed care programs under the scenario selected in I.A.5, including reporting periods and providers covered under the programs. </t>
  </si>
  <si>
    <t>Input program-level data in beige cells in columns for Program 1 through Program 15&gt;&gt;</t>
  </si>
  <si>
    <t>I.B.1</t>
  </si>
  <si>
    <t>Program name</t>
  </si>
  <si>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</si>
  <si>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Accountable Care Partnership Plan (ACPP)</t>
  </si>
  <si>
    <t>Managed Care Organization (MCO)</t>
  </si>
  <si>
    <t>Behavioral Health Vendor</t>
  </si>
  <si>
    <t>One Care (Financial Alignment Demonstration)</t>
  </si>
  <si>
    <t>Senior Care Organization (SCO)</t>
  </si>
  <si>
    <t>I.B.2</t>
  </si>
  <si>
    <t>Statutory authority</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</si>
  <si>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</si>
  <si>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Section 1115</t>
  </si>
  <si>
    <t>Section 1115A</t>
  </si>
  <si>
    <t>State Plan</t>
  </si>
  <si>
    <t>I.B.3</t>
  </si>
  <si>
    <t>Plan type included in program</t>
  </si>
  <si>
    <t>Indicate the managed care plan type (MCO, PIHP, PAHP, or MMP) that contracts with the state in each program.</t>
  </si>
  <si>
    <t>Set values (select one) or use free text for "other" response</t>
  </si>
  <si>
    <t>MCO</t>
  </si>
  <si>
    <t>PIHP</t>
  </si>
  <si>
    <t>MMP</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</si>
  <si>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</si>
  <si>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(none) </t>
  </si>
  <si>
    <t>(header/blank cell)</t>
  </si>
  <si>
    <t>I.B.4</t>
  </si>
  <si>
    <t>Reporting period start date</t>
  </si>
  <si>
    <t xml:space="preserve">For each program, enter the start date of the reporting period for the analysis and compliance information entered into this report. </t>
  </si>
  <si>
    <t>I.B.5</t>
  </si>
  <si>
    <t>Reporting period end date</t>
  </si>
  <si>
    <t>For each program, enter the end date of the reporting period for the analysis and compliance information entered into this report.</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</si>
  <si>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</si>
  <si>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I.B.6.a</t>
  </si>
  <si>
    <t>Adult primary care</t>
  </si>
  <si>
    <t>Indicate whether the program covers adult primary care providers.</t>
  </si>
  <si>
    <t>Covered</t>
  </si>
  <si>
    <t>Not covered</t>
  </si>
  <si>
    <t>I.B.6.b</t>
  </si>
  <si>
    <t>Pediatric primary care</t>
  </si>
  <si>
    <t xml:space="preserve">Indicate whether the program covers pediatric primary care providers. </t>
  </si>
  <si>
    <t>I.B.6.c</t>
  </si>
  <si>
    <t>OB/GYN</t>
  </si>
  <si>
    <t xml:space="preserve">Indicate whether the program covers Ob/Gyn providers. </t>
  </si>
  <si>
    <t>I.B.6.d</t>
  </si>
  <si>
    <t>Adult behavioral health</t>
  </si>
  <si>
    <t xml:space="preserve">Indicate whether the program covers adult behavioral health providers. </t>
  </si>
  <si>
    <t>I.B.6.e</t>
  </si>
  <si>
    <t>Pediatric behavioral health</t>
  </si>
  <si>
    <t xml:space="preserve">Indicate whether the program covers pediatric behavioral health providers. </t>
  </si>
  <si>
    <t>I.B.6.f</t>
  </si>
  <si>
    <t>Adult specialist</t>
  </si>
  <si>
    <t xml:space="preserve">Indicate whether the program covers adult specialist providers. </t>
  </si>
  <si>
    <t>I.B.6.g</t>
  </si>
  <si>
    <t>Pediatric specialist</t>
  </si>
  <si>
    <t xml:space="preserve">Indicate whether the program covers pediatric specialist providers. </t>
  </si>
  <si>
    <t>I.B.6.h</t>
  </si>
  <si>
    <t>Hospital</t>
  </si>
  <si>
    <t xml:space="preserve">Indicate whether the program covers hospital providers. </t>
  </si>
  <si>
    <t>I.B.6.i</t>
  </si>
  <si>
    <t>Pharmacy</t>
  </si>
  <si>
    <t xml:space="preserve">Indicate whether the program covers pharmacy providers. </t>
  </si>
  <si>
    <t>I.B.6.j</t>
  </si>
  <si>
    <t>Pediatric dental</t>
  </si>
  <si>
    <t xml:space="preserve">Indicate whether the program covers pediatric dental providers. </t>
  </si>
  <si>
    <t>Not Covered</t>
  </si>
  <si>
    <t>I.B.6.k</t>
  </si>
  <si>
    <t>LTSS</t>
  </si>
  <si>
    <t xml:space="preserve">Indicate whether the program covers long-term services and supports (LTSS) providers.  </t>
  </si>
  <si>
    <t>I.B.6.l</t>
  </si>
  <si>
    <t>Other (optional field for the state)</t>
  </si>
  <si>
    <t>Indicate (1) any notes for items I.B.6.a - k and/or (2) other provider types relevant to the state's network adequacy standards (42 C.F.R. § 438.68) or availability standards (42 C.F.R. § 438.206) covered under the program not listed in items I.B.6.a - k.</t>
  </si>
  <si>
    <t>Free text (optional field for the state)</t>
  </si>
  <si>
    <t>MassHealth directly covers services not covered by the plans</t>
  </si>
  <si>
    <t>C. Separate analysis and results documents</t>
  </si>
  <si>
    <t xml:space="preserve">States should use this section of the tab to report on separate documents submitted with this form that contain the state's analysis and results information requested in tabs "II_Prog_X".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</si>
  <si>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</si>
  <si>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I.C.1</t>
  </si>
  <si>
    <t>Analysis and results in separate documents</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</si>
  <si>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</si>
  <si>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No, analysis methods and results are not contained in a separate document(s)</t>
  </si>
  <si>
    <t>I.C.2</t>
  </si>
  <si>
    <t>Name of analysis and results documents</t>
  </si>
  <si>
    <t>If the state indicated that analysis methods and results are contained in a separate document(s) for any program in columns E-S, indicate the name of the document(s). If analysis methods and results are not contained in a separate document(s), write "N/A."</t>
  </si>
  <si>
    <t>I.C.3</t>
  </si>
  <si>
    <t>Date of analysis and results documents</t>
  </si>
  <si>
    <t>If the state indicated that analysis methods and results are contained in a separate document(s) for any program in columns E-S, indicate the date of the document(s). If analysis methods and results are not contained in a separate document(s), write "N/A."</t>
  </si>
  <si>
    <t>I.C.4</t>
  </si>
  <si>
    <t>Page/section references in analysis and results documents</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</si>
  <si>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</si>
  <si>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t xml:space="preserve">The formulas below are used to populate the service menu on each program tab: </t>
  </si>
  <si>
    <t>ID selected services:</t>
  </si>
  <si>
    <t>I.B.3.a</t>
  </si>
  <si>
    <t>I.B.3.b</t>
  </si>
  <si>
    <t>I.B.3.c</t>
  </si>
  <si>
    <t>I.B.3.d</t>
  </si>
  <si>
    <t>I.B.3.e</t>
  </si>
  <si>
    <t>I.B.3.f</t>
  </si>
  <si>
    <t>I.B.3.g</t>
  </si>
  <si>
    <t>I.B.3.h</t>
  </si>
  <si>
    <t>I.B.3.i</t>
  </si>
  <si>
    <t>I.B.3.j</t>
  </si>
  <si>
    <t>I.B.3.k</t>
  </si>
  <si>
    <t>I.B.3.l</t>
  </si>
  <si>
    <t xml:space="preserve">Join: </t>
  </si>
  <si>
    <t>Remove commas:</t>
  </si>
  <si>
    <t>II. Program-level standards, monitoring methods, and plan compliance</t>
  </si>
  <si>
    <t>Values in the box below auto-populate from the "I_State&amp;Prog_Info" tab.</t>
  </si>
  <si>
    <t xml:space="preserve">Program summary </t>
  </si>
  <si>
    <t>Plan type included in program contracts</t>
  </si>
  <si>
    <t>Provider types covered in program contracts</t>
  </si>
  <si>
    <t>Analysis and results in separate document</t>
  </si>
  <si>
    <t>Name of analysis and results document</t>
  </si>
  <si>
    <t>Date of analysis and results document</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</si>
  <si>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</si>
  <si>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A. Access and network adequacy standards required for plans participating in the program</t>
  </si>
  <si>
    <t xml:space="preserve">States should use this section of the tab to report each standard included in managed care program contracts; report each unique standard in columns E - CZ. 
</t>
  </si>
  <si>
    <t>Input program-level data in columns for Standard 1 through Standard 100&gt;&gt;</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</si>
  <si>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</si>
  <si>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</si>
  <si>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</si>
  <si>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</si>
  <si>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</si>
  <si>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</si>
  <si>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</si>
  <si>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</si>
  <si>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</si>
  <si>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</si>
  <si>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</si>
  <si>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</si>
  <si>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</si>
  <si>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</si>
  <si>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</si>
  <si>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</si>
  <si>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</si>
  <si>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</si>
  <si>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</si>
  <si>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</si>
  <si>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</si>
  <si>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</si>
  <si>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</si>
  <si>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</si>
  <si>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</si>
  <si>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</si>
  <si>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</si>
  <si>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</si>
  <si>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</si>
  <si>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</si>
  <si>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</si>
  <si>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</si>
  <si>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</si>
  <si>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</si>
  <si>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</si>
  <si>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</si>
  <si>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</si>
  <si>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</si>
  <si>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</si>
  <si>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</si>
  <si>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</si>
  <si>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</si>
  <si>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</si>
  <si>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</si>
  <si>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</si>
  <si>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</si>
  <si>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</si>
  <si>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</si>
  <si>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</si>
  <si>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</si>
  <si>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</si>
  <si>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</si>
  <si>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</si>
  <si>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</si>
  <si>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</si>
  <si>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</si>
  <si>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</si>
  <si>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</si>
  <si>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</si>
  <si>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</si>
  <si>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</si>
  <si>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</si>
  <si>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</si>
  <si>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</si>
  <si>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</si>
  <si>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</si>
  <si>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</si>
  <si>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</si>
  <si>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</si>
  <si>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</si>
  <si>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</si>
  <si>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</si>
  <si>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</si>
  <si>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</si>
  <si>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</si>
  <si>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</si>
  <si>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</si>
  <si>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</si>
  <si>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</si>
  <si>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</si>
  <si>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</si>
  <si>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</si>
  <si>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</si>
  <si>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</si>
  <si>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</si>
  <si>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</si>
  <si>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</si>
  <si>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</si>
  <si>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</si>
  <si>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</si>
  <si>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</si>
  <si>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</si>
  <si>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</si>
  <si>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</si>
  <si>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</si>
  <si>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</si>
  <si>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</si>
  <si>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</si>
  <si>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</si>
  <si>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</si>
  <si>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II.A.1</t>
  </si>
  <si>
    <t>Standard type</t>
  </si>
  <si>
    <t>Enter the standard type for each standard used in the program.</t>
  </si>
  <si>
    <t>Maximum time or distance</t>
  </si>
  <si>
    <t>Provider to enrollee ratios</t>
  </si>
  <si>
    <t>Minimum # of network providers</t>
  </si>
  <si>
    <t>Appointment wait time</t>
  </si>
  <si>
    <t>All providers</t>
  </si>
  <si>
    <t>II.A.2</t>
  </si>
  <si>
    <t>Standard description</t>
  </si>
  <si>
    <t>Describe the standard (for example, 60 miles maximum distance to travel to an appointment).</t>
  </si>
  <si>
    <t>Two open PCP panels within 15 miles or 30 minutes</t>
  </si>
  <si>
    <t>Two open PCP panels within 40 miles or 40 minutes</t>
  </si>
  <si>
    <t>One adult PCP for every 750 adult Enrollees</t>
  </si>
  <si>
    <t xml:space="preserve">One pediatric PCP for every 750 pediatric Enrollees </t>
  </si>
  <si>
    <t>20 miles or 40 minutes</t>
  </si>
  <si>
    <t>20 miles or 40 minutes, or the closest acute inpatient hospital located outside these Service Areas</t>
  </si>
  <si>
    <t>15 miles or 30 minutes</t>
  </si>
  <si>
    <t>30 miles or 60 minutes</t>
  </si>
  <si>
    <t>Two providers within 15 miles or 30 minutes</t>
  </si>
  <si>
    <t xml:space="preserve">One OBGYN for every 500 Enrollees </t>
  </si>
  <si>
    <t>40 miles or 40 minutes</t>
  </si>
  <si>
    <t>One physician specialist</t>
  </si>
  <si>
    <t>Primary care: within 48 hours of the Enrollee’s request for Urgent Care</t>
  </si>
  <si>
    <t>Primary care: within 10 calendar days of the Enrollee’s request for Symptomatic Care</t>
  </si>
  <si>
    <t>Primary care: within 45 calendar days of the Enrollee’s request for Non-Symptomatic Care</t>
  </si>
  <si>
    <t xml:space="preserve">Assure the provision of screenings in accordance with the schedule established by the EPSDT Periodicity Schedule </t>
  </si>
  <si>
    <t>Two within 60 miles or 60 minutes</t>
  </si>
  <si>
    <t>Two within 30 miles or 30 minutes</t>
  </si>
  <si>
    <t>II.A.3</t>
  </si>
  <si>
    <t>Provider type covered by standard</t>
  </si>
  <si>
    <t>Enter the provider type that the standard applies to.</t>
  </si>
  <si>
    <t>Acute inpatient hospital</t>
  </si>
  <si>
    <t>Urgent Care</t>
  </si>
  <si>
    <t>Rehabilitation Hospital</t>
  </si>
  <si>
    <t>OBGYN</t>
  </si>
  <si>
    <t>Anesthesiology</t>
  </si>
  <si>
    <t>Audiology</t>
  </si>
  <si>
    <t>Cardiology</t>
  </si>
  <si>
    <t>Dermatology</t>
  </si>
  <si>
    <t>Emergency Medicine</t>
  </si>
  <si>
    <t>Endocrinology</t>
  </si>
  <si>
    <t>Gastroenterology</t>
  </si>
  <si>
    <t>General Surgery</t>
  </si>
  <si>
    <t>Hematology</t>
  </si>
  <si>
    <t>Infectious Disease</t>
  </si>
  <si>
    <t>Medical Oncology</t>
  </si>
  <si>
    <t>Nephrology</t>
  </si>
  <si>
    <t>Neurology</t>
  </si>
  <si>
    <t>Ophthalmology</t>
  </si>
  <si>
    <t>Orthopedic Surgery</t>
  </si>
  <si>
    <t>Otolaryngology</t>
  </si>
  <si>
    <t>Physiatry</t>
  </si>
  <si>
    <t>Podiatry</t>
  </si>
  <si>
    <t>Psychiatry</t>
  </si>
  <si>
    <t>Pulmonology</t>
  </si>
  <si>
    <t>Rheumatology</t>
  </si>
  <si>
    <t>Urology</t>
  </si>
  <si>
    <t>Allergy</t>
  </si>
  <si>
    <t>Oral Surgery</t>
  </si>
  <si>
    <t>Plastic Surgery</t>
  </si>
  <si>
    <t>Vascular Surgery</t>
  </si>
  <si>
    <t>Primary care</t>
  </si>
  <si>
    <t>Psychiatric inpatient adult</t>
  </si>
  <si>
    <t>Psychiatric inpatient adolescent</t>
  </si>
  <si>
    <t>Psychiatric inpatient child</t>
  </si>
  <si>
    <t>Managed inpatient level 4</t>
  </si>
  <si>
    <t>Monitored inpatient level 3.7</t>
  </si>
  <si>
    <t>Clinical Stabilization Service level 3.5</t>
  </si>
  <si>
    <t>Community-Based Acute Treatment for Children and Adolescents (CBAT) - Intensive Community-Based Acute Treatment for Children and Adolescents (ICBAT) - Transitional Care Unit (TCU)</t>
  </si>
  <si>
    <t>Partial Hospitalization (PHP)</t>
  </si>
  <si>
    <t>Intensive Outpatient Program (IOP)</t>
  </si>
  <si>
    <t>Residential Rehabilitation Services level 3.1</t>
  </si>
  <si>
    <t>Applied Behavioral Analysis (ABA)</t>
  </si>
  <si>
    <t>In-Home Behavioral Services</t>
  </si>
  <si>
    <t>In-Home Therapy</t>
  </si>
  <si>
    <t>Therapeutic Mentoring Services</t>
  </si>
  <si>
    <t>Structured Outpatient Addiction Program (SOAP)</t>
  </si>
  <si>
    <t>BH outpatient (including psychology and psych APN)</t>
  </si>
  <si>
    <t>Community Support Program (CSP)</t>
  </si>
  <si>
    <t>Recovery Support Navigators</t>
  </si>
  <si>
    <t>Recovery Coaching</t>
  </si>
  <si>
    <t>Opioid Treatment Program (OTP)</t>
  </si>
  <si>
    <t>Intensive Care Coordination (ICC)</t>
  </si>
  <si>
    <t xml:space="preserve">Community Behavioral Health Center </t>
  </si>
  <si>
    <t>Community Crisis Stabilization Unit</t>
  </si>
  <si>
    <t>II.A.4</t>
  </si>
  <si>
    <t>Population covered by standard</t>
  </si>
  <si>
    <t xml:space="preserve">Enter the population that the standard applies to. </t>
  </si>
  <si>
    <t xml:space="preserve">Adult </t>
  </si>
  <si>
    <t>Pediatric</t>
  </si>
  <si>
    <t>Adult and pediatric</t>
  </si>
  <si>
    <t>Female, transgender, and gender diverse Enrollees aged 10 and older</t>
  </si>
  <si>
    <t>Adolescent</t>
  </si>
  <si>
    <t>Child</t>
  </si>
  <si>
    <t>Adult &amp; Adolescent</t>
  </si>
  <si>
    <t>II.A.5</t>
  </si>
  <si>
    <t>Applicable region(s)</t>
  </si>
  <si>
    <t>Enter the region that the standard applies to.</t>
  </si>
  <si>
    <t>Statewide except for Oak Bluffs and Nantucket Service Areas</t>
  </si>
  <si>
    <t>Oak Bluffs and Nantucket Service Areas</t>
  </si>
  <si>
    <t>Statewide</t>
  </si>
  <si>
    <t>B. Analyses that the state uses to monitor compliance with access and network adequacy standards reported in Section A</t>
  </si>
  <si>
    <t xml:space="preserve">States should use this section of the tab to report on the analyses that the state uses to assess plan compliance with the state's 42 C.F.R. § 438.68 and 42 C.F.R. § 438.206 standards; report on each analysis in columns E - L. </t>
  </si>
  <si>
    <t>Input program-level data in these column unless specified in the item instructions &gt;&gt;</t>
  </si>
  <si>
    <t>Geomapping</t>
  </si>
  <si>
    <t>Plan Provider Directory Review</t>
  </si>
  <si>
    <t>Secret Shopper: Network Participation</t>
  </si>
  <si>
    <t>Secret Shopper: Appointment Availability</t>
  </si>
  <si>
    <t>EVV Data Analysis</t>
  </si>
  <si>
    <t>Review of Grievances Related to Access</t>
  </si>
  <si>
    <t>Encounter Data Analysis</t>
  </si>
  <si>
    <t>Other (Specify)</t>
  </si>
  <si>
    <t>II.B.1</t>
  </si>
  <si>
    <t xml:space="preserve">Frequency of analysis </t>
  </si>
  <si>
    <t>Indicate how frequently the state analyzes plan compliance with 42 C.F.R. § 438.68 and/or 42 C.F.R. § 438.206 for the program being reported on in this tab using the methods listed in columns E-L. If the state does not use the method, select "Not used for any plans".</t>
  </si>
  <si>
    <t>Annually</t>
  </si>
  <si>
    <t xml:space="preserve">As part of External Quality Review, MassHealth and its EQR vendor review a targeted subset of provider types annually for all plans in this program. </t>
  </si>
  <si>
    <t>Not used for any plans</t>
  </si>
  <si>
    <t>In real time</t>
  </si>
  <si>
    <t>II.B.2</t>
  </si>
  <si>
    <t>Analysis methods</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</si>
  <si>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</si>
  <si>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Used for all plans</t>
  </si>
  <si>
    <t>II.B.3</t>
  </si>
  <si>
    <t xml:space="preserve">Plan-specific analysis </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</si>
  <si>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</si>
  <si>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N/A</t>
  </si>
  <si>
    <t>C. Plan-level compliance data</t>
  </si>
  <si>
    <t xml:space="preserve">States should use this section of the tab to report on plan compliance with the state's 42 C.F.R. § 438.68 and 42 C.F.R. § 438.206 standards; report on each plan in columns E - AR. </t>
  </si>
  <si>
    <t>Input plan-level data in columns for Plan 1 through Plan 40 &gt;&gt;</t>
  </si>
  <si>
    <t>II.C.1.a</t>
  </si>
  <si>
    <t>Plan name</t>
  </si>
  <si>
    <t>In columns E - AR, enter the names of the plans that contract with the state for the managed care program identified above.</t>
  </si>
  <si>
    <t>Berkshire Fallon Health Collaborative</t>
  </si>
  <si>
    <t>Fallon 365 Care</t>
  </si>
  <si>
    <t>Fallon Health-Atrius Health Care Collaborative</t>
  </si>
  <si>
    <t>BeHealthy Partnership</t>
  </si>
  <si>
    <t>Mass General Brigham Health Plan</t>
  </si>
  <si>
    <t>Tufts Health Together with CHA</t>
  </si>
  <si>
    <t>Tufts Health Together with UMass Memorial Health</t>
  </si>
  <si>
    <t>East Boston Neighborhood Health WellSense Alliance</t>
  </si>
  <si>
    <t>WellSense BILH Performance Network ACO</t>
  </si>
  <si>
    <t>WellSense Boston Children’s ACO</t>
  </si>
  <si>
    <t>WellSense Care Alliance</t>
  </si>
  <si>
    <t>WellSense Community Alliance</t>
  </si>
  <si>
    <t>WellSense Mercy Alliance</t>
  </si>
  <si>
    <t>WellSense Signature Alliance</t>
  </si>
  <si>
    <t>WellSense Southcoast Alliance</t>
  </si>
  <si>
    <t>II.C.2.a</t>
  </si>
  <si>
    <t>Assurance of plan compliance with 42 C.F.R. § 438.68</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</si>
  <si>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</si>
  <si>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 xml:space="preserve">No, the plan does not comply based on all analyses </t>
  </si>
  <si>
    <t>Yes, the plan complies based on all analyses</t>
  </si>
  <si>
    <t>II.C.2.b</t>
  </si>
  <si>
    <t>Description of results: 42 C.F.R. § 438.68</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</si>
  <si>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</si>
  <si>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 xml:space="preserve">The analyses were conducted April through June 2023.  All standards listed above in II.A.1 through II.A.5 apply to the plan.  The plan passed all measures except where noted immediately below. </t>
  </si>
  <si>
    <t xml:space="preserve">The analyses were conducted April through June 2023.  All standards listed above in II.A.1 through II.A.5 apply to the plan.  The plan passed all measures. </t>
  </si>
  <si>
    <t>II.C.2.c</t>
  </si>
  <si>
    <t>Plan deficiencies: 42 C.F.R. § 438.68 (Part 1)</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</si>
  <si>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</si>
  <si>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The state has found deficiencies for dermatology in Pittsfield. </t>
  </si>
  <si>
    <t xml:space="preserve">The state has found deficiencies in all contract service areas for PCPs with open panels for adults. </t>
  </si>
  <si>
    <t xml:space="preserve">The state has also found deficiencies in the Oak Bluffs service area for CSS Level 3.5.  Additional deficiencies were found in the Greenfield service area for Allergy, Dermatology, and Urology, and in Nantucket service area for Infectious Disease.
The state found deficiencies in the Greenfield, Holyoke, Nantucket, Northampton, Oak Bluffs, and Westfield service areas for Community-Based Acute Treatment for Children and Adolescents (CBAT) - Intensive Community-Based Acute Treatment for Children and Adolescents (ICBAT) - Transitional Care Unit (TCU). 
The state also found deficiencies in the Nantucket and Oak Bluffs service areas for Partial Hospitalization Program, Residential Rehabilitation Services 3.1, Intensive Care Coordination, In-Home Behavioral Services, Therapeutic Mentoring, Community Crisis Stabilization, and Community Support Program. 
The state found deficiencies in the Nantucket service area for Intensive Outpatient Program, Applied Behavioral Analysis, In-Home Therapy, Structured Outpatient Addiction Program, Recovery Support Navigators, and Opioid Treatment Program.  
The state also found deficiencies in the Greenfield and Nantucket service areas for Monitored inpatient level 3.7, and for CSS level 3.5 for Oak Bluffs service area. </t>
  </si>
  <si>
    <t xml:space="preserve">The state found deficiencies for PCPs in the Wareham service area. </t>
  </si>
  <si>
    <t>II.C.2.d</t>
  </si>
  <si>
    <t>Plan deficiencies: 42 C.F.R. § 438.68 (Part 2)</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</si>
  <si>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</si>
  <si>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 xml:space="preserve">Berkshire Fallon has identified two additional dermatology providers nearby and is in the contracting process with them. Once the new contracts are executed they will meet contractual standards for Dermatology.  EOHHS will request quarterly updates from Fallon. </t>
  </si>
  <si>
    <t>Letter of non-compliance has already been issued and sanctions have been imposed. Corrective action plan is being reviewed.</t>
  </si>
  <si>
    <t xml:space="preserve"> The state will contact the plan noting non-compliance in the Greenfield service area for Allergy, Dermatology, and Urology, and in Nantucket service area for Infectious Disease.  The state will ask the plan for a detailed timeline for contracting with new providers. Once the new providers are contracted, the state will require an updated geo-access report. The state will continue to monitor availability of providers for all other deficiencies identified. 
The state will also contact the plan noting non-compliance in the Greenfield, Holyoke, Nantucket, Northampton, Oak Bluffs, and Westfield service areas for Community-Based Acute Treatment for Children and Adolescents (CBAT) - Intensive Community-Based Acute Treatment for Children and Adolescents (ICBAT) - Transitional Care Unit (TCU).
The state will contact the plan noting non-compliance in the Nantucket and Oak Bluffs service areas for Partial Hospitalization Program, Residential Rehabilitation Services 3.1, Intensive Care Coordination, In-Home Behavioral Services, Therapeutic Mentoring, Community Crisis Stabilization, and Community Support Program. 
The state will also contact the plan noting non-compliance in the Nantucket service area for Intensive Outpatient Program, Applied Behavioral Analysis, In-Home Therapy, Structured Outpatient Addiction Program, Recovery Support Navigators, and Opioid Treatment Program. 
The state will contact the plan noting non-compliance in the Greenfield and Nantucket service areas for Monitored inpatient level 3.7, and for CSS level 3.5 for Oak Bluffs service area. </t>
  </si>
  <si>
    <t>WellSense Care Alliance has agreed to drop the Wareham service area effective 1/1/24.  The state has received the service area drop request in June 2023.</t>
  </si>
  <si>
    <t>II.C.2.e</t>
  </si>
  <si>
    <t>Reassessment for plan deficiencies: 42 C.F.R. § 438.68</t>
  </si>
  <si>
    <t xml:space="preserve">If the state identified any plan deficiencies in II.C.2.c, indicate when the state will reassess the plan's network to determine whether the plan has remediated those deficiencies. </t>
  </si>
  <si>
    <t>II.C.2.f</t>
  </si>
  <si>
    <t>Exceptions granted under 42 C.F.R. § 438.68(d)</t>
  </si>
  <si>
    <t>Describe any network adequacy standard exceptions that the state has granted to the plan under 42 C.F.R. § 438.68(d). If there are no exceptions, write "None."</t>
  </si>
  <si>
    <t>The state has granted network adequacy exceptions in the Adams and Pittsfield service areas for Psychiatric inpatient child and Intensive Outpatient Program (IOP).</t>
  </si>
  <si>
    <t>None</t>
  </si>
  <si>
    <t>The state has granted network adequacy exceptions in Greenfield service area for rehabilitation hospital, otolaryngology, and Clinical Stabilization Services (CSS) Level 3.5.</t>
  </si>
  <si>
    <t xml:space="preserve">The state has granted network adequacy exceptions in the Nantucket service area for Urgent Care, Managed Inpatient Level 4.0, CSS Level 3.5, and Psych Inpatient Child.  The state has also granted a network adequacy exception in the Oak Bluffs service area for psych inpatient child. </t>
  </si>
  <si>
    <t xml:space="preserve">The state has granted network adequacy exceptions for acute inpatient hospital services in the Orleans service area.  The state has also granted network adequacy exceptions for psychiatric inpatient child services in the Adams, Barnstable, Falmouth, Nantucket, Oak Bluffs, and Orleans service areas.  The state has granted network adequacy exceptions for Managed Inpatient Level 4.0,  CSS Level 3.5, and Urgent Care in the Nantucket service area, and for Intensive Outpatient Program in the Adams service area. </t>
  </si>
  <si>
    <t xml:space="preserve">The state has granted network adequacy exceptions for acute inpatient hospital services in the Orleans service area.  The state has also granted network adequacy exceptions for psychiatric inpatient child services in the Barnstable, Falmouth, and Orleans service areas. </t>
  </si>
  <si>
    <t>The state has granted network adequacy exceptions in the Holyoke, Springfield, and Westfield service areas for Primary Care (pediatric ratio only).</t>
  </si>
  <si>
    <t>The state has granted network adequacy exceptions in the Falmouth service area for psychiatric inpatient child services.</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</si>
  <si>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</si>
  <si>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</si>
  <si>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</si>
  <si>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The state provides an exception because there are a limited number of providers of these services in these service areas.</t>
  </si>
  <si>
    <t>II.C.3.a</t>
  </si>
  <si>
    <t>Assurance of compliance with 42 C.F.R. § 438.206</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</si>
  <si>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</si>
  <si>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II.C.3.b</t>
  </si>
  <si>
    <t>Description of results: 42 C.F.R. § 438.206</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</si>
  <si>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</si>
  <si>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 xml:space="preserve">The state's contract with the plan includes the 42 CFR 438.206 requirements and reporting requirements from the plans with respect to those contract requirements. In its reporting, the plan has not indicated non-compliance with these requirements. </t>
  </si>
  <si>
    <t>II.C.3.c</t>
  </si>
  <si>
    <t>Plan deficiencies: 42 C.F.R. § 438.206 (Part 1)</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</si>
  <si>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</si>
  <si>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II.C.3.d</t>
  </si>
  <si>
    <t>Plan deficiencies: 42 C.F.R. § 438.206 (Part 2)</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</si>
  <si>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</si>
  <si>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II.C.3.e</t>
  </si>
  <si>
    <t>Reassessment for plan deficiencies: 42 C.F.R. § 438.206</t>
  </si>
  <si>
    <t xml:space="preserve">If the state identified any plan deficiencies in II.C.3.c, indicate when the state will reassess the plan's availability of services to determine whether the plan has remediated those deficiencies. </t>
  </si>
  <si>
    <t>Ad hoc review of grievances</t>
  </si>
  <si>
    <t>Tufts Health Together MCO</t>
  </si>
  <si>
    <t>WellSense Essential MCO</t>
  </si>
  <si>
    <t xml:space="preserve">The analyses were conducted April through June 2023.  The plan passed all measures except where noted.  All standards listed above in II.A.1 through II.A.5 apply to the plan.  </t>
  </si>
  <si>
    <t>The state has found deficiencies for Managed Inpatient Level 4 in the Adams, Greenfield, and Pittsfield service areas.  The state has also found deficiencies for Partial Hospitalization (PHP), Recovery Support Navigators, and Recovery Coaching in the Adams and Pittsfield service areas. 
The state has found deficiencies for Intensive Outpatient Program in the Greenfield service area.</t>
  </si>
  <si>
    <t>The state has found deficiencies in the Nantucket service area for Community-Based Acute Treatment for Children and Adolescents (CBAT) - Intensive Community-Based Acute Treatment for Children and Adolescents (ICBAT) - Transitional Care Unit (TCU), Partial Hospitalization (PHP), Residential Rehabilitation Services Level 3.1, Applied Behavioral Analysis (ABA), Structured Outpatient Addiction Program, and Opioid Treatment Program.  The state has also found deficiencies for Intensive Outpatient Program in the Adams, Greenfield, Nantucket, and Pittsfield service areas.</t>
  </si>
  <si>
    <t xml:space="preserve">The state will contact the plan noting non-compliance for Managed Inpatient Level 4 in the Adams, Greenfield, and Pittsfield service areas.  The state will also contact the plan noting non-compliance for Partial Hospitalization (PHP), Recovery Support Navigators, and Recovery Coaching in the Adams and Pittsfield service areas. The state will contact the plan noting non-compliance for Intensive Outpatient Program in the Greenfield service area. </t>
  </si>
  <si>
    <t xml:space="preserve">The state will contact the plan noting non-compliance in the Nantucket service area for Community-Based Acute Treatment for Children and Adolescents (CBAT) - Intensive Community-Based Acute Treatment for Children and Adolescents (ICBAT) - Transitional Care Unit (TCU), Partial Hospitalization (PHP), Residential Rehabilitation Services Level 3.1, Applied Behavioral Analysis (ABA), Structured Outpatient Addiction Program, and Opioid Treatment Program.  
The state will also contact the plan noting non-compliance for Intensive Outpatient Program in the Adams, Greenfield, Nantucket, and Pittsfield service areas.  </t>
  </si>
  <si>
    <t xml:space="preserve">The state has granted network adequacy exceptions for urgent care in the Adams and Pittsfield service areas.  Exceptions were also granted for psychiatric inpatient child services in the Adams and Pittsfield service areas. </t>
  </si>
  <si>
    <t xml:space="preserve">The state has granted network adequacy exceptions in the Nantucket area for urgent care, acute inpatient hospital services, Managed Inpatient Level 4, and Clinical Stabilization Services Level 3.5. Exceptions were also granted for psychiatric inpatient child services in the Adams, Barnstable, Falmouth, Nantucket, Oak Bluffs, Orleans, and Pittsfield service areas. </t>
  </si>
  <si>
    <t>Ease of getting an appointment timely</t>
  </si>
  <si>
    <t>Hours of operation</t>
  </si>
  <si>
    <t>The plan must provide at least 90% of covered individual with two providers within 60 miles or 60 minutes</t>
  </si>
  <si>
    <t>The plan must provide at least 90% of Covered Individuals with two providers within 60 miles or 60 minutes</t>
  </si>
  <si>
    <t>The plan must provide at least 90% of Covered Individuals with two providers within 30 miles or 30 minutes</t>
  </si>
  <si>
    <t>The plan will ensure that a Covered Individual will receive services within the timeframe as described in Section 2.7.H.5.(d-e).</t>
  </si>
  <si>
    <t>12 hrs/wkday 8hrs/wkend day</t>
  </si>
  <si>
    <t>Inpatient MH</t>
  </si>
  <si>
    <t>Inpatient SUD (ASAM 4.0)</t>
  </si>
  <si>
    <t>ATS (Acute Treatment Service) Level 3.7</t>
  </si>
  <si>
    <t>CSS (Clinical Support Services) Level 3.5</t>
  </si>
  <si>
    <t>CBAT-ACBAT-TCU (Community Based Acute Treatment Services; Community Based Acute Treatment Services; Transitional Care Unit)</t>
  </si>
  <si>
    <t>PHP (Partial Hospitalization)</t>
  </si>
  <si>
    <t>IOP (Intensive Outpatient Program)</t>
  </si>
  <si>
    <t>RRS (Residential Rehabilitation Service) Level 3.1</t>
  </si>
  <si>
    <t>ABA (Applied Behavioral Analysis)</t>
  </si>
  <si>
    <t xml:space="preserve">IHBS (In-Home Behavioral Services) </t>
  </si>
  <si>
    <t>IHT (In-Home Therapy)</t>
  </si>
  <si>
    <t>TM (Therapeutic Mentering)</t>
  </si>
  <si>
    <t>SOAP (Structured Outpatient Addiction Program)</t>
  </si>
  <si>
    <t>BH Psychiatry</t>
  </si>
  <si>
    <t>CSP (Community Support Program)2</t>
  </si>
  <si>
    <t>RSN (Recovery Support Navigator)</t>
  </si>
  <si>
    <t>PDT (Partial Day Treatment)</t>
  </si>
  <si>
    <t>Recovery Coach</t>
  </si>
  <si>
    <t>OTP (Opioid Treatment Program)</t>
  </si>
  <si>
    <t xml:space="preserve">MCI (Mobile Crisis Intervention) </t>
  </si>
  <si>
    <t>ASD-ID (Autism Spectrum Disorder-Intellectual Disability)</t>
  </si>
  <si>
    <t>CBHC (Community Behavioral Health Center)</t>
  </si>
  <si>
    <t>Quarterly</t>
  </si>
  <si>
    <t>MBHP</t>
  </si>
  <si>
    <t xml:space="preserve">The standard analyzed refers to minumum number of providers within a maximum time and/or distance standard.
An analysis of compliance with these standards was conducted quarterly that showed the plan to be in compliance. </t>
  </si>
  <si>
    <t>The state's contract with the plan includes the 42 CFR 438.206 requirements and reporting requirements from the plans with respect to those contract requirements. In its reporting, the plan has not indicated non-compliance with these requirements. The state also engages with the plan in regular intervals to resolve potential problems with respect to availability of services before they rise to the level of non-compliance</t>
  </si>
  <si>
    <t>30 minutes or 15 miles</t>
  </si>
  <si>
    <t>25 minutes and 10 miles</t>
  </si>
  <si>
    <t>45 minutes and 30 miles</t>
  </si>
  <si>
    <t>80 minutes and 60 miles</t>
  </si>
  <si>
    <t>2 Providers within 25 Minutes and 10 Miles</t>
  </si>
  <si>
    <t>2 Providers within 45 Minutes and 30 Miles</t>
  </si>
  <si>
    <t>2 Providers within 80 Minutes and 60 Miles</t>
  </si>
  <si>
    <t>2 Providers within 30 Minutes or 15 Miles</t>
  </si>
  <si>
    <t>2 Providers within 30 Minutes and 15 Miles</t>
  </si>
  <si>
    <t>1 Provider within 53 Minutes and 35 Miles</t>
  </si>
  <si>
    <t>1 Provider within 30 Minutes and 15 Miles</t>
  </si>
  <si>
    <t>1 Provider within 20 Minutes and 10 Miles</t>
  </si>
  <si>
    <t>1 Provider within 38 Minutes and 25 Miles</t>
  </si>
  <si>
    <t>1 Provider within 60 Minutes and 40 Miles</t>
  </si>
  <si>
    <t>1 Provider within 45 Minutes and 30 Miles</t>
  </si>
  <si>
    <t>1 Provider within 75 Minutes and 50 Miles</t>
  </si>
  <si>
    <t>1 Provider within 30 Minutes and 20 Miles</t>
  </si>
  <si>
    <t>1 Provider within 30 Minutes or 15 Miles</t>
  </si>
  <si>
    <t>Acute Inpatient Hospital</t>
  </si>
  <si>
    <t>Adult Day Health</t>
  </si>
  <si>
    <t>Adult Foster Care</t>
  </si>
  <si>
    <t>Adult PCP</t>
  </si>
  <si>
    <t>Allergy and Immunology</t>
  </si>
  <si>
    <t>BH outpatient</t>
  </si>
  <si>
    <t>Cardiothoracic Surgery</t>
  </si>
  <si>
    <t>Chiropractor</t>
  </si>
  <si>
    <t xml:space="preserve">Clinical Support Services for Substance Use Disorders (Level 3.5) </t>
  </si>
  <si>
    <t>Community Crisis Stabilization</t>
  </si>
  <si>
    <t>Community Support Program</t>
  </si>
  <si>
    <t>Day Habilitation</t>
  </si>
  <si>
    <t>Day Services</t>
  </si>
  <si>
    <t>Emergency Support Services</t>
  </si>
  <si>
    <t>ENT/Otolaryngology</t>
  </si>
  <si>
    <t>Group Adult Foster Care</t>
  </si>
  <si>
    <t>Hospice</t>
  </si>
  <si>
    <t>Infectious Diseases</t>
  </si>
  <si>
    <t>Intensive Outpatient Program</t>
  </si>
  <si>
    <t>Monitored inpt Lvl 3.7</t>
  </si>
  <si>
    <t>Neurosurgery</t>
  </si>
  <si>
    <t>Ob/Gyn</t>
  </si>
  <si>
    <t>Occupational Therapy</t>
  </si>
  <si>
    <t>Oncology - Medical, Surgical</t>
  </si>
  <si>
    <t>Oncology - Radiation/Radiation Oncology</t>
  </si>
  <si>
    <t>Orthotics and Prosthetics</t>
  </si>
  <si>
    <t>Oxygen and Respiratory Equipment</t>
  </si>
  <si>
    <t>Partial Hospitalization Program</t>
  </si>
  <si>
    <t>Personal Care Assistant</t>
  </si>
  <si>
    <t>Physiatry, Rehabilitative Medicine</t>
  </si>
  <si>
    <t>Physical Therapy</t>
  </si>
  <si>
    <t xml:space="preserve">Program of Assertive Community Treatment </t>
  </si>
  <si>
    <t>Psychiatric Day Treatment</t>
  </si>
  <si>
    <t>Rehabilitation hospital</t>
  </si>
  <si>
    <t>Residential Rehabilitation Services for Substance Use Disorders (Level 3.1)</t>
  </si>
  <si>
    <t>Skilled Nursing Facility</t>
  </si>
  <si>
    <t>Speech Therapy</t>
  </si>
  <si>
    <t>Structured Outpatient Addiction Program</t>
  </si>
  <si>
    <t>Adult</t>
  </si>
  <si>
    <t>Large metro</t>
  </si>
  <si>
    <t>Metro</t>
  </si>
  <si>
    <t>Micro</t>
  </si>
  <si>
    <t>Large Metro</t>
  </si>
  <si>
    <t>Monthly</t>
  </si>
  <si>
    <t>Commonwealth Care Alliance</t>
  </si>
  <si>
    <t>Tufts Health Unify</t>
  </si>
  <si>
    <t>UnitedHealthCare Connected</t>
  </si>
  <si>
    <t xml:space="preserve">The standard analyzed refers to minumum number of providers within a maximum time and/or distance standard.
An analysis of compliance with these standards was conducted December 2022 that showed the plan to be in compliance. </t>
  </si>
  <si>
    <t xml:space="preserve">The standard analyzed refers to minumum number of providers within a maximum time and/or distance standard.
An analysis of compliance with these standards was conducted December 2022 that showed the plan not to be in compliance, as described below. </t>
  </si>
  <si>
    <t xml:space="preserve">The analysis of the numbers of providers revealed deficeiencies with respect to the number of providers of Neurosurgery (in Essex County) and Cardiatric Services (in Essex County). </t>
  </si>
  <si>
    <t>Developed in consultation with the state, the plan is required to follow a compliance plan designed to bring the deficiencies into compliance. The compliance plan requires the plan to report to the state in regular intervals to ensure progress towards correcting deficiencies.</t>
  </si>
  <si>
    <t>The state has granted network adequacy exceptions for Neurosurgery (Essex County) and Cardiatrics (Essex County)</t>
  </si>
  <si>
    <t>Insufficent number of providers of these types in this county.</t>
  </si>
  <si>
    <t>The state's contract with the plan includes the 42 CFR 438.206 requirements and reporting requirements from the plans with respect to those contract requirements. In its reporting, the plan has not indicated non-compliance with these requirements. The state also engages with the plan in regular intervals to resolve potential problems with respect to availability of services before they rise to the level of non-compliance.</t>
  </si>
  <si>
    <t>Maximum time and distance</t>
  </si>
  <si>
    <t>30 minutes and 15 miles</t>
  </si>
  <si>
    <t>30 minutes and/or 15 miles</t>
  </si>
  <si>
    <t xml:space="preserve">Allergy and Immunology </t>
  </si>
  <si>
    <t xml:space="preserve">Ophthalmology </t>
  </si>
  <si>
    <t>Psych inpt adult</t>
  </si>
  <si>
    <t>Semi-annually</t>
  </si>
  <si>
    <t>Fallon Navicare</t>
  </si>
  <si>
    <t>Senior Whole Health</t>
  </si>
  <si>
    <t>Tufts Health Plan</t>
  </si>
  <si>
    <t>United Healthcare</t>
  </si>
  <si>
    <t>Wellsense Health Plan</t>
  </si>
  <si>
    <t xml:space="preserve">The standard analyzed refers to minimum number of providers within a maximum time and/or distance standard. 
An analyses of compliance with these standards was conducted December 2022 that showed the plan to be in compliance. </t>
  </si>
  <si>
    <t>Drop down values</t>
  </si>
  <si>
    <t xml:space="preserve">State </t>
  </si>
  <si>
    <t>Services</t>
  </si>
  <si>
    <t>Separate analysis document</t>
  </si>
  <si>
    <t>Separate results document</t>
  </si>
  <si>
    <t>Provider type</t>
  </si>
  <si>
    <t xml:space="preserve">Applicable region(s) </t>
  </si>
  <si>
    <t>Population</t>
  </si>
  <si>
    <t>Monitoring methods</t>
  </si>
  <si>
    <t>Frequency</t>
  </si>
  <si>
    <t xml:space="preserve">Assurance of plan compliance </t>
  </si>
  <si>
    <t>Plan type</t>
  </si>
  <si>
    <t>Alabama</t>
  </si>
  <si>
    <t>Scenario 1: New contract</t>
  </si>
  <si>
    <t>Yes, analysis methods and results are contained in a separate document(s)</t>
  </si>
  <si>
    <t>Yes, compliance results are contained in a separate document</t>
  </si>
  <si>
    <t>Maximum time to travel</t>
  </si>
  <si>
    <t>Weekly</t>
  </si>
  <si>
    <t>Alaska</t>
  </si>
  <si>
    <t>No, compliance results are not contained in a separate document</t>
  </si>
  <si>
    <t>Maximum distance to travel</t>
  </si>
  <si>
    <t>Urban</t>
  </si>
  <si>
    <t>Plan Provider Roster Review</t>
  </si>
  <si>
    <t>Bi-weekly</t>
  </si>
  <si>
    <t>Used for some but not all plans</t>
  </si>
  <si>
    <t>Arizona</t>
  </si>
  <si>
    <t>Scenario 3: Significant change - services</t>
  </si>
  <si>
    <t>Suburban</t>
  </si>
  <si>
    <t>Secret Shopper Calls: Network Participation</t>
  </si>
  <si>
    <t>PAHP</t>
  </si>
  <si>
    <t>Arkansas</t>
  </si>
  <si>
    <t>Scenario 3: Significant change - benefits</t>
  </si>
  <si>
    <t>Rural</t>
  </si>
  <si>
    <t>MLTSS</t>
  </si>
  <si>
    <t>Secret Shopper Calls: Appointment Availability</t>
  </si>
  <si>
    <t>Bi-monthly</t>
  </si>
  <si>
    <t>California</t>
  </si>
  <si>
    <t>Scenario 3: Significant change - geographic service area</t>
  </si>
  <si>
    <t>Frontier</t>
  </si>
  <si>
    <t>Other (free text, specify)</t>
  </si>
  <si>
    <t>Colorado</t>
  </si>
  <si>
    <t>Scenario 3: Significant change - composition of provider network</t>
  </si>
  <si>
    <t>Connecticut</t>
  </si>
  <si>
    <t>Scenario 3: Significant change - payments to provider network</t>
  </si>
  <si>
    <t>Dist. of Col.</t>
  </si>
  <si>
    <t>Scenario 3: Significant change - enrollment of new population</t>
  </si>
  <si>
    <t>Florida</t>
  </si>
  <si>
    <t>Service fulfillment</t>
  </si>
  <si>
    <t>Georgia</t>
  </si>
  <si>
    <t>Hawaii</t>
  </si>
  <si>
    <t>Idaho</t>
  </si>
  <si>
    <t>Illinois</t>
  </si>
  <si>
    <t>Indiana</t>
  </si>
  <si>
    <t>Iowa</t>
  </si>
  <si>
    <t>Kansas</t>
  </si>
  <si>
    <t>Kentucky</t>
  </si>
  <si>
    <t>Louisiana</t>
  </si>
  <si>
    <t>Maine</t>
  </si>
  <si>
    <t>Maryland</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</si>
  <si>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</si>
  <si>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</si>
  <si>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</si>
  <si>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</si>
  <si>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</si>
  <si>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</si>
  <si>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</si>
  <si>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</si>
  <si>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</si>
  <si>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</si>
  <si>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</si>
  <si>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</si>
  <si>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</si>
  <si>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</si>
  <si>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</si>
  <si>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</si>
  <si>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</si>
  <si>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</si>
  <si>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</si>
  <si>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</si>
  <si>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</si>
  <si>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</si>
  <si>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</si>
  <si>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</si>
  <si>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</si>
  <si>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</si>
  <si>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</si>
  <si>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</si>
  <si>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</si>
  <si>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</si>
  <si>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 xml:space="preserve">Immediately upon Enrollee presentation at the service delivery site </t>
  </si>
  <si>
    <t>Emergency Services</t>
  </si>
  <si>
    <t>Adult and Pediatric</t>
  </si>
  <si>
    <t>Coverage must be available 24 hours a day and 7 days a week</t>
  </si>
  <si>
    <t xml:space="preserve">Adult and Pediatric </t>
  </si>
  <si>
    <t>Within 30 calendar days of the Enrolee's request for Non-Urgent Symptomatic Care</t>
  </si>
  <si>
    <t>Specialty Care</t>
  </si>
  <si>
    <t>Within 60 calendar days for Non-Symptomatic Care</t>
  </si>
  <si>
    <t>Within 7 calendar days of receiving a request from a DCF caseworker</t>
  </si>
  <si>
    <t>DCF Health Care Screening</t>
  </si>
  <si>
    <t>Enrollees newly placed in the care or custody of DCF</t>
  </si>
  <si>
    <t xml:space="preserve">Within 30 calendar days of receiving a request from a DCF caseworkder </t>
  </si>
  <si>
    <t>Comprehensive medical examination and age appropriate screenings</t>
  </si>
  <si>
    <t xml:space="preserve">Immediately, on a 24-hour basis, seven days a week without network restricitons </t>
  </si>
  <si>
    <t>Emergency Behavioral Health Services</t>
  </si>
  <si>
    <t>Immediately, on a 24-hour basis, seven days a week</t>
  </si>
  <si>
    <t xml:space="preserve">AMCI/YMCI Services </t>
  </si>
  <si>
    <t xml:space="preserve">Within 48 hours for services thtat are not Emergency Services or routine services </t>
  </si>
  <si>
    <t>Urgent Care - Behavioral Health</t>
  </si>
  <si>
    <t xml:space="preserve">Within 14 calendar days </t>
  </si>
  <si>
    <t>Behavioral Health Services</t>
  </si>
  <si>
    <t xml:space="preserve">Non-24-Hour Diversionary Services </t>
  </si>
  <si>
    <t>Within 2 calendar days of discharge</t>
  </si>
  <si>
    <t>The Contractor shall ensure access to at least one Network Provider, of each BH Covered Service in every geographic region of the state with more than 2.5 percent of Covered Individuals or, as determined by EOHHS, to the extent that qualified, interested Providers are available.</t>
  </si>
  <si>
    <t>All Services</t>
  </si>
  <si>
    <t>Within 60 minutes of time of the Covered Individual's readmission to receive such services.</t>
  </si>
  <si>
    <t>Within 14 calendar days of discharge</t>
  </si>
  <si>
    <t xml:space="preserve">Medication Management </t>
  </si>
  <si>
    <t>Within 7 calendar days of discharge</t>
  </si>
  <si>
    <t xml:space="preserve">Other Outpatient BH Services </t>
  </si>
  <si>
    <t>Within the timeframe directed by EOHHS</t>
  </si>
  <si>
    <t>Intensvie Care Coordination Serivces</t>
  </si>
  <si>
    <t>No less than the hours of operation offered to commercial enrollees or MassHealth Fee-for-Service</t>
  </si>
  <si>
    <t xml:space="preserve">Within 48 hours of Enrollee's request for urgent care </t>
  </si>
  <si>
    <t xml:space="preserve">Behavioral Health Services (unless otherwise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</si>
</sst>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9"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
      <sz val="11"/>
      <color theme="1"/>
      <name val="Arial"/>
    </font>
    <font>
      <sz val="11"/>
      <color rgb="FF000000"/>
      <name val="Arial"/>
      <family val="2"/>
    </font>
    <font>
      <sz val="12"/>
      <color theme="1"/>
      <name val="Times New Roman"/>
      <family val="1"/>
    </font>
    <font>
      <sz val="11"/>
      <color theme="1"/>
      <name val="Calibri"/>
      <family val="2"/>
      <scheme val="minor"/>
    </font>
  </fonts>
  <fills count="8">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
      <patternFill patternType="solid">
        <fgColor rgb="FFE8DFCA"/>
        <bgColor rgb="FF000000"/>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xf numFmtId="0" fontId="28" fillId="0" borderId="0"/>
  </cellStyleXfs>
  <cellXfs count="177">
    <xf numFmtId="0" fontId="0" fillId="0" borderId="0" xfId="0"/>
    <xf numFmtId="0" fontId="0" fillId="0" borderId="0" xfId="0" applyAlignment="1">
      <alignment wrapText="1"/>
    </xf>
    <xf numFmtId="0" fontId="2" fillId="0" borderId="0" xfId="1" applyFont="1" applyAlignment="1" applyProtection="1">
      <alignment vertical="center" wrapText="1"/>
    </xf>
    <xf numFmtId="0" fontId="10" fillId="0" borderId="0" xfId="0" applyFont="1"/>
    <xf numFmtId="0" fontId="4" fillId="2" borderId="3" xfId="0" applyFont="1" applyFill="1" applyBorder="1" applyAlignment="1">
      <alignment horizontal="center" vertical="center" wrapText="1"/>
    </xf>
    <xf numFmtId="0" fontId="3" fillId="0" borderId="0" xfId="0" applyFont="1"/>
    <xf numFmtId="0" fontId="4" fillId="2" borderId="8" xfId="0" applyFont="1" applyFill="1" applyBorder="1" applyAlignment="1">
      <alignment horizontal="left" vertical="center"/>
    </xf>
    <xf numFmtId="0" fontId="4" fillId="2" borderId="0" xfId="0" applyFont="1" applyFill="1" applyAlignment="1">
      <alignment horizontal="left" vertical="center" wrapText="1"/>
    </xf>
    <xf numFmtId="0" fontId="3" fillId="3" borderId="0" xfId="0" applyFont="1" applyFill="1" applyAlignment="1">
      <alignment wrapText="1"/>
    </xf>
    <xf numFmtId="0" fontId="3" fillId="4" borderId="0" xfId="0" applyFont="1" applyFill="1" applyAlignment="1">
      <alignment wrapText="1"/>
    </xf>
    <xf numFmtId="0" fontId="3" fillId="0" borderId="0" xfId="0" applyFont="1" applyAlignment="1">
      <alignment wrapText="1"/>
    </xf>
    <xf numFmtId="0" fontId="3" fillId="0" borderId="0" xfId="0" applyFont="1" applyAlignment="1">
      <alignment horizontal="left" vertical="top"/>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12" fillId="0" borderId="0" xfId="1" applyFont="1" applyAlignment="1" applyProtection="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10" fillId="0" borderId="0" xfId="0" applyFont="1" applyAlignment="1">
      <alignment wrapText="1"/>
    </xf>
    <xf numFmtId="0" fontId="10" fillId="3" borderId="0" xfId="0" applyFont="1" applyFill="1" applyAlignment="1">
      <alignment wrapText="1"/>
    </xf>
    <xf numFmtId="0" fontId="3" fillId="3" borderId="0" xfId="0" applyFont="1" applyFill="1"/>
    <xf numFmtId="0" fontId="3" fillId="0" borderId="9" xfId="0" applyFont="1" applyBorder="1" applyAlignment="1">
      <alignment wrapText="1"/>
    </xf>
    <xf numFmtId="0" fontId="10" fillId="3" borderId="0" xfId="0" applyFont="1" applyFill="1" applyAlignment="1">
      <alignment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indent="1"/>
    </xf>
    <xf numFmtId="0" fontId="0" fillId="3" borderId="0" xfId="0" applyFill="1" applyAlignment="1">
      <alignment horizontal="left"/>
    </xf>
    <xf numFmtId="0" fontId="3" fillId="5" borderId="0" xfId="0" applyFont="1" applyFill="1" applyAlignment="1">
      <alignment vertical="center" wrapText="1"/>
    </xf>
    <xf numFmtId="0" fontId="3" fillId="5" borderId="0" xfId="0" applyFont="1" applyFill="1"/>
    <xf numFmtId="0" fontId="5" fillId="0" borderId="13" xfId="0" applyFont="1" applyBorder="1" applyAlignment="1">
      <alignment vertical="center" wrapText="1"/>
    </xf>
    <xf numFmtId="0" fontId="5"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14" xfId="0" applyFont="1" applyBorder="1" applyAlignment="1">
      <alignment vertical="center" wrapText="1"/>
    </xf>
    <xf numFmtId="0" fontId="3" fillId="3" borderId="0" xfId="2" applyFont="1" applyFill="1" applyAlignment="1" applyProtection="1">
      <alignment wrapText="1"/>
      <protection hidden="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vertical="center" wrapText="1"/>
    </xf>
    <xf numFmtId="0" fontId="15" fillId="0" borderId="0" xfId="1" applyFont="1" applyFill="1" applyAlignment="1" applyProtection="1">
      <alignment vertical="center"/>
    </xf>
    <xf numFmtId="0" fontId="5" fillId="3" borderId="0" xfId="0" applyFont="1" applyFill="1" applyAlignment="1">
      <alignment wrapText="1"/>
    </xf>
    <xf numFmtId="0" fontId="5" fillId="4" borderId="0" xfId="0" applyFont="1" applyFill="1" applyAlignment="1">
      <alignment wrapText="1"/>
    </xf>
    <xf numFmtId="0" fontId="3" fillId="0" borderId="18" xfId="0" applyFont="1" applyBorder="1" applyAlignment="1">
      <alignment horizontal="left" vertical="center" wrapText="1"/>
    </xf>
    <xf numFmtId="0" fontId="3" fillId="6" borderId="2" xfId="0" applyFont="1" applyFill="1" applyBorder="1" applyProtection="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wrapText="1"/>
    </xf>
    <xf numFmtId="0" fontId="6" fillId="0" borderId="0" xfId="1" applyFont="1" applyAlignment="1" applyProtection="1">
      <alignment vertical="center"/>
    </xf>
    <xf numFmtId="0" fontId="6" fillId="0" borderId="0" xfId="0" applyFont="1" applyAlignment="1">
      <alignment vertical="center"/>
    </xf>
    <xf numFmtId="0" fontId="11" fillId="0" borderId="9" xfId="0" applyFont="1" applyBorder="1"/>
    <xf numFmtId="0" fontId="11" fillId="0" borderId="0" xfId="0" applyFont="1"/>
    <xf numFmtId="0" fontId="5" fillId="0" borderId="21" xfId="0" applyFont="1" applyBorder="1" applyAlignment="1">
      <alignment vertical="center"/>
    </xf>
    <xf numFmtId="0" fontId="3" fillId="0" borderId="32" xfId="0" applyFont="1" applyBorder="1" applyAlignment="1">
      <alignment vertical="center" wrapText="1"/>
    </xf>
    <xf numFmtId="0" fontId="4" fillId="2" borderId="2" xfId="0"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20" fillId="0" borderId="0" xfId="0" applyFont="1"/>
    <xf numFmtId="0" fontId="5" fillId="0" borderId="32" xfId="0" applyFont="1" applyBorder="1" applyAlignment="1">
      <alignment vertical="center" wrapText="1"/>
    </xf>
    <xf numFmtId="0" fontId="3" fillId="0" borderId="33" xfId="0" applyFont="1" applyBorder="1" applyAlignment="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lignment wrapText="1"/>
    </xf>
    <xf numFmtId="0" fontId="3" fillId="6" borderId="3" xfId="0" applyFont="1" applyFill="1" applyBorder="1" applyProtection="1">
      <protection locked="0"/>
    </xf>
    <xf numFmtId="0" fontId="3" fillId="6" borderId="10" xfId="0" applyFont="1" applyFill="1" applyBorder="1" applyProtection="1">
      <protection locked="0"/>
    </xf>
    <xf numFmtId="0" fontId="5" fillId="6" borderId="2" xfId="0" applyFont="1" applyFill="1" applyBorder="1" applyProtection="1">
      <protection locked="0"/>
    </xf>
    <xf numFmtId="14" fontId="3" fillId="6" borderId="3" xfId="0" applyNumberFormat="1" applyFont="1" applyFill="1" applyBorder="1" applyProtection="1">
      <protection locked="0"/>
    </xf>
    <xf numFmtId="14" fontId="3" fillId="6" borderId="10" xfId="0" applyNumberFormat="1" applyFont="1" applyFill="1" applyBorder="1" applyProtection="1">
      <protection locked="0"/>
    </xf>
    <xf numFmtId="0" fontId="4" fillId="2" borderId="0" xfId="0" applyFont="1" applyFill="1" applyAlignment="1">
      <alignment horizontal="left" vertical="center"/>
    </xf>
    <xf numFmtId="0" fontId="5" fillId="0" borderId="34" xfId="0" applyFont="1" applyBorder="1" applyAlignment="1">
      <alignment vertical="center"/>
    </xf>
    <xf numFmtId="0" fontId="5" fillId="0" borderId="34" xfId="0" applyFont="1" applyBorder="1" applyAlignment="1">
      <alignment vertical="center" wrapText="1"/>
    </xf>
    <xf numFmtId="0" fontId="6" fillId="0" borderId="11" xfId="0" applyFont="1" applyBorder="1" applyAlignment="1">
      <alignment horizontal="left" vertical="center"/>
    </xf>
    <xf numFmtId="0" fontId="6" fillId="0" borderId="4" xfId="0" applyFont="1" applyBorder="1" applyAlignment="1">
      <alignment horizontal="center" wrapText="1"/>
    </xf>
    <xf numFmtId="0" fontId="6" fillId="0" borderId="19" xfId="0" applyFont="1" applyBorder="1" applyAlignment="1">
      <alignment horizontal="center" wrapText="1"/>
    </xf>
    <xf numFmtId="0" fontId="4" fillId="2" borderId="1" xfId="0" applyFont="1" applyFill="1" applyBorder="1" applyAlignment="1">
      <alignment horizontal="center" vertical="center" wrapText="1"/>
    </xf>
    <xf numFmtId="0" fontId="5" fillId="0" borderId="32" xfId="0" applyFont="1" applyBorder="1" applyAlignment="1">
      <alignment horizontal="left" vertical="center" wrapText="1"/>
    </xf>
    <xf numFmtId="0" fontId="3" fillId="0" borderId="2" xfId="0" applyFont="1" applyBorder="1" applyAlignment="1">
      <alignment horizont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22" fillId="0" borderId="0" xfId="0" applyFont="1" applyAlignment="1">
      <alignment vertical="center"/>
    </xf>
    <xf numFmtId="0" fontId="21" fillId="0" borderId="0" xfId="0" applyFont="1"/>
    <xf numFmtId="0" fontId="3" fillId="0" borderId="0" xfId="0" applyFont="1" applyAlignment="1">
      <alignment horizontal="left" vertical="center" wrapText="1" indent="1"/>
    </xf>
    <xf numFmtId="0" fontId="3" fillId="0" borderId="0" xfId="0" applyFont="1" applyAlignment="1">
      <alignment horizontal="left"/>
    </xf>
    <xf numFmtId="0" fontId="23" fillId="0" borderId="0" xfId="0" applyFont="1" applyAlignment="1">
      <alignment horizontal="left" vertical="center" wrapText="1" indent="1"/>
    </xf>
    <xf numFmtId="0" fontId="11" fillId="0" borderId="0" xfId="0" applyFont="1" applyAlignment="1">
      <alignment horizontal="left" wrapText="1"/>
    </xf>
    <xf numFmtId="0" fontId="0" fillId="0" borderId="0" xfId="0" applyAlignment="1">
      <alignment vertical="top"/>
    </xf>
    <xf numFmtId="0" fontId="6" fillId="0" borderId="11" xfId="0" applyFont="1" applyBorder="1" applyAlignment="1">
      <alignment wrapText="1"/>
    </xf>
    <xf numFmtId="0" fontId="6" fillId="5" borderId="8" xfId="0" applyFont="1" applyFill="1" applyBorder="1" applyAlignment="1">
      <alignment wrapText="1"/>
    </xf>
    <xf numFmtId="0" fontId="4" fillId="5" borderId="8" xfId="0" applyFont="1" applyFill="1" applyBorder="1" applyAlignment="1">
      <alignment vertical="center" wrapText="1"/>
    </xf>
    <xf numFmtId="0" fontId="23" fillId="5" borderId="0" xfId="0" applyFont="1" applyFill="1" applyAlignment="1">
      <alignment vertical="center"/>
    </xf>
    <xf numFmtId="0" fontId="23" fillId="0" borderId="0" xfId="0" applyFont="1" applyAlignment="1">
      <alignment vertical="center"/>
    </xf>
    <xf numFmtId="0" fontId="23" fillId="0" borderId="0" xfId="0" applyFont="1"/>
    <xf numFmtId="0" fontId="3" fillId="5" borderId="8" xfId="0" applyFont="1" applyFill="1" applyBorder="1" applyAlignment="1">
      <alignment wrapText="1"/>
    </xf>
    <xf numFmtId="14" fontId="3" fillId="5" borderId="8" xfId="0" applyNumberFormat="1" applyFont="1" applyFill="1" applyBorder="1" applyAlignment="1">
      <alignment wrapText="1"/>
    </xf>
    <xf numFmtId="0" fontId="5" fillId="5" borderId="8" xfId="0" applyFont="1" applyFill="1" applyBorder="1" applyAlignment="1">
      <alignment wrapText="1"/>
    </xf>
    <xf numFmtId="0" fontId="6" fillId="0" borderId="0" xfId="0" applyFont="1" applyAlignment="1">
      <alignment wrapText="1"/>
    </xf>
    <xf numFmtId="0" fontId="6" fillId="0" borderId="8" xfId="0" applyFont="1" applyBorder="1" applyAlignment="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lignment horizontal="left" vertical="center"/>
    </xf>
    <xf numFmtId="0" fontId="8" fillId="0" borderId="17" xfId="0" applyFont="1" applyBorder="1" applyAlignment="1">
      <alignment horizontal="center" wrapText="1"/>
    </xf>
    <xf numFmtId="0" fontId="8" fillId="0" borderId="25" xfId="0" applyFont="1" applyBorder="1" applyAlignment="1">
      <alignment horizontal="center" wrapText="1"/>
    </xf>
    <xf numFmtId="0" fontId="8" fillId="0" borderId="7" xfId="0" applyFont="1" applyBorder="1" applyAlignment="1">
      <alignment horizontal="center" wrapText="1"/>
    </xf>
    <xf numFmtId="14" fontId="5" fillId="6" borderId="2" xfId="0" applyNumberFormat="1" applyFont="1" applyFill="1" applyBorder="1" applyProtection="1">
      <protection locked="0"/>
    </xf>
    <xf numFmtId="0" fontId="25" fillId="6" borderId="10" xfId="0" applyFont="1" applyFill="1" applyBorder="1" applyProtection="1">
      <protection locked="0"/>
    </xf>
    <xf numFmtId="0" fontId="25" fillId="6" borderId="3" xfId="0" applyFont="1" applyFill="1" applyBorder="1" applyProtection="1">
      <protection locked="0"/>
    </xf>
    <xf numFmtId="0" fontId="25" fillId="6" borderId="2" xfId="0" applyFont="1" applyFill="1" applyBorder="1" applyProtection="1">
      <protection locked="0"/>
    </xf>
    <xf numFmtId="0" fontId="25" fillId="6" borderId="1" xfId="0" applyFont="1" applyFill="1" applyBorder="1" applyProtection="1">
      <protection locked="0"/>
    </xf>
    <xf numFmtId="0" fontId="26" fillId="7" borderId="3" xfId="0" applyFont="1" applyFill="1" applyBorder="1" applyAlignment="1" applyProtection="1">
      <alignment wrapText="1"/>
      <protection locked="0"/>
    </xf>
    <xf numFmtId="0" fontId="26" fillId="7" borderId="3" xfId="0" applyFont="1" applyFill="1" applyBorder="1" applyProtection="1">
      <protection locked="0"/>
    </xf>
    <xf numFmtId="0" fontId="5" fillId="7" borderId="2" xfId="0" applyFont="1" applyFill="1" applyBorder="1" applyProtection="1">
      <protection locked="0"/>
    </xf>
    <xf numFmtId="0" fontId="27" fillId="6" borderId="2" xfId="0" applyFont="1" applyFill="1" applyBorder="1" applyAlignment="1" applyProtection="1">
      <alignment horizontal="left" vertical="center" indent="9"/>
      <protection locked="0"/>
    </xf>
    <xf numFmtId="0" fontId="3" fillId="0" borderId="0" xfId="0" applyFont="1" applyAlignment="1" applyProtection="1">
      <alignment wrapText="1"/>
      <protection locked="0"/>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13" fillId="0" borderId="0" xfId="0" applyFont="1"/>
    <xf numFmtId="0" fontId="3" fillId="0" borderId="0" xfId="0" applyFont="1" applyAlignment="1">
      <alignment wrapText="1"/>
    </xf>
    <xf numFmtId="0" fontId="5" fillId="0" borderId="26" xfId="0" applyFont="1" applyBorder="1" applyAlignment="1">
      <alignment horizontal="left" wrapText="1"/>
    </xf>
    <xf numFmtId="0" fontId="5" fillId="0" borderId="9" xfId="0" applyFont="1" applyBorder="1" applyAlignment="1">
      <alignment horizontal="left" wrapText="1"/>
    </xf>
    <xf numFmtId="0" fontId="5" fillId="0" borderId="27" xfId="0" applyFont="1" applyBorder="1" applyAlignment="1">
      <alignment horizontal="left"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wrapText="1"/>
    </xf>
    <xf numFmtId="0" fontId="5"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xf numFmtId="0" fontId="4" fillId="2" borderId="20" xfId="0" applyFont="1" applyFill="1" applyBorder="1" applyAlignment="1">
      <alignment vertical="center" wrapText="1"/>
    </xf>
    <xf numFmtId="0" fontId="4" fillId="2" borderId="13" xfId="0" applyFont="1" applyFill="1" applyBorder="1" applyAlignment="1">
      <alignment vertical="center" wrapText="1"/>
    </xf>
    <xf numFmtId="0" fontId="5" fillId="0" borderId="0" xfId="0" applyFont="1" applyAlignment="1">
      <alignment wrapText="1"/>
    </xf>
    <xf numFmtId="0" fontId="13" fillId="0" borderId="0" xfId="0" applyFont="1" applyAlignment="1">
      <alignment wrapText="1"/>
    </xf>
    <xf numFmtId="0" fontId="4" fillId="2" borderId="21" xfId="0" applyFont="1" applyFill="1" applyBorder="1" applyAlignment="1">
      <alignment vertical="center" wrapText="1"/>
    </xf>
    <xf numFmtId="0" fontId="4" fillId="2" borderId="14" xfId="0" applyFont="1" applyFill="1" applyBorder="1" applyAlignment="1">
      <alignment vertical="center" wrapText="1"/>
    </xf>
  </cellXfs>
  <cellStyles count="5">
    <cellStyle name="Heading 2 2" xfId="1" xr:uid="{00000000-0005-0000-0000-000000000000}"/>
    <cellStyle name="Hyperlink" xfId="3" builtinId="8"/>
    <cellStyle name="Normal" xfId="0" builtinId="0"/>
    <cellStyle name="Normal 2" xfId="4" xr:uid="{1A6427E6-CC93-4B9F-AA58-A3BA59FA226E}"/>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2"/>
  <sheetViews>
    <sheetView showGridLines="0" zoomScale="90" zoomScaleNormal="90" workbookViewId="0">
      <selection activeCell="A19" sqref="A19:C19"/>
    </sheetView>
  </sheetViews>
  <sheetFormatPr defaultColWidth="8.81640625" defaultRowHeight="14.5" x14ac:dyDescent="0.35"/>
  <cols>
    <col min="1" max="1" width="77.1796875" customWidth="1"/>
    <col min="2" max="2" width="24.54296875" customWidth="1"/>
    <col min="3" max="3" width="56" customWidth="1"/>
  </cols>
  <sheetData>
    <row r="1" spans="1:3" ht="23" thickBot="1" x14ac:dyDescent="0.4">
      <c r="A1" s="138" t="s">
        <v>0</v>
      </c>
      <c r="B1" s="139"/>
      <c r="C1" s="140"/>
    </row>
    <row r="2" spans="1:3" ht="196" customHeight="1" x14ac:dyDescent="0.35">
      <c r="A2" s="148" t="s">
        <v>1</v>
      </c>
      <c r="B2" s="149"/>
      <c r="C2" s="150"/>
    </row>
    <row r="3" spans="1:3" s="109" customFormat="1" ht="88" customHeight="1" x14ac:dyDescent="0.35">
      <c r="A3" s="157" t="s">
        <v>2</v>
      </c>
      <c r="B3" s="158"/>
      <c r="C3" s="159"/>
    </row>
    <row r="4" spans="1:3" ht="45" customHeight="1" x14ac:dyDescent="0.35">
      <c r="A4" s="160" t="s">
        <v>3</v>
      </c>
      <c r="B4" s="161"/>
      <c r="C4" s="162"/>
    </row>
    <row r="5" spans="1:3" ht="43.4" customHeight="1" x14ac:dyDescent="0.35">
      <c r="A5" s="157" t="s">
        <v>4</v>
      </c>
      <c r="B5" s="158"/>
      <c r="C5" s="159"/>
    </row>
    <row r="6" spans="1:3" ht="30.65" customHeight="1" x14ac:dyDescent="0.35">
      <c r="A6" s="157" t="s">
        <v>5</v>
      </c>
      <c r="B6" s="158"/>
      <c r="C6" s="159"/>
    </row>
    <row r="7" spans="1:3" ht="21.65" customHeight="1" x14ac:dyDescent="0.35">
      <c r="A7" s="157" t="s">
        <v>6</v>
      </c>
      <c r="B7" s="158"/>
      <c r="C7" s="159"/>
    </row>
    <row r="8" spans="1:3" ht="21.65" customHeight="1" thickBot="1" x14ac:dyDescent="0.4">
      <c r="A8" s="163" t="s">
        <v>7</v>
      </c>
      <c r="B8" s="164"/>
      <c r="C8" s="165"/>
    </row>
    <row r="9" spans="1:3" ht="17.25" customHeight="1" thickBot="1" x14ac:dyDescent="0.4">
      <c r="A9" s="103" t="s">
        <v>8</v>
      </c>
    </row>
    <row r="10" spans="1:3" ht="22.5" customHeight="1" thickBot="1" x14ac:dyDescent="0.4">
      <c r="A10" s="138" t="s">
        <v>9</v>
      </c>
      <c r="B10" s="139"/>
      <c r="C10" s="140"/>
    </row>
    <row r="11" spans="1:3" ht="62.25" customHeight="1" x14ac:dyDescent="0.35">
      <c r="A11" s="151" t="s">
        <v>10</v>
      </c>
      <c r="B11" s="152"/>
      <c r="C11" s="153"/>
    </row>
    <row r="12" spans="1:3" ht="25.75" customHeight="1" x14ac:dyDescent="0.35">
      <c r="A12" s="108" t="s">
        <v>11</v>
      </c>
      <c r="B12" s="59" t="s">
        <v>12</v>
      </c>
      <c r="C12" s="59" t="s">
        <v>13</v>
      </c>
    </row>
    <row r="13" spans="1:3" x14ac:dyDescent="0.35">
      <c r="A13" s="105" t="s">
        <v>14</v>
      </c>
      <c r="B13" s="5" t="s">
        <v>15</v>
      </c>
      <c r="C13" s="106">
        <v>1</v>
      </c>
    </row>
    <row r="14" spans="1:3" ht="14.5" customHeight="1" x14ac:dyDescent="0.35">
      <c r="A14" s="105" t="s">
        <v>16</v>
      </c>
      <c r="B14" s="5" t="s">
        <v>17</v>
      </c>
      <c r="C14" s="106">
        <v>15</v>
      </c>
    </row>
    <row r="15" spans="1:3" ht="0.65" customHeight="1" x14ac:dyDescent="0.35">
      <c r="A15" s="107" t="s">
        <v>18</v>
      </c>
      <c r="B15" s="5"/>
      <c r="C15" s="106"/>
    </row>
    <row r="16" spans="1:3" ht="14.5" customHeight="1" thickBot="1" x14ac:dyDescent="0.4">
      <c r="A16" s="104" t="s">
        <v>8</v>
      </c>
    </row>
    <row r="17" spans="1:3" ht="23" thickBot="1" x14ac:dyDescent="0.4">
      <c r="A17" s="154" t="s">
        <v>19</v>
      </c>
      <c r="B17" s="155"/>
      <c r="C17" s="156"/>
    </row>
    <row r="18" spans="1:3" ht="45" customHeight="1" x14ac:dyDescent="0.35">
      <c r="A18" s="148" t="s">
        <v>20</v>
      </c>
      <c r="B18" s="149"/>
      <c r="C18" s="150"/>
    </row>
    <row r="19" spans="1:3" ht="36.65" customHeight="1" thickBot="1" x14ac:dyDescent="0.4">
      <c r="A19" s="145" t="s">
        <v>21</v>
      </c>
      <c r="B19" s="146"/>
      <c r="C19" s="147"/>
    </row>
    <row r="20" spans="1:3" x14ac:dyDescent="0.35">
      <c r="A20" s="104"/>
    </row>
    <row r="21" spans="1:3" ht="75.650000000000006" customHeight="1" x14ac:dyDescent="0.35">
      <c r="A21" s="144" t="s">
        <v>22</v>
      </c>
      <c r="B21" s="144"/>
      <c r="C21" s="144"/>
    </row>
    <row r="22" spans="1:3" x14ac:dyDescent="0.35">
      <c r="A22" s="104" t="s">
        <v>23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7" right="0.7" top="0.75" bottom="0.75" header="0.3" footer="0.3"/>
  <pageSetup orientation="portrait"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IF('I_State&amp;Prog_Info'!L15="","[Program 8]",'I_State&amp;Prog_Info'!L15)</f>
        <v>[Program 8]</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IF('I_State&amp;Prog_Info'!L17="","(Placeholder for plan type)",'I_State&amp;Prog_Info'!L17)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IF('I_State&amp;Prog_Info'!L59="","(Placeholder for providers)",'I_State&amp;Prog_Info'!L59)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IF('I_State&amp;Prog_Info'!L39="","(Placeholder for separate analysis and results document)",'I_State&amp;Prog_Info'!L39)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IF('I_State&amp;Prog_Info'!L40="","(Placeholder for separate analysis and results document)",'I_State&amp;Prog_Info'!L40)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IF('I_State&amp;Prog_Info'!L41="","(Placeholder for separate analysis and results document)",'I_State&amp;Prog_Info'!L41)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IF('I_State&amp;Prog_Info'!M15="","[Program 9]",'I_State&amp;Prog_Info'!M15)</f>
        <v>[Program 9]</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IF('I_State&amp;Prog_Info'!M17="","(Placeholder for plan type)",'I_State&amp;Prog_Info'!M17)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IF('I_State&amp;Prog_Info'!M59="","(Placeholder for providers)",'I_State&amp;Prog_Info'!M59)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IF('I_State&amp;Prog_Info'!M39="","(Placeholder for separate analysis and results document)",'I_State&amp;Prog_Info'!M39)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IF('I_State&amp;Prog_Info'!M40="","(Placeholder for separate analysis and results document)",'I_State&amp;Prog_Info'!M40)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IF('I_State&amp;Prog_Info'!M41="","(Placeholder for separate analysis and results document)",'I_State&amp;Prog_Info'!M41)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IF('I_State&amp;Prog_Info'!N15="","[Program 10]",'I_State&amp;Prog_Info'!N15)</f>
        <v>[Program 10]</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IF('I_State&amp;Prog_Info'!N17="","(Placeholder for plan type)",'I_State&amp;Prog_Info'!N17)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IF('I_State&amp;Prog_Info'!N59="","(Placeholder for providers)",'I_State&amp;Prog_Info'!N59)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IF('I_State&amp;Prog_Info'!N39="","(Placeholder for separate analysis and results document)",'I_State&amp;Prog_Info'!N39)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IF('I_State&amp;Prog_Info'!N40="","(Placeholder for separate analysis and results document)",'I_State&amp;Prog_Info'!N40)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IF('I_State&amp;Prog_Info'!N41="","(Placeholder for separate analysis and results document)",'I_State&amp;Prog_Info'!N41)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IF('I_State&amp;Prog_Info'!O15="","[Program 11]",'I_State&amp;Prog_Info'!O15)</f>
        <v>[Program 11]</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IF('I_State&amp;Prog_Info'!O17="","(Placeholder for plan type)",'I_State&amp;Prog_Info'!O17)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IF('I_State&amp;Prog_Info'!O59="","(Placeholder for providers)",'I_State&amp;Prog_Info'!O59)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IF('I_State&amp;Prog_Info'!O39="","(Placeholder for separate analysis and results document)",'I_State&amp;Prog_Info'!O39)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IF('I_State&amp;Prog_Info'!O40="","(Placeholder for separate analysis and results document)",'I_State&amp;Prog_Info'!O40)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IF('I_State&amp;Prog_Info'!O41="","(Placeholder for separate analysis and results document)",'I_State&amp;Prog_Info'!O41)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IF('I_State&amp;Prog_Info'!P15="","[Program 12]",'I_State&amp;Prog_Info'!P15)</f>
        <v>[Program 12]</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IF('I_State&amp;Prog_Info'!P17="","(Placeholder for plan type)",'I_State&amp;Prog_Info'!P17)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IF('I_State&amp;Prog_Info'!P59="","(Placeholder for providers)",'I_State&amp;Prog_Info'!P59)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IF('I_State&amp;Prog_Info'!P39="","(Placeholder for separate analysis and results document)",'I_State&amp;Prog_Info'!P39)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IF('I_State&amp;Prog_Info'!P40="","(Placeholder for separate analysis and results document)",'I_State&amp;Prog_Info'!P40)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IF('I_State&amp;Prog_Info'!P41="","(Placeholder for separate analysis and results document)",'I_State&amp;Prog_Info'!P41)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IF('I_State&amp;Prog_Info'!Q15="","[Program 13]",'I_State&amp;Prog_Info'!Q15)</f>
        <v>[Program 13]</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IF('I_State&amp;Prog_Info'!Q17="","(Placeholder for plan type)",'I_State&amp;Prog_Info'!Q17)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IF('I_State&amp;Prog_Info'!Q59="","(Placeholder for providers)",'I_State&amp;Prog_Info'!Q59)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IF('I_State&amp;Prog_Info'!Q39="","(Placeholder for separate analysis and results document)",'I_State&amp;Prog_Info'!Q39)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IF('I_State&amp;Prog_Info'!Q40="","(Placeholder for separate analysis and results document)",'I_State&amp;Prog_Info'!Q40)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IF('I_State&amp;Prog_Info'!Q41="","(Placeholder for separate analysis and results document)",'I_State&amp;Prog_Info'!Q41)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IF('I_State&amp;Prog_Info'!R15="","[Program 14]",'I_State&amp;Prog_Info'!R15)</f>
        <v>[Program 14]</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IF('I_State&amp;Prog_Info'!R17="","(Placeholder for plan type)",'I_State&amp;Prog_Info'!R17)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IF('I_State&amp;Prog_Info'!R59="","(Placeholder for providers)",'I_State&amp;Prog_Info'!R59)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IF('I_State&amp;Prog_Info'!R39="","(Placeholder for separate analysis and results document)",'I_State&amp;Prog_Info'!R39)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IF('I_State&amp;Prog_Info'!R40="","(Placeholder for separate analysis and results document)",'I_State&amp;Prog_Info'!R40)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IF('I_State&amp;Prog_Info'!R41="","(Placeholder for separate analysis and results document)",'I_State&amp;Prog_Info'!R41)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IF('I_State&amp;Prog_Info'!S15="","[Program 15]",'I_State&amp;Prog_Info'!S15)</f>
        <v>[Program 15]</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IF('I_State&amp;Prog_Info'!S17="","(Placeholder for plan type)",'I_State&amp;Prog_Info'!S17)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IF('I_State&amp;Prog_Info'!S59="","(Placeholder for providers)",'I_State&amp;Prog_Info'!S59)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IF('I_State&amp;Prog_Info'!S39="","(Placeholder for separate analysis and results document)",'I_State&amp;Prog_Info'!S39)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IF('I_State&amp;Prog_Info'!S40="","(Placeholder for separate analysis and results document)",'I_State&amp;Prog_Info'!S40)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IF('I_State&amp;Prog_Info'!S41="","(Placeholder for separate analysis and results document)",'I_State&amp;Prog_Info'!S41)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53"/>
  <sheetViews>
    <sheetView zoomScale="80" zoomScaleNormal="80" workbookViewId="0">
      <selection activeCell="E2" sqref="E2"/>
    </sheetView>
  </sheetViews>
  <sheetFormatPr defaultColWidth="9.453125" defaultRowHeight="14" x14ac:dyDescent="0.3"/>
  <cols>
    <col min="1" max="1" width="9.453125" style="25"/>
    <col min="2" max="2" width="19.453125" style="25" customWidth="1"/>
    <col min="3" max="3" width="9.453125" style="25"/>
    <col min="4" max="5" width="21.453125" style="25" customWidth="1"/>
    <col min="6" max="6" width="21.453125" style="8" customWidth="1"/>
    <col min="7" max="7" width="19" style="8" customWidth="1"/>
    <col min="8" max="8" width="19.54296875" style="8" customWidth="1"/>
    <col min="9" max="9" width="18.453125" style="8" customWidth="1"/>
    <col min="10" max="10" width="19.54296875" style="24" customWidth="1"/>
    <col min="11" max="12" width="18.453125" style="8" customWidth="1"/>
    <col min="13" max="13" width="30.1796875" style="8" customWidth="1"/>
    <col min="14" max="14" width="12.453125" style="8" customWidth="1"/>
    <col min="15" max="22" width="12.453125" style="10" customWidth="1"/>
    <col min="23" max="16384" width="9.453125" style="5"/>
  </cols>
  <sheetData>
    <row r="1" spans="1:22" ht="14.5" thickBot="1" x14ac:dyDescent="0.35">
      <c r="A1" s="58" t="s">
        <v>614</v>
      </c>
      <c r="B1" s="59"/>
      <c r="C1" s="5"/>
      <c r="D1" s="5"/>
      <c r="E1" s="5"/>
      <c r="F1" s="10"/>
      <c r="G1" s="26"/>
      <c r="H1" s="26"/>
      <c r="I1" s="26"/>
      <c r="J1" s="23"/>
      <c r="K1" s="26"/>
      <c r="L1" s="26"/>
      <c r="M1" s="26"/>
      <c r="N1" s="10"/>
    </row>
    <row r="2" spans="1:22" s="11" customFormat="1" ht="28.5" thickBot="1" x14ac:dyDescent="0.4">
      <c r="A2" s="12" t="s">
        <v>615</v>
      </c>
      <c r="B2" s="12" t="s">
        <v>51</v>
      </c>
      <c r="C2" s="12" t="s">
        <v>616</v>
      </c>
      <c r="D2" s="12" t="s">
        <v>617</v>
      </c>
      <c r="E2" s="12" t="s">
        <v>618</v>
      </c>
      <c r="F2" s="12" t="s">
        <v>280</v>
      </c>
      <c r="G2" s="13" t="s">
        <v>619</v>
      </c>
      <c r="H2" s="13" t="s">
        <v>620</v>
      </c>
      <c r="I2" s="13" t="s">
        <v>621</v>
      </c>
      <c r="J2" s="13" t="s">
        <v>622</v>
      </c>
      <c r="K2" s="13" t="s">
        <v>623</v>
      </c>
      <c r="L2" s="13" t="s">
        <v>400</v>
      </c>
      <c r="M2" s="13" t="s">
        <v>624</v>
      </c>
      <c r="N2" s="13" t="s">
        <v>625</v>
      </c>
      <c r="O2" s="141"/>
      <c r="P2" s="141"/>
      <c r="Q2" s="141"/>
      <c r="R2" s="141"/>
      <c r="S2" s="141"/>
      <c r="T2" s="141"/>
      <c r="U2" s="141"/>
      <c r="V2" s="141"/>
    </row>
    <row r="3" spans="1:22" ht="56" x14ac:dyDescent="0.3">
      <c r="A3" s="17" t="s">
        <v>626</v>
      </c>
      <c r="B3" s="41" t="s">
        <v>627</v>
      </c>
      <c r="C3" s="19" t="s">
        <v>97</v>
      </c>
      <c r="D3" s="41" t="s">
        <v>628</v>
      </c>
      <c r="E3" s="41" t="s">
        <v>629</v>
      </c>
      <c r="F3" s="8" t="s">
        <v>630</v>
      </c>
      <c r="G3" s="8" t="s">
        <v>95</v>
      </c>
      <c r="H3" s="8" t="s">
        <v>380</v>
      </c>
      <c r="I3" s="8" t="s">
        <v>368</v>
      </c>
      <c r="J3" s="47" t="s">
        <v>384</v>
      </c>
      <c r="K3" s="8" t="s">
        <v>631</v>
      </c>
      <c r="L3" s="8" t="s">
        <v>402</v>
      </c>
      <c r="M3" s="8" t="s">
        <v>432</v>
      </c>
      <c r="N3" s="8" t="s">
        <v>81</v>
      </c>
    </row>
    <row r="4" spans="1:22" ht="71.25" customHeight="1" x14ac:dyDescent="0.3">
      <c r="A4" s="18" t="s">
        <v>632</v>
      </c>
      <c r="B4" s="41" t="s">
        <v>54</v>
      </c>
      <c r="C4" s="19" t="s">
        <v>98</v>
      </c>
      <c r="D4" s="41" t="s">
        <v>141</v>
      </c>
      <c r="E4" s="41" t="s">
        <v>633</v>
      </c>
      <c r="F4" s="8" t="s">
        <v>634</v>
      </c>
      <c r="G4" s="8" t="s">
        <v>100</v>
      </c>
      <c r="H4" s="8" t="s">
        <v>635</v>
      </c>
      <c r="I4" s="8" t="s">
        <v>369</v>
      </c>
      <c r="J4" s="47" t="s">
        <v>636</v>
      </c>
      <c r="K4" s="8" t="s">
        <v>637</v>
      </c>
      <c r="L4" s="8" t="s">
        <v>638</v>
      </c>
      <c r="M4" s="8" t="s">
        <v>431</v>
      </c>
      <c r="N4" s="8" t="s">
        <v>82</v>
      </c>
    </row>
    <row r="5" spans="1:22" ht="42" x14ac:dyDescent="0.3">
      <c r="A5" s="18" t="s">
        <v>639</v>
      </c>
      <c r="B5" s="41" t="s">
        <v>640</v>
      </c>
      <c r="C5" s="18"/>
      <c r="D5" s="18"/>
      <c r="E5" s="18"/>
      <c r="F5" s="8" t="s">
        <v>282</v>
      </c>
      <c r="G5" s="8" t="s">
        <v>103</v>
      </c>
      <c r="H5" s="8" t="s">
        <v>641</v>
      </c>
      <c r="I5" s="8" t="s">
        <v>370</v>
      </c>
      <c r="J5" s="47" t="s">
        <v>642</v>
      </c>
      <c r="K5" s="8" t="s">
        <v>590</v>
      </c>
      <c r="L5" s="8" t="s">
        <v>397</v>
      </c>
      <c r="N5" s="8" t="s">
        <v>643</v>
      </c>
    </row>
    <row r="6" spans="1:22" ht="42" x14ac:dyDescent="0.3">
      <c r="A6" s="18" t="s">
        <v>644</v>
      </c>
      <c r="B6" s="41" t="s">
        <v>645</v>
      </c>
      <c r="C6" s="18"/>
      <c r="D6" s="18"/>
      <c r="E6" s="18"/>
      <c r="F6" s="8" t="s">
        <v>496</v>
      </c>
      <c r="G6" s="8" t="s">
        <v>106</v>
      </c>
      <c r="H6" s="8" t="s">
        <v>646</v>
      </c>
      <c r="I6" s="8" t="s">
        <v>647</v>
      </c>
      <c r="J6" s="47" t="s">
        <v>648</v>
      </c>
      <c r="K6" s="8" t="s">
        <v>649</v>
      </c>
      <c r="N6" s="8" t="s">
        <v>83</v>
      </c>
    </row>
    <row r="7" spans="1:22" ht="56" x14ac:dyDescent="0.3">
      <c r="A7" s="18" t="s">
        <v>650</v>
      </c>
      <c r="B7" s="41" t="s">
        <v>651</v>
      </c>
      <c r="C7" s="18"/>
      <c r="D7" s="18"/>
      <c r="E7" s="18"/>
      <c r="F7" s="8" t="s">
        <v>285</v>
      </c>
      <c r="G7" s="8" t="s">
        <v>109</v>
      </c>
      <c r="H7" s="8" t="s">
        <v>652</v>
      </c>
      <c r="I7" s="9" t="s">
        <v>653</v>
      </c>
      <c r="J7" s="47" t="s">
        <v>388</v>
      </c>
      <c r="K7" s="8" t="s">
        <v>525</v>
      </c>
      <c r="N7" s="9" t="s">
        <v>653</v>
      </c>
    </row>
    <row r="8" spans="1:22" ht="56" x14ac:dyDescent="0.3">
      <c r="A8" s="18" t="s">
        <v>654</v>
      </c>
      <c r="B8" s="41" t="s">
        <v>655</v>
      </c>
      <c r="C8" s="18"/>
      <c r="D8" s="18"/>
      <c r="E8" s="18"/>
      <c r="F8" s="8" t="s">
        <v>497</v>
      </c>
      <c r="G8" s="8" t="s">
        <v>112</v>
      </c>
      <c r="H8" s="8" t="s">
        <v>586</v>
      </c>
      <c r="J8" s="47" t="s">
        <v>389</v>
      </c>
      <c r="K8" s="8" t="s">
        <v>607</v>
      </c>
    </row>
    <row r="9" spans="1:22" ht="56" x14ac:dyDescent="0.3">
      <c r="A9" s="18" t="s">
        <v>656</v>
      </c>
      <c r="B9" s="41" t="s">
        <v>657</v>
      </c>
      <c r="C9" s="18"/>
      <c r="D9" s="18"/>
      <c r="E9" s="18"/>
      <c r="F9" s="8" t="s">
        <v>283</v>
      </c>
      <c r="G9" s="8" t="s">
        <v>115</v>
      </c>
      <c r="H9" s="8" t="s">
        <v>587</v>
      </c>
      <c r="J9" s="47" t="s">
        <v>390</v>
      </c>
      <c r="K9" s="8" t="s">
        <v>397</v>
      </c>
    </row>
    <row r="10" spans="1:22" ht="56" x14ac:dyDescent="0.3">
      <c r="A10" s="18" t="s">
        <v>658</v>
      </c>
      <c r="B10" s="41" t="s">
        <v>659</v>
      </c>
      <c r="C10" s="18"/>
      <c r="D10" s="18"/>
      <c r="E10" s="18"/>
      <c r="F10" s="8" t="s">
        <v>284</v>
      </c>
      <c r="G10" s="8" t="s">
        <v>118</v>
      </c>
      <c r="H10" s="8" t="s">
        <v>588</v>
      </c>
      <c r="J10" s="48" t="s">
        <v>653</v>
      </c>
      <c r="K10" s="9" t="s">
        <v>653</v>
      </c>
    </row>
    <row r="11" spans="1:22" x14ac:dyDescent="0.3">
      <c r="A11" s="18" t="s">
        <v>660</v>
      </c>
      <c r="B11" s="18"/>
      <c r="C11" s="18"/>
      <c r="D11" s="18"/>
      <c r="E11" s="18"/>
      <c r="F11" s="8" t="s">
        <v>661</v>
      </c>
      <c r="G11" s="8" t="s">
        <v>121</v>
      </c>
      <c r="H11" s="8" t="s">
        <v>646</v>
      </c>
    </row>
    <row r="12" spans="1:22" ht="28" x14ac:dyDescent="0.3">
      <c r="A12" s="18" t="s">
        <v>662</v>
      </c>
      <c r="B12" s="18"/>
      <c r="C12" s="18"/>
      <c r="D12" s="18"/>
      <c r="E12" s="18"/>
      <c r="F12" s="9" t="s">
        <v>653</v>
      </c>
      <c r="G12" s="8" t="s">
        <v>124</v>
      </c>
      <c r="H12" s="9" t="s">
        <v>653</v>
      </c>
    </row>
    <row r="13" spans="1:22" x14ac:dyDescent="0.3">
      <c r="A13" s="18" t="s">
        <v>663</v>
      </c>
      <c r="B13" s="18"/>
      <c r="C13" s="18"/>
      <c r="D13" s="18"/>
      <c r="E13" s="18"/>
      <c r="G13" s="8" t="s">
        <v>128</v>
      </c>
    </row>
    <row r="14" spans="1:22" ht="28" x14ac:dyDescent="0.3">
      <c r="A14" s="18" t="s">
        <v>664</v>
      </c>
      <c r="B14" s="18"/>
      <c r="C14" s="18"/>
      <c r="D14" s="18"/>
      <c r="E14" s="18"/>
      <c r="G14" s="9" t="s">
        <v>653</v>
      </c>
    </row>
    <row r="15" spans="1:22" x14ac:dyDescent="0.3">
      <c r="A15" s="18" t="s">
        <v>665</v>
      </c>
      <c r="B15" s="18"/>
      <c r="C15" s="18"/>
      <c r="D15" s="18"/>
      <c r="E15" s="18"/>
    </row>
    <row r="16" spans="1:22" x14ac:dyDescent="0.3">
      <c r="A16" s="18" t="s">
        <v>666</v>
      </c>
      <c r="B16" s="18"/>
      <c r="C16" s="18"/>
      <c r="D16" s="18"/>
      <c r="E16" s="18"/>
    </row>
    <row r="17" spans="1:5" x14ac:dyDescent="0.3">
      <c r="A17" s="18" t="s">
        <v>667</v>
      </c>
      <c r="B17" s="18"/>
      <c r="C17" s="18"/>
      <c r="D17" s="18"/>
      <c r="E17" s="18"/>
    </row>
    <row r="18" spans="1:5" x14ac:dyDescent="0.3">
      <c r="A18" s="18" t="s">
        <v>668</v>
      </c>
      <c r="B18" s="18"/>
      <c r="C18" s="18"/>
      <c r="D18" s="18"/>
      <c r="E18" s="18"/>
    </row>
    <row r="19" spans="1:5" x14ac:dyDescent="0.3">
      <c r="A19" s="18" t="s">
        <v>669</v>
      </c>
      <c r="B19" s="18"/>
      <c r="C19" s="18"/>
      <c r="D19" s="18"/>
      <c r="E19" s="18"/>
    </row>
    <row r="20" spans="1:5" x14ac:dyDescent="0.3">
      <c r="A20" s="18" t="s">
        <v>670</v>
      </c>
      <c r="B20" s="18"/>
      <c r="C20" s="18"/>
      <c r="D20" s="18"/>
      <c r="E20" s="18"/>
    </row>
    <row r="21" spans="1:5" x14ac:dyDescent="0.3">
      <c r="A21" s="18" t="s">
        <v>671</v>
      </c>
      <c r="B21" s="18"/>
      <c r="C21" s="18"/>
      <c r="D21" s="18"/>
      <c r="E21" s="18"/>
    </row>
    <row r="22" spans="1:5" x14ac:dyDescent="0.3">
      <c r="A22" s="18" t="s">
        <v>672</v>
      </c>
      <c r="B22" s="18"/>
      <c r="C22" s="18"/>
      <c r="D22" s="18"/>
      <c r="E22" s="18"/>
    </row>
    <row r="23" spans="1:5" x14ac:dyDescent="0.3">
      <c r="A23" s="18" t="s">
        <v>45</v>
      </c>
      <c r="B23" s="18"/>
      <c r="C23" s="18"/>
      <c r="D23" s="18"/>
      <c r="E23" s="18"/>
    </row>
    <row r="24" spans="1:5" x14ac:dyDescent="0.3">
      <c r="A24" s="18" t="s">
        <v>673</v>
      </c>
      <c r="B24" s="18"/>
      <c r="C24" s="18"/>
      <c r="D24" s="18"/>
      <c r="E24" s="18"/>
    </row>
    <row r="25" spans="1:5" x14ac:dyDescent="0.3">
      <c r="A25" s="18" t="s">
        <v>674</v>
      </c>
      <c r="B25" s="18"/>
      <c r="C25" s="18"/>
      <c r="D25" s="18"/>
      <c r="E25" s="18"/>
    </row>
    <row r="26" spans="1:5" x14ac:dyDescent="0.3">
      <c r="A26" s="18" t="s">
        <v>675</v>
      </c>
      <c r="B26" s="18"/>
      <c r="C26" s="18"/>
      <c r="D26" s="18"/>
      <c r="E26" s="18"/>
    </row>
    <row r="27" spans="1:5" x14ac:dyDescent="0.3">
      <c r="A27" s="18" t="s">
        <v>676</v>
      </c>
      <c r="B27" s="18"/>
      <c r="C27" s="18"/>
      <c r="D27" s="18"/>
      <c r="E27" s="18"/>
    </row>
    <row r="28" spans="1:5" x14ac:dyDescent="0.3">
      <c r="A28" s="18" t="s">
        <v>677</v>
      </c>
      <c r="B28" s="18"/>
      <c r="C28" s="18"/>
      <c r="D28" s="18"/>
      <c r="E28" s="18"/>
    </row>
    <row r="29" spans="1:5" x14ac:dyDescent="0.3">
      <c r="A29" s="18" t="s">
        <v>678</v>
      </c>
      <c r="B29" s="18"/>
      <c r="C29" s="18"/>
      <c r="D29" s="18"/>
      <c r="E29" s="18"/>
    </row>
    <row r="30" spans="1:5" x14ac:dyDescent="0.3">
      <c r="A30" s="18" t="s">
        <v>679</v>
      </c>
      <c r="B30" s="18"/>
      <c r="C30" s="18"/>
      <c r="D30" s="18"/>
      <c r="E30" s="18"/>
    </row>
    <row r="31" spans="1:5" x14ac:dyDescent="0.3">
      <c r="A31" s="18" t="s">
        <v>680</v>
      </c>
      <c r="B31" s="18"/>
      <c r="C31" s="18"/>
      <c r="D31" s="18"/>
      <c r="E31" s="18"/>
    </row>
    <row r="32" spans="1:5" x14ac:dyDescent="0.3">
      <c r="A32" s="18" t="s">
        <v>681</v>
      </c>
      <c r="B32" s="18"/>
      <c r="C32" s="18"/>
      <c r="D32" s="18"/>
      <c r="E32" s="18"/>
    </row>
    <row r="33" spans="1:5" x14ac:dyDescent="0.3">
      <c r="A33" s="18" t="s">
        <v>682</v>
      </c>
      <c r="B33" s="18"/>
      <c r="C33" s="18"/>
      <c r="D33" s="18"/>
      <c r="E33" s="18"/>
    </row>
    <row r="34" spans="1:5" x14ac:dyDescent="0.3">
      <c r="A34" s="18" t="s">
        <v>683</v>
      </c>
      <c r="B34" s="18"/>
      <c r="C34" s="18"/>
      <c r="D34" s="18"/>
      <c r="E34" s="18"/>
    </row>
    <row r="35" spans="1:5" x14ac:dyDescent="0.3">
      <c r="A35" s="18" t="s">
        <v>684</v>
      </c>
      <c r="B35" s="18"/>
      <c r="C35" s="18"/>
      <c r="D35" s="18"/>
      <c r="E35" s="18"/>
    </row>
    <row r="36" spans="1:5" x14ac:dyDescent="0.3">
      <c r="A36" s="18" t="s">
        <v>685</v>
      </c>
      <c r="B36" s="18"/>
      <c r="C36" s="18"/>
      <c r="D36" s="18"/>
      <c r="E36" s="18"/>
    </row>
    <row r="37" spans="1:5" x14ac:dyDescent="0.3">
      <c r="A37" s="19" t="s">
        <v>686</v>
      </c>
      <c r="B37" s="19"/>
      <c r="C37" s="19"/>
      <c r="D37" s="19"/>
      <c r="E37" s="19"/>
    </row>
    <row r="38" spans="1:5" x14ac:dyDescent="0.3">
      <c r="A38" s="19" t="s">
        <v>687</v>
      </c>
      <c r="B38" s="19"/>
      <c r="C38" s="19"/>
      <c r="D38" s="19"/>
      <c r="E38" s="19"/>
    </row>
    <row r="39" spans="1:5" x14ac:dyDescent="0.3">
      <c r="A39" s="19" t="s">
        <v>688</v>
      </c>
      <c r="B39" s="19"/>
      <c r="C39" s="19"/>
      <c r="D39" s="19"/>
      <c r="E39" s="19"/>
    </row>
    <row r="40" spans="1:5" x14ac:dyDescent="0.3">
      <c r="A40" s="19" t="s">
        <v>689</v>
      </c>
      <c r="B40" s="19"/>
      <c r="C40" s="19"/>
      <c r="D40" s="19"/>
      <c r="E40" s="19"/>
    </row>
    <row r="41" spans="1:5" x14ac:dyDescent="0.3">
      <c r="A41" s="19" t="s">
        <v>690</v>
      </c>
      <c r="B41" s="19"/>
      <c r="C41" s="19"/>
      <c r="D41" s="19"/>
      <c r="E41" s="19"/>
    </row>
    <row r="42" spans="1:5" x14ac:dyDescent="0.3">
      <c r="A42" s="19" t="s">
        <v>691</v>
      </c>
      <c r="B42" s="19"/>
      <c r="C42" s="19"/>
      <c r="D42" s="19"/>
      <c r="E42" s="19"/>
    </row>
    <row r="43" spans="1:5" x14ac:dyDescent="0.3">
      <c r="A43" s="19" t="s">
        <v>692</v>
      </c>
      <c r="B43" s="19"/>
      <c r="C43" s="19"/>
      <c r="D43" s="19"/>
      <c r="E43" s="19"/>
    </row>
    <row r="44" spans="1:5" x14ac:dyDescent="0.3">
      <c r="A44" s="19" t="s">
        <v>693</v>
      </c>
      <c r="B44" s="19"/>
      <c r="C44" s="19"/>
      <c r="D44" s="19"/>
      <c r="E44" s="19"/>
    </row>
    <row r="45" spans="1:5" x14ac:dyDescent="0.3">
      <c r="A45" s="19" t="s">
        <v>694</v>
      </c>
      <c r="B45" s="19"/>
      <c r="C45" s="19"/>
      <c r="D45" s="19"/>
      <c r="E45" s="19"/>
    </row>
    <row r="46" spans="1:5" x14ac:dyDescent="0.3">
      <c r="A46" s="19" t="s">
        <v>695</v>
      </c>
      <c r="B46" s="19"/>
      <c r="C46" s="19"/>
      <c r="D46" s="19"/>
      <c r="E46" s="19"/>
    </row>
    <row r="47" spans="1:5" x14ac:dyDescent="0.3">
      <c r="A47" s="18" t="s">
        <v>696</v>
      </c>
      <c r="B47" s="18"/>
      <c r="C47" s="18"/>
      <c r="D47" s="18"/>
      <c r="E47" s="18"/>
    </row>
    <row r="48" spans="1:5" x14ac:dyDescent="0.3">
      <c r="A48" s="18" t="s">
        <v>697</v>
      </c>
      <c r="B48" s="18"/>
      <c r="C48" s="18"/>
      <c r="D48" s="18"/>
      <c r="E48" s="18"/>
    </row>
    <row r="49" spans="1:5" x14ac:dyDescent="0.3">
      <c r="A49" s="18" t="s">
        <v>698</v>
      </c>
      <c r="B49" s="18"/>
      <c r="C49" s="18"/>
      <c r="D49" s="18"/>
      <c r="E49" s="18"/>
    </row>
    <row r="50" spans="1:5" x14ac:dyDescent="0.3">
      <c r="A50" s="18" t="s">
        <v>699</v>
      </c>
      <c r="B50" s="18"/>
      <c r="C50" s="18"/>
      <c r="D50" s="18"/>
      <c r="E50" s="18"/>
    </row>
    <row r="51" spans="1:5" x14ac:dyDescent="0.3">
      <c r="A51" s="18" t="s">
        <v>700</v>
      </c>
      <c r="B51" s="18"/>
      <c r="C51" s="18"/>
      <c r="D51" s="18"/>
      <c r="E51" s="18"/>
    </row>
    <row r="52" spans="1:5" x14ac:dyDescent="0.3">
      <c r="A52" s="18" t="s">
        <v>701</v>
      </c>
      <c r="B52" s="18"/>
      <c r="C52" s="18"/>
      <c r="D52" s="18"/>
      <c r="E52" s="18"/>
    </row>
    <row r="53" spans="1:5" x14ac:dyDescent="0.3">
      <c r="A53" s="18" t="s">
        <v>702</v>
      </c>
      <c r="B53" s="18"/>
      <c r="C53" s="18"/>
      <c r="D53" s="18"/>
      <c r="E53" s="18"/>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60"/>
  <sheetViews>
    <sheetView showGridLines="0" topLeftCell="D1" zoomScale="85" zoomScaleNormal="85" workbookViewId="0">
      <selection activeCell="E32" sqref="E32"/>
    </sheetView>
  </sheetViews>
  <sheetFormatPr defaultColWidth="9.1796875" defaultRowHeight="14.5" x14ac:dyDescent="0.35"/>
  <cols>
    <col min="1" max="1" width="7.54296875" customWidth="1"/>
    <col min="2" max="2" width="35.1796875" customWidth="1"/>
    <col min="3" max="3" width="93.54296875" style="1" customWidth="1"/>
    <col min="4" max="4" width="28.54296875" style="1" customWidth="1"/>
    <col min="5" max="5" width="34.453125" style="1" customWidth="1"/>
    <col min="6" max="6" width="33.54296875" style="1" customWidth="1"/>
    <col min="7" max="19" width="34.453125" customWidth="1"/>
  </cols>
  <sheetData>
    <row r="1" spans="1:19" s="5" customFormat="1" ht="23" x14ac:dyDescent="0.3">
      <c r="A1" s="14" t="s">
        <v>24</v>
      </c>
      <c r="B1" s="2"/>
      <c r="C1" s="2"/>
      <c r="D1" s="2"/>
      <c r="E1" s="2"/>
      <c r="F1" s="2"/>
    </row>
    <row r="2" spans="1:19" ht="35.15" customHeight="1" thickBot="1" x14ac:dyDescent="0.45">
      <c r="A2" s="143" t="s">
        <v>25</v>
      </c>
    </row>
    <row r="3" spans="1:19" ht="20.149999999999999" customHeight="1" x14ac:dyDescent="0.35">
      <c r="A3" s="158" t="s">
        <v>26</v>
      </c>
      <c r="B3" s="158"/>
      <c r="C3" s="158"/>
      <c r="E3" s="110" t="s">
        <v>27</v>
      </c>
      <c r="F3" s="111"/>
    </row>
    <row r="4" spans="1:19" s="5" customFormat="1" ht="15" customHeight="1" x14ac:dyDescent="0.3">
      <c r="A4" s="82" t="s">
        <v>28</v>
      </c>
      <c r="B4" s="82" t="s">
        <v>29</v>
      </c>
      <c r="C4" s="7" t="s">
        <v>30</v>
      </c>
      <c r="D4" s="7" t="s">
        <v>31</v>
      </c>
      <c r="E4" s="102" t="str">
        <f>IF(E7="","[State]",E7)</f>
        <v>Massachusetts</v>
      </c>
      <c r="F4" s="112"/>
    </row>
    <row r="5" spans="1:19" ht="16.5" customHeight="1" x14ac:dyDescent="0.35">
      <c r="A5" s="37" t="s">
        <v>32</v>
      </c>
      <c r="B5" s="15" t="s">
        <v>33</v>
      </c>
      <c r="C5" s="16" t="s">
        <v>34</v>
      </c>
      <c r="D5" s="20" t="s">
        <v>35</v>
      </c>
      <c r="E5" s="101" t="s">
        <v>36</v>
      </c>
      <c r="F5" s="116"/>
    </row>
    <row r="6" spans="1:19" ht="16.5" customHeight="1" x14ac:dyDescent="0.35">
      <c r="A6" s="37" t="s">
        <v>37</v>
      </c>
      <c r="B6" s="16" t="s">
        <v>38</v>
      </c>
      <c r="C6" s="16" t="s">
        <v>39</v>
      </c>
      <c r="D6" s="20" t="s">
        <v>35</v>
      </c>
      <c r="E6" s="100" t="s">
        <v>40</v>
      </c>
      <c r="F6" s="116"/>
    </row>
    <row r="7" spans="1:19" ht="16.5" customHeight="1" x14ac:dyDescent="0.35">
      <c r="A7" s="37" t="s">
        <v>41</v>
      </c>
      <c r="B7" s="15" t="s">
        <v>42</v>
      </c>
      <c r="C7" s="16" t="s">
        <v>43</v>
      </c>
      <c r="D7" s="43" t="s">
        <v>44</v>
      </c>
      <c r="E7" s="100" t="s">
        <v>45</v>
      </c>
      <c r="F7" s="116"/>
    </row>
    <row r="8" spans="1:19" ht="16.5" customHeight="1" x14ac:dyDescent="0.35">
      <c r="A8" s="37" t="s">
        <v>46</v>
      </c>
      <c r="B8" s="15" t="s">
        <v>47</v>
      </c>
      <c r="C8" s="16" t="s">
        <v>48</v>
      </c>
      <c r="D8" s="20" t="s">
        <v>49</v>
      </c>
      <c r="E8" s="99">
        <v>45017</v>
      </c>
      <c r="F8" s="117"/>
    </row>
    <row r="9" spans="1:19" ht="258" customHeight="1" x14ac:dyDescent="0.35">
      <c r="A9" s="37" t="s">
        <v>50</v>
      </c>
      <c r="B9" s="37" t="s">
        <v>51</v>
      </c>
      <c r="C9" s="36" t="s">
        <v>52</v>
      </c>
      <c r="D9" s="43" t="s">
        <v>53</v>
      </c>
      <c r="E9" s="98" t="s">
        <v>54</v>
      </c>
      <c r="F9" s="118"/>
      <c r="G9" s="5"/>
      <c r="H9" s="5"/>
      <c r="I9" s="5"/>
      <c r="J9" s="5"/>
      <c r="K9" s="5"/>
      <c r="L9" s="5"/>
      <c r="M9" s="5"/>
      <c r="N9" s="5"/>
      <c r="O9" s="5"/>
      <c r="P9" s="5"/>
      <c r="Q9" s="5"/>
      <c r="R9" s="5"/>
      <c r="S9" s="5"/>
    </row>
    <row r="10" spans="1:19" ht="84.75" customHeight="1" thickBot="1" x14ac:dyDescent="0.4">
      <c r="A10" s="83" t="s">
        <v>55</v>
      </c>
      <c r="B10" s="83" t="s">
        <v>56</v>
      </c>
      <c r="C10" s="84" t="s">
        <v>57</v>
      </c>
      <c r="D10" s="65" t="s">
        <v>35</v>
      </c>
      <c r="E10" s="97" t="s">
        <v>58</v>
      </c>
      <c r="F10" s="116"/>
      <c r="G10" s="5"/>
      <c r="H10" s="5"/>
      <c r="I10" s="5"/>
      <c r="J10" s="5"/>
      <c r="K10" s="5"/>
      <c r="L10" s="5"/>
      <c r="M10" s="5"/>
      <c r="N10" s="5"/>
      <c r="O10" s="5"/>
      <c r="P10" s="5"/>
      <c r="Q10" s="5"/>
      <c r="R10" s="5"/>
      <c r="S10" s="5"/>
    </row>
    <row r="11" spans="1:19" ht="15" customHeight="1" x14ac:dyDescent="0.35">
      <c r="A11" s="113" t="s">
        <v>59</v>
      </c>
      <c r="B11" s="5"/>
      <c r="C11" s="10"/>
      <c r="D11" s="10"/>
      <c r="E11" s="5"/>
      <c r="F11" s="5"/>
      <c r="G11" s="5"/>
      <c r="H11" s="5"/>
      <c r="I11" s="5"/>
      <c r="J11" s="5"/>
      <c r="K11" s="5"/>
      <c r="L11" s="5"/>
      <c r="M11" s="5"/>
      <c r="N11" s="5"/>
      <c r="O11" s="5"/>
      <c r="P11" s="5"/>
      <c r="Q11" s="5"/>
      <c r="R11" s="5"/>
      <c r="S11" s="5"/>
    </row>
    <row r="12" spans="1:19" ht="20.5" thickBot="1" x14ac:dyDescent="0.45">
      <c r="A12" s="143" t="s">
        <v>60</v>
      </c>
      <c r="E12" s="76"/>
    </row>
    <row r="13" spans="1:19" ht="32.15" customHeight="1" x14ac:dyDescent="0.35">
      <c r="A13" s="158" t="s">
        <v>61</v>
      </c>
      <c r="B13" s="158"/>
      <c r="C13" s="158"/>
      <c r="E13" s="85" t="s">
        <v>62</v>
      </c>
      <c r="F13" s="86"/>
      <c r="G13" s="86"/>
      <c r="H13" s="86"/>
      <c r="I13" s="86"/>
      <c r="J13" s="86"/>
      <c r="K13" s="86"/>
      <c r="L13" s="86"/>
      <c r="M13" s="86"/>
      <c r="N13" s="86"/>
      <c r="O13" s="86"/>
      <c r="P13" s="86"/>
      <c r="Q13" s="86"/>
      <c r="R13" s="86"/>
      <c r="S13" s="87"/>
    </row>
    <row r="14" spans="1:19" s="5" customFormat="1" ht="28" x14ac:dyDescent="0.3">
      <c r="A14" s="6" t="s">
        <v>28</v>
      </c>
      <c r="B14" s="82" t="s">
        <v>29</v>
      </c>
      <c r="C14" s="7" t="s">
        <v>30</v>
      </c>
      <c r="D14" s="7" t="s">
        <v>31</v>
      </c>
      <c r="E14" s="88" t="str">
        <f>IF(E15="","[Program 1]",E15)</f>
        <v>Accountable Care Partnership Plan (ACPP)</v>
      </c>
      <c r="F14" s="88" t="str">
        <f>IF(F15="","[Program 2]",F15)</f>
        <v>Managed Care Organization (MCO)</v>
      </c>
      <c r="G14" s="88" t="str">
        <f>IF(G15="","[Program 3]",G15)</f>
        <v>Behavioral Health Vendor</v>
      </c>
      <c r="H14" s="88" t="str">
        <f>IF(H15="","[Program 4]",H15)</f>
        <v>One Care (Financial Alignment Demonstration)</v>
      </c>
      <c r="I14" s="88" t="str">
        <f>IF(I15="","[Program 5]",I15)</f>
        <v>Senior Care Organization (SCO)</v>
      </c>
      <c r="J14" s="88" t="str">
        <f>IF(J15="","[Program 6]",J15)</f>
        <v>[Program 6]</v>
      </c>
      <c r="K14" s="88" t="str">
        <f>IF(K15="","[Program 7]",K15)</f>
        <v>[Program 7]</v>
      </c>
      <c r="L14" s="88" t="str">
        <f>IF(L15="","[Program 8]",L15)</f>
        <v>[Program 8]</v>
      </c>
      <c r="M14" s="88" t="str">
        <f>IF(M15="","[Program 9]",M15)</f>
        <v>[Program 9]</v>
      </c>
      <c r="N14" s="88" t="str">
        <f>IF(N15="","[Program 10]",N15)</f>
        <v>[Program 10]</v>
      </c>
      <c r="O14" s="88" t="str">
        <f>IF(O15="","[Program 11]",O15)</f>
        <v>[Program 11]</v>
      </c>
      <c r="P14" s="88" t="str">
        <f>IF(P15="","[Program 12]",P15)</f>
        <v>[Program 12]</v>
      </c>
      <c r="Q14" s="88" t="str">
        <f>IF(Q15="","[Program 13]",Q15)</f>
        <v>[Program 13]</v>
      </c>
      <c r="R14" s="88" t="str">
        <f>IF(R15="","[Program 14]",R15)</f>
        <v>[Program 14]</v>
      </c>
      <c r="S14" s="88" t="str">
        <f>IF(S15="","[Program 15]",S15)</f>
        <v>[Program 15]</v>
      </c>
    </row>
    <row r="15" spans="1:19" ht="87.75" customHeight="1" x14ac:dyDescent="0.35">
      <c r="A15" s="37" t="s">
        <v>63</v>
      </c>
      <c r="B15" s="16" t="s">
        <v>64</v>
      </c>
      <c r="C15" s="36" t="s">
        <v>65</v>
      </c>
      <c r="D15" s="20" t="s">
        <v>35</v>
      </c>
      <c r="E15" s="93" t="s">
        <v>66</v>
      </c>
      <c r="F15" s="93" t="s">
        <v>67</v>
      </c>
      <c r="G15" s="93" t="s">
        <v>68</v>
      </c>
      <c r="H15" s="93" t="s">
        <v>69</v>
      </c>
      <c r="I15" s="93" t="s">
        <v>70</v>
      </c>
      <c r="J15" s="93"/>
      <c r="K15" s="93"/>
      <c r="L15" s="93"/>
      <c r="M15" s="93"/>
      <c r="N15" s="93"/>
      <c r="O15" s="93"/>
      <c r="P15" s="93"/>
      <c r="Q15" s="93"/>
      <c r="R15" s="93"/>
      <c r="S15" s="93"/>
    </row>
    <row r="16" spans="1:19" ht="78.75" customHeight="1" x14ac:dyDescent="0.35">
      <c r="A16" s="37" t="s">
        <v>71</v>
      </c>
      <c r="B16" s="36" t="s">
        <v>72</v>
      </c>
      <c r="C16" s="36" t="s">
        <v>73</v>
      </c>
      <c r="D16" s="43" t="s">
        <v>35</v>
      </c>
      <c r="E16" s="93" t="s">
        <v>74</v>
      </c>
      <c r="F16" s="93" t="s">
        <v>74</v>
      </c>
      <c r="G16" s="93" t="s">
        <v>74</v>
      </c>
      <c r="H16" s="93" t="s">
        <v>75</v>
      </c>
      <c r="I16" s="93" t="s">
        <v>76</v>
      </c>
      <c r="J16" s="93"/>
      <c r="K16" s="93"/>
      <c r="L16" s="93"/>
      <c r="M16" s="93"/>
      <c r="N16" s="93"/>
      <c r="O16" s="93"/>
      <c r="P16" s="93"/>
      <c r="Q16" s="93"/>
      <c r="R16" s="93"/>
      <c r="S16" s="93"/>
    </row>
    <row r="17" spans="1:19" ht="33.75" customHeight="1" x14ac:dyDescent="0.35">
      <c r="A17" s="37" t="s">
        <v>77</v>
      </c>
      <c r="B17" s="15" t="s">
        <v>78</v>
      </c>
      <c r="C17" s="36" t="s">
        <v>79</v>
      </c>
      <c r="D17" s="16" t="s">
        <v>80</v>
      </c>
      <c r="E17" s="93" t="s">
        <v>81</v>
      </c>
      <c r="F17" s="93" t="s">
        <v>81</v>
      </c>
      <c r="G17" s="93" t="s">
        <v>82</v>
      </c>
      <c r="H17" s="93" t="s">
        <v>83</v>
      </c>
      <c r="I17" s="93" t="s">
        <v>81</v>
      </c>
      <c r="J17" s="93"/>
      <c r="K17" s="93"/>
      <c r="L17" s="93"/>
      <c r="M17" s="93"/>
      <c r="N17" s="93"/>
      <c r="O17" s="93"/>
      <c r="P17" s="93"/>
      <c r="Q17" s="93"/>
      <c r="R17" s="93"/>
      <c r="S17" s="93"/>
    </row>
    <row r="18" spans="1:19" ht="105" customHeight="1" x14ac:dyDescent="0.35">
      <c r="A18" s="166" t="s">
        <v>84</v>
      </c>
      <c r="B18" s="166"/>
      <c r="C18" s="167"/>
      <c r="D18" s="89" t="s">
        <v>85</v>
      </c>
      <c r="E18" s="90" t="s">
        <v>86</v>
      </c>
      <c r="F18" s="90" t="s">
        <v>86</v>
      </c>
      <c r="G18" s="90" t="s">
        <v>86</v>
      </c>
      <c r="H18" s="90" t="s">
        <v>86</v>
      </c>
      <c r="I18" s="90" t="s">
        <v>86</v>
      </c>
      <c r="J18" s="90" t="s">
        <v>86</v>
      </c>
      <c r="K18" s="90" t="s">
        <v>86</v>
      </c>
      <c r="L18" s="90" t="s">
        <v>86</v>
      </c>
      <c r="M18" s="90" t="s">
        <v>86</v>
      </c>
      <c r="N18" s="90" t="s">
        <v>86</v>
      </c>
      <c r="O18" s="90" t="s">
        <v>86</v>
      </c>
      <c r="P18" s="90" t="s">
        <v>86</v>
      </c>
      <c r="Q18" s="90" t="s">
        <v>86</v>
      </c>
      <c r="R18" s="90" t="s">
        <v>86</v>
      </c>
      <c r="S18" s="90" t="s">
        <v>86</v>
      </c>
    </row>
    <row r="19" spans="1:19" ht="28" x14ac:dyDescent="0.35">
      <c r="A19" s="37" t="s">
        <v>87</v>
      </c>
      <c r="B19" s="37" t="s">
        <v>88</v>
      </c>
      <c r="C19" s="64" t="s">
        <v>89</v>
      </c>
      <c r="D19" s="68" t="s">
        <v>49</v>
      </c>
      <c r="E19" s="96">
        <v>45017</v>
      </c>
      <c r="F19" s="96">
        <v>45017</v>
      </c>
      <c r="G19" s="96">
        <v>44927</v>
      </c>
      <c r="H19" s="96">
        <v>44927</v>
      </c>
      <c r="I19" s="96">
        <v>44927</v>
      </c>
      <c r="J19" s="96"/>
      <c r="K19" s="96"/>
      <c r="L19" s="96"/>
      <c r="M19" s="96"/>
      <c r="N19" s="96"/>
      <c r="O19" s="96"/>
      <c r="P19" s="96"/>
      <c r="Q19" s="96"/>
      <c r="R19" s="96"/>
      <c r="S19" s="96"/>
    </row>
    <row r="20" spans="1:19" ht="28" x14ac:dyDescent="0.35">
      <c r="A20" s="37" t="s">
        <v>90</v>
      </c>
      <c r="B20" s="37" t="s">
        <v>91</v>
      </c>
      <c r="C20" s="36" t="s">
        <v>92</v>
      </c>
      <c r="D20" s="66" t="s">
        <v>49</v>
      </c>
      <c r="E20" s="96">
        <v>45291</v>
      </c>
      <c r="F20" s="96">
        <v>45291</v>
      </c>
      <c r="G20" s="96">
        <v>45291</v>
      </c>
      <c r="H20" s="96">
        <v>45291</v>
      </c>
      <c r="I20" s="96">
        <v>45291</v>
      </c>
      <c r="J20" s="96"/>
      <c r="K20" s="96"/>
      <c r="L20" s="96"/>
      <c r="M20" s="96"/>
      <c r="N20" s="96"/>
      <c r="O20" s="96"/>
      <c r="P20" s="96"/>
      <c r="Q20" s="96"/>
      <c r="R20" s="96"/>
      <c r="S20" s="96"/>
    </row>
    <row r="21" spans="1:19" ht="78.650000000000006" customHeight="1" x14ac:dyDescent="0.35">
      <c r="A21" s="166" t="s">
        <v>93</v>
      </c>
      <c r="B21" s="166"/>
      <c r="C21" s="167"/>
      <c r="D21" s="91" t="s">
        <v>85</v>
      </c>
      <c r="E21" s="90" t="s">
        <v>86</v>
      </c>
      <c r="F21" s="90" t="s">
        <v>86</v>
      </c>
      <c r="G21" s="90" t="s">
        <v>86</v>
      </c>
      <c r="H21" s="90" t="s">
        <v>86</v>
      </c>
      <c r="I21" s="90" t="s">
        <v>86</v>
      </c>
      <c r="J21" s="90" t="s">
        <v>86</v>
      </c>
      <c r="K21" s="90" t="s">
        <v>86</v>
      </c>
      <c r="L21" s="90" t="s">
        <v>86</v>
      </c>
      <c r="M21" s="90" t="s">
        <v>86</v>
      </c>
      <c r="N21" s="90" t="s">
        <v>86</v>
      </c>
      <c r="O21" s="90" t="s">
        <v>86</v>
      </c>
      <c r="P21" s="90" t="s">
        <v>86</v>
      </c>
      <c r="Q21" s="90" t="s">
        <v>86</v>
      </c>
      <c r="R21" s="90" t="s">
        <v>86</v>
      </c>
      <c r="S21" s="90" t="s">
        <v>86</v>
      </c>
    </row>
    <row r="22" spans="1:19" x14ac:dyDescent="0.35">
      <c r="A22" s="37" t="s">
        <v>94</v>
      </c>
      <c r="B22" s="51" t="s">
        <v>95</v>
      </c>
      <c r="C22" s="36" t="s">
        <v>96</v>
      </c>
      <c r="D22" s="36" t="s">
        <v>44</v>
      </c>
      <c r="E22" s="93" t="s">
        <v>97</v>
      </c>
      <c r="F22" s="93" t="s">
        <v>97</v>
      </c>
      <c r="G22" s="93" t="s">
        <v>98</v>
      </c>
      <c r="H22" s="93" t="s">
        <v>97</v>
      </c>
      <c r="I22" s="93" t="s">
        <v>97</v>
      </c>
      <c r="J22" s="93"/>
      <c r="K22" s="93"/>
      <c r="L22" s="93"/>
      <c r="M22" s="93"/>
      <c r="N22" s="93"/>
      <c r="O22" s="93"/>
      <c r="P22" s="93"/>
      <c r="Q22" s="93"/>
      <c r="R22" s="93"/>
      <c r="S22" s="93"/>
    </row>
    <row r="23" spans="1:19" x14ac:dyDescent="0.35">
      <c r="A23" s="37" t="s">
        <v>99</v>
      </c>
      <c r="B23" s="51" t="s">
        <v>100</v>
      </c>
      <c r="C23" s="36" t="s">
        <v>101</v>
      </c>
      <c r="D23" s="36" t="s">
        <v>44</v>
      </c>
      <c r="E23" s="93" t="s">
        <v>97</v>
      </c>
      <c r="F23" s="93" t="s">
        <v>97</v>
      </c>
      <c r="G23" s="93" t="s">
        <v>98</v>
      </c>
      <c r="H23" s="93" t="s">
        <v>98</v>
      </c>
      <c r="I23" s="93" t="s">
        <v>98</v>
      </c>
      <c r="J23" s="93"/>
      <c r="K23" s="93"/>
      <c r="L23" s="93"/>
      <c r="M23" s="93"/>
      <c r="N23" s="93"/>
      <c r="O23" s="93"/>
      <c r="P23" s="93"/>
      <c r="Q23" s="93"/>
      <c r="R23" s="93"/>
      <c r="S23" s="93"/>
    </row>
    <row r="24" spans="1:19" x14ac:dyDescent="0.35">
      <c r="A24" s="37" t="s">
        <v>102</v>
      </c>
      <c r="B24" s="51" t="s">
        <v>103</v>
      </c>
      <c r="C24" s="36" t="s">
        <v>104</v>
      </c>
      <c r="D24" s="36" t="s">
        <v>44</v>
      </c>
      <c r="E24" s="93" t="s">
        <v>97</v>
      </c>
      <c r="F24" s="93" t="s">
        <v>97</v>
      </c>
      <c r="G24" s="93" t="s">
        <v>98</v>
      </c>
      <c r="H24" s="93" t="s">
        <v>97</v>
      </c>
      <c r="I24" s="93" t="s">
        <v>97</v>
      </c>
      <c r="J24" s="93"/>
      <c r="K24" s="93"/>
      <c r="L24" s="93"/>
      <c r="M24" s="93"/>
      <c r="N24" s="93"/>
      <c r="O24" s="93"/>
      <c r="P24" s="93"/>
      <c r="Q24" s="93"/>
      <c r="R24" s="93"/>
      <c r="S24" s="93"/>
    </row>
    <row r="25" spans="1:19" x14ac:dyDescent="0.35">
      <c r="A25" s="37" t="s">
        <v>105</v>
      </c>
      <c r="B25" s="51" t="s">
        <v>106</v>
      </c>
      <c r="C25" s="36" t="s">
        <v>107</v>
      </c>
      <c r="D25" s="36" t="s">
        <v>44</v>
      </c>
      <c r="E25" s="93" t="s">
        <v>97</v>
      </c>
      <c r="F25" s="93" t="s">
        <v>97</v>
      </c>
      <c r="G25" s="93" t="s">
        <v>97</v>
      </c>
      <c r="H25" s="93" t="s">
        <v>97</v>
      </c>
      <c r="I25" s="93" t="s">
        <v>97</v>
      </c>
      <c r="J25" s="93"/>
      <c r="K25" s="93"/>
      <c r="L25" s="93"/>
      <c r="M25" s="93"/>
      <c r="N25" s="93"/>
      <c r="O25" s="93"/>
      <c r="P25" s="93"/>
      <c r="Q25" s="93"/>
      <c r="R25" s="93"/>
      <c r="S25" s="93"/>
    </row>
    <row r="26" spans="1:19" x14ac:dyDescent="0.35">
      <c r="A26" s="37" t="s">
        <v>108</v>
      </c>
      <c r="B26" s="51" t="s">
        <v>109</v>
      </c>
      <c r="C26" s="36" t="s">
        <v>110</v>
      </c>
      <c r="D26" s="36" t="s">
        <v>44</v>
      </c>
      <c r="E26" s="93" t="s">
        <v>97</v>
      </c>
      <c r="F26" s="93" t="s">
        <v>97</v>
      </c>
      <c r="G26" s="93" t="s">
        <v>97</v>
      </c>
      <c r="H26" s="93" t="s">
        <v>97</v>
      </c>
      <c r="I26" s="93" t="s">
        <v>97</v>
      </c>
      <c r="J26" s="93"/>
      <c r="K26" s="93"/>
      <c r="L26" s="93"/>
      <c r="M26" s="93"/>
      <c r="N26" s="93"/>
      <c r="O26" s="93"/>
      <c r="P26" s="93"/>
      <c r="Q26" s="93"/>
      <c r="R26" s="93"/>
      <c r="S26" s="93"/>
    </row>
    <row r="27" spans="1:19" x14ac:dyDescent="0.35">
      <c r="A27" s="37" t="s">
        <v>111</v>
      </c>
      <c r="B27" s="51" t="s">
        <v>112</v>
      </c>
      <c r="C27" s="36" t="s">
        <v>113</v>
      </c>
      <c r="D27" s="36" t="s">
        <v>44</v>
      </c>
      <c r="E27" s="93" t="s">
        <v>97</v>
      </c>
      <c r="F27" s="93" t="s">
        <v>97</v>
      </c>
      <c r="G27" s="93" t="s">
        <v>98</v>
      </c>
      <c r="H27" s="93" t="s">
        <v>97</v>
      </c>
      <c r="I27" s="93" t="s">
        <v>97</v>
      </c>
      <c r="J27" s="93"/>
      <c r="K27" s="93"/>
      <c r="L27" s="93"/>
      <c r="M27" s="93"/>
      <c r="N27" s="93"/>
      <c r="O27" s="93"/>
      <c r="P27" s="93"/>
      <c r="Q27" s="93"/>
      <c r="R27" s="93"/>
      <c r="S27" s="93"/>
    </row>
    <row r="28" spans="1:19" x14ac:dyDescent="0.35">
      <c r="A28" s="37" t="s">
        <v>114</v>
      </c>
      <c r="B28" s="51" t="s">
        <v>115</v>
      </c>
      <c r="C28" s="36" t="s">
        <v>116</v>
      </c>
      <c r="D28" s="36" t="s">
        <v>44</v>
      </c>
      <c r="E28" s="93" t="s">
        <v>97</v>
      </c>
      <c r="F28" s="93" t="s">
        <v>97</v>
      </c>
      <c r="G28" s="93" t="s">
        <v>98</v>
      </c>
      <c r="H28" s="93" t="s">
        <v>97</v>
      </c>
      <c r="I28" s="93" t="s">
        <v>97</v>
      </c>
      <c r="J28" s="93"/>
      <c r="K28" s="93"/>
      <c r="L28" s="93"/>
      <c r="M28" s="93"/>
      <c r="N28" s="93"/>
      <c r="O28" s="93"/>
      <c r="P28" s="93"/>
      <c r="Q28" s="93"/>
      <c r="R28" s="93"/>
      <c r="S28" s="93"/>
    </row>
    <row r="29" spans="1:19" x14ac:dyDescent="0.35">
      <c r="A29" s="37" t="s">
        <v>117</v>
      </c>
      <c r="B29" s="51" t="s">
        <v>118</v>
      </c>
      <c r="C29" s="36" t="s">
        <v>119</v>
      </c>
      <c r="D29" s="36" t="s">
        <v>44</v>
      </c>
      <c r="E29" s="93" t="s">
        <v>97</v>
      </c>
      <c r="F29" s="93" t="s">
        <v>97</v>
      </c>
      <c r="G29" s="93" t="s">
        <v>98</v>
      </c>
      <c r="H29" s="93" t="s">
        <v>97</v>
      </c>
      <c r="I29" s="93" t="s">
        <v>97</v>
      </c>
      <c r="J29" s="93"/>
      <c r="K29" s="93"/>
      <c r="L29" s="93"/>
      <c r="M29" s="93"/>
      <c r="N29" s="93"/>
      <c r="O29" s="93"/>
      <c r="P29" s="93"/>
      <c r="Q29" s="93"/>
      <c r="R29" s="93"/>
      <c r="S29" s="93"/>
    </row>
    <row r="30" spans="1:19" x14ac:dyDescent="0.35">
      <c r="A30" s="37" t="s">
        <v>120</v>
      </c>
      <c r="B30" s="51" t="s">
        <v>121</v>
      </c>
      <c r="C30" s="36" t="s">
        <v>122</v>
      </c>
      <c r="D30" s="36" t="s">
        <v>44</v>
      </c>
      <c r="E30" s="93" t="s">
        <v>97</v>
      </c>
      <c r="F30" s="93" t="s">
        <v>97</v>
      </c>
      <c r="G30" s="93" t="s">
        <v>98</v>
      </c>
      <c r="H30" s="93" t="s">
        <v>97</v>
      </c>
      <c r="I30" s="93" t="s">
        <v>97</v>
      </c>
      <c r="J30" s="93"/>
      <c r="K30" s="93"/>
      <c r="L30" s="93"/>
      <c r="M30" s="93"/>
      <c r="N30" s="93"/>
      <c r="O30" s="93"/>
      <c r="P30" s="93"/>
      <c r="Q30" s="93"/>
      <c r="R30" s="93"/>
      <c r="S30" s="93"/>
    </row>
    <row r="31" spans="1:19" x14ac:dyDescent="0.35">
      <c r="A31" s="37" t="s">
        <v>123</v>
      </c>
      <c r="B31" s="51" t="s">
        <v>124</v>
      </c>
      <c r="C31" s="36" t="s">
        <v>125</v>
      </c>
      <c r="D31" s="36" t="s">
        <v>44</v>
      </c>
      <c r="E31" s="93" t="s">
        <v>98</v>
      </c>
      <c r="F31" s="93" t="s">
        <v>126</v>
      </c>
      <c r="G31" s="93" t="s">
        <v>98</v>
      </c>
      <c r="H31" s="93" t="s">
        <v>98</v>
      </c>
      <c r="I31" s="93" t="s">
        <v>98</v>
      </c>
      <c r="J31" s="93"/>
      <c r="K31" s="93"/>
      <c r="L31" s="93"/>
      <c r="M31" s="93"/>
      <c r="N31" s="93"/>
      <c r="O31" s="93"/>
      <c r="P31" s="93"/>
      <c r="Q31" s="93"/>
      <c r="R31" s="93"/>
      <c r="S31" s="93"/>
    </row>
    <row r="32" spans="1:19" x14ac:dyDescent="0.35">
      <c r="A32" s="37" t="s">
        <v>127</v>
      </c>
      <c r="B32" s="51" t="s">
        <v>128</v>
      </c>
      <c r="C32" s="36" t="s">
        <v>129</v>
      </c>
      <c r="D32" s="36" t="s">
        <v>44</v>
      </c>
      <c r="E32" s="93" t="s">
        <v>98</v>
      </c>
      <c r="F32" s="93" t="s">
        <v>98</v>
      </c>
      <c r="G32" s="93" t="s">
        <v>98</v>
      </c>
      <c r="H32" s="93" t="s">
        <v>97</v>
      </c>
      <c r="I32" s="93" t="s">
        <v>97</v>
      </c>
      <c r="J32" s="93"/>
      <c r="K32" s="93"/>
      <c r="L32" s="93"/>
      <c r="M32" s="93"/>
      <c r="N32" s="93"/>
      <c r="O32" s="93"/>
      <c r="P32" s="93"/>
      <c r="Q32" s="93"/>
      <c r="R32" s="93"/>
      <c r="S32" s="93"/>
    </row>
    <row r="33" spans="1:19" ht="42" x14ac:dyDescent="0.35">
      <c r="A33" s="42" t="s">
        <v>130</v>
      </c>
      <c r="B33" s="52" t="s">
        <v>131</v>
      </c>
      <c r="C33" s="40" t="s">
        <v>132</v>
      </c>
      <c r="D33" s="53" t="s">
        <v>133</v>
      </c>
      <c r="E33" s="72" t="s">
        <v>134</v>
      </c>
      <c r="F33" s="72" t="s">
        <v>134</v>
      </c>
      <c r="G33" s="72" t="s">
        <v>134</v>
      </c>
      <c r="H33" s="72" t="s">
        <v>134</v>
      </c>
      <c r="I33" s="72" t="s">
        <v>134</v>
      </c>
      <c r="J33" s="72"/>
      <c r="K33" s="72"/>
      <c r="L33" s="72"/>
      <c r="M33" s="72"/>
      <c r="N33" s="72"/>
      <c r="O33" s="72"/>
      <c r="P33" s="72"/>
      <c r="Q33" s="72"/>
      <c r="R33" s="72"/>
      <c r="S33" s="72"/>
    </row>
    <row r="34" spans="1:19" x14ac:dyDescent="0.35">
      <c r="A34" s="114" t="s">
        <v>59</v>
      </c>
      <c r="B34" s="38"/>
      <c r="C34" s="39"/>
      <c r="D34" s="39"/>
      <c r="E34" s="5"/>
      <c r="F34" s="5"/>
      <c r="G34" s="5"/>
      <c r="H34" s="5"/>
      <c r="I34" s="5"/>
      <c r="J34" s="5"/>
      <c r="K34" s="5"/>
      <c r="L34" s="5"/>
      <c r="M34" s="5"/>
      <c r="N34" s="5"/>
      <c r="O34" s="5"/>
      <c r="P34" s="5"/>
      <c r="Q34" s="5"/>
      <c r="R34" s="5"/>
      <c r="S34" s="5"/>
    </row>
    <row r="35" spans="1:19" ht="20.5" thickBot="1" x14ac:dyDescent="0.45">
      <c r="A35" s="143" t="s">
        <v>135</v>
      </c>
    </row>
    <row r="36" spans="1:19" ht="30" customHeight="1" x14ac:dyDescent="0.35">
      <c r="A36" s="158" t="s">
        <v>136</v>
      </c>
      <c r="B36" s="158"/>
      <c r="C36" s="158"/>
      <c r="E36" s="85" t="s">
        <v>62</v>
      </c>
      <c r="F36" s="86"/>
      <c r="G36" s="86"/>
      <c r="H36" s="86"/>
      <c r="I36" s="86"/>
      <c r="J36" s="86"/>
      <c r="K36" s="86"/>
      <c r="L36" s="86"/>
      <c r="M36" s="86"/>
      <c r="N36" s="86"/>
      <c r="O36" s="86"/>
      <c r="P36" s="86"/>
      <c r="Q36" s="86"/>
      <c r="R36" s="86"/>
      <c r="S36" s="87"/>
    </row>
    <row r="37" spans="1:19" s="5" customFormat="1" ht="28" x14ac:dyDescent="0.3">
      <c r="A37" s="6" t="s">
        <v>28</v>
      </c>
      <c r="B37" s="82" t="s">
        <v>29</v>
      </c>
      <c r="C37" s="7" t="s">
        <v>30</v>
      </c>
      <c r="D37" s="7" t="s">
        <v>31</v>
      </c>
      <c r="E37" s="88" t="str">
        <f>IF(E15="","[Program 1]",E15)</f>
        <v>Accountable Care Partnership Plan (ACPP)</v>
      </c>
      <c r="F37" s="88" t="str">
        <f>IF(F15="","[Program 2]",F15)</f>
        <v>Managed Care Organization (MCO)</v>
      </c>
      <c r="G37" s="88" t="str">
        <f>IF(G15="","[Program 3]",G15)</f>
        <v>Behavioral Health Vendor</v>
      </c>
      <c r="H37" s="88" t="str">
        <f>IF(H15="","[Program 4]",H15)</f>
        <v>One Care (Financial Alignment Demonstration)</v>
      </c>
      <c r="I37" s="88" t="str">
        <f>IF(I15="","[Program 5]",I15)</f>
        <v>Senior Care Organization (SCO)</v>
      </c>
      <c r="J37" s="88" t="str">
        <f>IF(J15="","[Program 6]",J15)</f>
        <v>[Program 6]</v>
      </c>
      <c r="K37" s="88" t="str">
        <f>IF(K15="","[Program 7]",K15)</f>
        <v>[Program 7]</v>
      </c>
      <c r="L37" s="88" t="str">
        <f>IF(L15="","[Program 8]",L15)</f>
        <v>[Program 8]</v>
      </c>
      <c r="M37" s="88" t="str">
        <f>IF(M15="","[Program 9]",M15)</f>
        <v>[Program 9]</v>
      </c>
      <c r="N37" s="88" t="str">
        <f>IF(N15="","[Program 10]",N15)</f>
        <v>[Program 10]</v>
      </c>
      <c r="O37" s="88" t="str">
        <f>IF(O15="","[Program 11]",O15)</f>
        <v>[Program 11]</v>
      </c>
      <c r="P37" s="88" t="str">
        <f>IF(P15="","[Program 12]",P15)</f>
        <v>[Program 12]</v>
      </c>
      <c r="Q37" s="88" t="str">
        <f>IF(Q15="","[Program 13]",Q15)</f>
        <v>[Program 13]</v>
      </c>
      <c r="R37" s="88" t="str">
        <f>IF(R15="","[Program 14]",R15)</f>
        <v>[Program 14]</v>
      </c>
      <c r="S37" s="88" t="str">
        <f>IF(S15="","[Program 15]",S15)</f>
        <v>[Program 15]</v>
      </c>
    </row>
    <row r="38" spans="1:19" ht="148.5" customHeight="1" x14ac:dyDescent="0.35">
      <c r="A38" s="166" t="s">
        <v>137</v>
      </c>
      <c r="B38" s="166"/>
      <c r="C38" s="166"/>
      <c r="D38" s="92" t="s">
        <v>85</v>
      </c>
      <c r="E38" s="90" t="s">
        <v>86</v>
      </c>
      <c r="F38" s="90" t="s">
        <v>86</v>
      </c>
      <c r="G38" s="90" t="s">
        <v>86</v>
      </c>
      <c r="H38" s="90" t="s">
        <v>86</v>
      </c>
      <c r="I38" s="90" t="s">
        <v>86</v>
      </c>
      <c r="J38" s="90" t="s">
        <v>86</v>
      </c>
      <c r="K38" s="90" t="s">
        <v>86</v>
      </c>
      <c r="L38" s="90" t="s">
        <v>86</v>
      </c>
      <c r="M38" s="90" t="s">
        <v>86</v>
      </c>
      <c r="N38" s="90" t="s">
        <v>86</v>
      </c>
      <c r="O38" s="90" t="s">
        <v>86</v>
      </c>
      <c r="P38" s="90" t="s">
        <v>86</v>
      </c>
      <c r="Q38" s="90" t="s">
        <v>86</v>
      </c>
      <c r="R38" s="90" t="s">
        <v>86</v>
      </c>
      <c r="S38" s="90" t="s">
        <v>86</v>
      </c>
    </row>
    <row r="39" spans="1:19" ht="59.25" customHeight="1" x14ac:dyDescent="0.35">
      <c r="A39" s="37" t="s">
        <v>138</v>
      </c>
      <c r="B39" s="36" t="s">
        <v>139</v>
      </c>
      <c r="C39" s="36" t="s">
        <v>140</v>
      </c>
      <c r="D39" s="16" t="s">
        <v>44</v>
      </c>
      <c r="E39" s="93" t="s">
        <v>141</v>
      </c>
      <c r="F39" s="93" t="s">
        <v>141</v>
      </c>
      <c r="G39" s="93" t="s">
        <v>141</v>
      </c>
      <c r="H39" s="93" t="s">
        <v>141</v>
      </c>
      <c r="I39" s="93" t="s">
        <v>141</v>
      </c>
      <c r="J39" s="93"/>
      <c r="K39" s="93"/>
      <c r="L39" s="93"/>
      <c r="M39" s="93"/>
      <c r="N39" s="93"/>
      <c r="O39" s="93"/>
      <c r="P39" s="93"/>
      <c r="Q39" s="93"/>
      <c r="R39" s="93"/>
      <c r="S39" s="93"/>
    </row>
    <row r="40" spans="1:19" ht="59.25" customHeight="1" x14ac:dyDescent="0.35">
      <c r="A40" s="37" t="s">
        <v>142</v>
      </c>
      <c r="B40" s="36" t="s">
        <v>143</v>
      </c>
      <c r="C40" s="36" t="s">
        <v>144</v>
      </c>
      <c r="D40" s="44" t="s">
        <v>35</v>
      </c>
      <c r="E40" s="94"/>
      <c r="F40" s="94"/>
      <c r="G40" s="94"/>
      <c r="H40" s="94"/>
      <c r="I40" s="94"/>
      <c r="J40" s="94"/>
      <c r="K40" s="94"/>
      <c r="L40" s="94"/>
      <c r="M40" s="94"/>
      <c r="N40" s="94"/>
      <c r="O40" s="94"/>
      <c r="P40" s="94"/>
      <c r="Q40" s="94"/>
      <c r="R40" s="94"/>
      <c r="S40" s="94"/>
    </row>
    <row r="41" spans="1:19" ht="59.25" customHeight="1" x14ac:dyDescent="0.35">
      <c r="A41" s="37" t="s">
        <v>145</v>
      </c>
      <c r="B41" s="36" t="s">
        <v>146</v>
      </c>
      <c r="C41" s="36" t="s">
        <v>147</v>
      </c>
      <c r="D41" s="44" t="s">
        <v>35</v>
      </c>
      <c r="E41" s="95"/>
      <c r="F41" s="94"/>
      <c r="G41" s="94"/>
      <c r="H41" s="94"/>
      <c r="I41" s="94"/>
      <c r="J41" s="94"/>
      <c r="K41" s="94"/>
      <c r="L41" s="94"/>
      <c r="M41" s="94"/>
      <c r="N41" s="94"/>
      <c r="O41" s="94"/>
      <c r="P41" s="94"/>
      <c r="Q41" s="94"/>
      <c r="R41" s="94"/>
      <c r="S41" s="94"/>
    </row>
    <row r="42" spans="1:19" ht="63" customHeight="1" thickBot="1" x14ac:dyDescent="0.4">
      <c r="A42" s="84" t="s">
        <v>148</v>
      </c>
      <c r="B42" s="84" t="s">
        <v>149</v>
      </c>
      <c r="C42" s="84" t="s">
        <v>150</v>
      </c>
      <c r="D42" s="45" t="s">
        <v>35</v>
      </c>
      <c r="E42" s="72"/>
      <c r="F42" s="72"/>
      <c r="G42" s="72"/>
      <c r="H42" s="72"/>
      <c r="I42" s="72"/>
      <c r="J42" s="72"/>
      <c r="K42" s="72"/>
      <c r="L42" s="72"/>
      <c r="M42" s="72"/>
      <c r="N42" s="72"/>
      <c r="O42" s="72"/>
      <c r="P42" s="72"/>
      <c r="Q42" s="72"/>
      <c r="R42" s="72"/>
      <c r="S42" s="72"/>
    </row>
    <row r="43" spans="1:19" x14ac:dyDescent="0.35">
      <c r="A43" s="115" t="s">
        <v>23</v>
      </c>
      <c r="B43" s="38"/>
      <c r="C43" s="39"/>
      <c r="D43" s="39"/>
      <c r="E43" s="5"/>
      <c r="F43" s="5"/>
      <c r="G43" s="5"/>
      <c r="H43" s="5"/>
      <c r="I43" s="5"/>
      <c r="J43" s="5"/>
      <c r="K43" s="5"/>
      <c r="L43" s="5"/>
      <c r="M43" s="5"/>
      <c r="N43" s="5"/>
      <c r="O43" s="5"/>
      <c r="P43" s="5"/>
      <c r="Q43" s="5"/>
      <c r="R43" s="5"/>
      <c r="S43" s="5"/>
    </row>
    <row r="44" spans="1:19" s="28" customFormat="1" hidden="1" x14ac:dyDescent="0.35">
      <c r="A44" s="27" t="s">
        <v>151</v>
      </c>
      <c r="C44" s="29"/>
      <c r="D44" s="29"/>
      <c r="E44" s="29"/>
      <c r="F44" s="29"/>
    </row>
    <row r="45" spans="1:19" s="28" customFormat="1" hidden="1" x14ac:dyDescent="0.35">
      <c r="D45" s="30" t="s">
        <v>152</v>
      </c>
      <c r="E45" s="31"/>
      <c r="F45" s="29"/>
    </row>
    <row r="46" spans="1:19" s="28" customFormat="1" hidden="1" x14ac:dyDescent="0.35">
      <c r="D46" s="32" t="s">
        <v>153</v>
      </c>
      <c r="E46" s="28" t="str">
        <f t="shared" ref="E46:E56" si="0">IF(E22="Covered",(CONCATENATE($B22,"-")),"")</f>
        <v>Adult primary care-</v>
      </c>
      <c r="F46" s="28" t="str">
        <f t="shared" ref="F46:S46" si="1">IF(F22="Covered",(CONCATENATE($B22,"-")),"")</f>
        <v>Adult primary care-</v>
      </c>
      <c r="G46" s="28" t="str">
        <f t="shared" si="1"/>
        <v/>
      </c>
      <c r="H46" s="28" t="str">
        <f t="shared" si="1"/>
        <v>Adult primary care-</v>
      </c>
      <c r="I46" s="28" t="str">
        <f t="shared" si="1"/>
        <v>Adult primary care-</v>
      </c>
      <c r="J46" s="28" t="str">
        <f t="shared" si="1"/>
        <v/>
      </c>
      <c r="K46" s="28" t="str">
        <f t="shared" si="1"/>
        <v/>
      </c>
      <c r="L46" s="28" t="str">
        <f t="shared" si="1"/>
        <v/>
      </c>
      <c r="M46" s="28" t="str">
        <f t="shared" si="1"/>
        <v/>
      </c>
      <c r="N46" s="28" t="str">
        <f t="shared" si="1"/>
        <v/>
      </c>
      <c r="O46" s="28" t="str">
        <f t="shared" si="1"/>
        <v/>
      </c>
      <c r="P46" s="28" t="str">
        <f t="shared" si="1"/>
        <v/>
      </c>
      <c r="Q46" s="28" t="str">
        <f t="shared" si="1"/>
        <v/>
      </c>
      <c r="R46" s="28" t="str">
        <f t="shared" si="1"/>
        <v/>
      </c>
      <c r="S46" s="28" t="str">
        <f t="shared" si="1"/>
        <v/>
      </c>
    </row>
    <row r="47" spans="1:19" s="28" customFormat="1" hidden="1" x14ac:dyDescent="0.35">
      <c r="D47" s="32" t="s">
        <v>154</v>
      </c>
      <c r="E47" s="28" t="str">
        <f t="shared" si="0"/>
        <v>Pediatric primary care-</v>
      </c>
      <c r="F47" s="28" t="str">
        <f t="shared" ref="F47:S47" si="2">IF(F23="Covered",(CONCATENATE($B23,"-")),"")</f>
        <v>Pediatric primary care-</v>
      </c>
      <c r="G47" s="28" t="str">
        <f t="shared" si="2"/>
        <v/>
      </c>
      <c r="H47" s="28" t="str">
        <f t="shared" si="2"/>
        <v/>
      </c>
      <c r="I47" s="28" t="str">
        <f t="shared" si="2"/>
        <v/>
      </c>
      <c r="J47" s="28" t="str">
        <f t="shared" si="2"/>
        <v/>
      </c>
      <c r="K47" s="28" t="str">
        <f t="shared" si="2"/>
        <v/>
      </c>
      <c r="L47" s="28" t="str">
        <f t="shared" si="2"/>
        <v/>
      </c>
      <c r="M47" s="28" t="str">
        <f t="shared" si="2"/>
        <v/>
      </c>
      <c r="N47" s="28" t="str">
        <f t="shared" si="2"/>
        <v/>
      </c>
      <c r="O47" s="28" t="str">
        <f t="shared" si="2"/>
        <v/>
      </c>
      <c r="P47" s="28" t="str">
        <f t="shared" si="2"/>
        <v/>
      </c>
      <c r="Q47" s="28" t="str">
        <f t="shared" si="2"/>
        <v/>
      </c>
      <c r="R47" s="28" t="str">
        <f t="shared" si="2"/>
        <v/>
      </c>
      <c r="S47" s="28" t="str">
        <f t="shared" si="2"/>
        <v/>
      </c>
    </row>
    <row r="48" spans="1:19" s="28" customFormat="1" hidden="1" x14ac:dyDescent="0.35">
      <c r="D48" s="32" t="s">
        <v>155</v>
      </c>
      <c r="E48" s="28" t="str">
        <f t="shared" si="0"/>
        <v>OB/GYN-</v>
      </c>
      <c r="F48" s="28" t="str">
        <f t="shared" ref="F48:S48" si="3">IF(F24="Covered",(CONCATENATE($B24,"-")),"")</f>
        <v>OB/GYN-</v>
      </c>
      <c r="G48" s="28" t="str">
        <f t="shared" si="3"/>
        <v/>
      </c>
      <c r="H48" s="28" t="str">
        <f t="shared" si="3"/>
        <v>OB/GYN-</v>
      </c>
      <c r="I48" s="28" t="str">
        <f t="shared" si="3"/>
        <v>OB/GYN-</v>
      </c>
      <c r="J48" s="28" t="str">
        <f t="shared" si="3"/>
        <v/>
      </c>
      <c r="K48" s="28" t="str">
        <f t="shared" si="3"/>
        <v/>
      </c>
      <c r="L48" s="28" t="str">
        <f t="shared" si="3"/>
        <v/>
      </c>
      <c r="M48" s="28" t="str">
        <f t="shared" si="3"/>
        <v/>
      </c>
      <c r="N48" s="28" t="str">
        <f t="shared" si="3"/>
        <v/>
      </c>
      <c r="O48" s="28" t="str">
        <f t="shared" si="3"/>
        <v/>
      </c>
      <c r="P48" s="28" t="str">
        <f t="shared" si="3"/>
        <v/>
      </c>
      <c r="Q48" s="28" t="str">
        <f t="shared" si="3"/>
        <v/>
      </c>
      <c r="R48" s="28" t="str">
        <f t="shared" si="3"/>
        <v/>
      </c>
      <c r="S48" s="28" t="str">
        <f t="shared" si="3"/>
        <v/>
      </c>
    </row>
    <row r="49" spans="3:19" s="28" customFormat="1" hidden="1" x14ac:dyDescent="0.35">
      <c r="D49" s="32" t="s">
        <v>156</v>
      </c>
      <c r="E49" s="28" t="str">
        <f t="shared" si="0"/>
        <v>Adult behavioral health-</v>
      </c>
      <c r="F49" s="28" t="str">
        <f t="shared" ref="F49:S49" si="4">IF(F25="Covered",(CONCATENATE($B25,"-")),"")</f>
        <v>Adult behavioral health-</v>
      </c>
      <c r="G49" s="28" t="str">
        <f t="shared" si="4"/>
        <v>Adult behavioral health-</v>
      </c>
      <c r="H49" s="28" t="str">
        <f t="shared" si="4"/>
        <v>Adult behavioral health-</v>
      </c>
      <c r="I49" s="28" t="str">
        <f t="shared" si="4"/>
        <v>Adult behavioral health-</v>
      </c>
      <c r="J49" s="28" t="str">
        <f t="shared" si="4"/>
        <v/>
      </c>
      <c r="K49" s="28" t="str">
        <f t="shared" si="4"/>
        <v/>
      </c>
      <c r="L49" s="28" t="str">
        <f t="shared" si="4"/>
        <v/>
      </c>
      <c r="M49" s="28" t="str">
        <f t="shared" si="4"/>
        <v/>
      </c>
      <c r="N49" s="28" t="str">
        <f t="shared" si="4"/>
        <v/>
      </c>
      <c r="O49" s="28" t="str">
        <f t="shared" si="4"/>
        <v/>
      </c>
      <c r="P49" s="28" t="str">
        <f t="shared" si="4"/>
        <v/>
      </c>
      <c r="Q49" s="28" t="str">
        <f t="shared" si="4"/>
        <v/>
      </c>
      <c r="R49" s="28" t="str">
        <f t="shared" si="4"/>
        <v/>
      </c>
      <c r="S49" s="28" t="str">
        <f t="shared" si="4"/>
        <v/>
      </c>
    </row>
    <row r="50" spans="3:19" s="28" customFormat="1" hidden="1" x14ac:dyDescent="0.35">
      <c r="D50" s="32" t="s">
        <v>157</v>
      </c>
      <c r="E50" s="28" t="str">
        <f t="shared" si="0"/>
        <v>Pediatric behavioral health-</v>
      </c>
      <c r="F50" s="28" t="str">
        <f t="shared" ref="F50:S50" si="5">IF(F26="Covered",(CONCATENATE($B26,"-")),"")</f>
        <v>Pediatric behavioral health-</v>
      </c>
      <c r="G50" s="28" t="str">
        <f t="shared" si="5"/>
        <v>Pediatric behavioral health-</v>
      </c>
      <c r="H50" s="28" t="str">
        <f t="shared" si="5"/>
        <v>Pediatric behavioral health-</v>
      </c>
      <c r="I50" s="28" t="str">
        <f t="shared" si="5"/>
        <v>Pediatric behavioral health-</v>
      </c>
      <c r="J50" s="28" t="str">
        <f t="shared" si="5"/>
        <v/>
      </c>
      <c r="K50" s="28" t="str">
        <f t="shared" si="5"/>
        <v/>
      </c>
      <c r="L50" s="28" t="str">
        <f t="shared" si="5"/>
        <v/>
      </c>
      <c r="M50" s="28" t="str">
        <f t="shared" si="5"/>
        <v/>
      </c>
      <c r="N50" s="28" t="str">
        <f t="shared" si="5"/>
        <v/>
      </c>
      <c r="O50" s="28" t="str">
        <f t="shared" si="5"/>
        <v/>
      </c>
      <c r="P50" s="28" t="str">
        <f t="shared" si="5"/>
        <v/>
      </c>
      <c r="Q50" s="28" t="str">
        <f t="shared" si="5"/>
        <v/>
      </c>
      <c r="R50" s="28" t="str">
        <f t="shared" si="5"/>
        <v/>
      </c>
      <c r="S50" s="28" t="str">
        <f t="shared" si="5"/>
        <v/>
      </c>
    </row>
    <row r="51" spans="3:19" s="28" customFormat="1" hidden="1" x14ac:dyDescent="0.35">
      <c r="D51" s="32" t="s">
        <v>158</v>
      </c>
      <c r="E51" s="28" t="str">
        <f t="shared" si="0"/>
        <v>Adult specialist-</v>
      </c>
      <c r="F51" s="28" t="str">
        <f t="shared" ref="F51:S51" si="6">IF(F27="Covered",(CONCATENATE($B27,"-")),"")</f>
        <v>Adult specialist-</v>
      </c>
      <c r="G51" s="28" t="str">
        <f t="shared" si="6"/>
        <v/>
      </c>
      <c r="H51" s="28" t="str">
        <f t="shared" si="6"/>
        <v>Adult specialist-</v>
      </c>
      <c r="I51" s="28" t="str">
        <f t="shared" si="6"/>
        <v>Adult specialist-</v>
      </c>
      <c r="J51" s="28" t="str">
        <f t="shared" si="6"/>
        <v/>
      </c>
      <c r="K51" s="28" t="str">
        <f t="shared" si="6"/>
        <v/>
      </c>
      <c r="L51" s="28" t="str">
        <f t="shared" si="6"/>
        <v/>
      </c>
      <c r="M51" s="28" t="str">
        <f t="shared" si="6"/>
        <v/>
      </c>
      <c r="N51" s="28" t="str">
        <f t="shared" si="6"/>
        <v/>
      </c>
      <c r="O51" s="28" t="str">
        <f t="shared" si="6"/>
        <v/>
      </c>
      <c r="P51" s="28" t="str">
        <f t="shared" si="6"/>
        <v/>
      </c>
      <c r="Q51" s="28" t="str">
        <f t="shared" si="6"/>
        <v/>
      </c>
      <c r="R51" s="28" t="str">
        <f t="shared" si="6"/>
        <v/>
      </c>
      <c r="S51" s="28" t="str">
        <f t="shared" si="6"/>
        <v/>
      </c>
    </row>
    <row r="52" spans="3:19" s="28" customFormat="1" hidden="1" x14ac:dyDescent="0.35">
      <c r="D52" s="32" t="s">
        <v>159</v>
      </c>
      <c r="E52" s="28" t="str">
        <f t="shared" si="0"/>
        <v>Pediatric specialist-</v>
      </c>
      <c r="F52" s="28" t="str">
        <f t="shared" ref="F52:S52" si="7">IF(F28="Covered",(CONCATENATE($B28,"-")),"")</f>
        <v>Pediatric specialist-</v>
      </c>
      <c r="G52" s="28" t="str">
        <f t="shared" si="7"/>
        <v/>
      </c>
      <c r="H52" s="28" t="str">
        <f t="shared" si="7"/>
        <v>Pediatric specialist-</v>
      </c>
      <c r="I52" s="28" t="str">
        <f t="shared" si="7"/>
        <v>Pediatric specialist-</v>
      </c>
      <c r="J52" s="28" t="str">
        <f t="shared" si="7"/>
        <v/>
      </c>
      <c r="K52" s="28" t="str">
        <f t="shared" si="7"/>
        <v/>
      </c>
      <c r="L52" s="28" t="str">
        <f t="shared" si="7"/>
        <v/>
      </c>
      <c r="M52" s="28" t="str">
        <f t="shared" si="7"/>
        <v/>
      </c>
      <c r="N52" s="28" t="str">
        <f t="shared" si="7"/>
        <v/>
      </c>
      <c r="O52" s="28" t="str">
        <f t="shared" si="7"/>
        <v/>
      </c>
      <c r="P52" s="28" t="str">
        <f t="shared" si="7"/>
        <v/>
      </c>
      <c r="Q52" s="28" t="str">
        <f t="shared" si="7"/>
        <v/>
      </c>
      <c r="R52" s="28" t="str">
        <f t="shared" si="7"/>
        <v/>
      </c>
      <c r="S52" s="28" t="str">
        <f t="shared" si="7"/>
        <v/>
      </c>
    </row>
    <row r="53" spans="3:19" s="28" customFormat="1" hidden="1" x14ac:dyDescent="0.35">
      <c r="D53" s="32" t="s">
        <v>160</v>
      </c>
      <c r="E53" s="28" t="str">
        <f t="shared" si="0"/>
        <v>Hospital-</v>
      </c>
      <c r="F53" s="28" t="str">
        <f t="shared" ref="F53:S53" si="8">IF(F29="Covered",(CONCATENATE($B29,"-")),"")</f>
        <v>Hospital-</v>
      </c>
      <c r="G53" s="28" t="str">
        <f t="shared" si="8"/>
        <v/>
      </c>
      <c r="H53" s="28" t="str">
        <f t="shared" si="8"/>
        <v>Hospital-</v>
      </c>
      <c r="I53" s="28" t="str">
        <f t="shared" si="8"/>
        <v>Hospital-</v>
      </c>
      <c r="J53" s="28" t="str">
        <f t="shared" si="8"/>
        <v/>
      </c>
      <c r="K53" s="28" t="str">
        <f t="shared" si="8"/>
        <v/>
      </c>
      <c r="L53" s="28" t="str">
        <f t="shared" si="8"/>
        <v/>
      </c>
      <c r="M53" s="28" t="str">
        <f t="shared" si="8"/>
        <v/>
      </c>
      <c r="N53" s="28" t="str">
        <f t="shared" si="8"/>
        <v/>
      </c>
      <c r="O53" s="28" t="str">
        <f t="shared" si="8"/>
        <v/>
      </c>
      <c r="P53" s="28" t="str">
        <f t="shared" si="8"/>
        <v/>
      </c>
      <c r="Q53" s="28" t="str">
        <f t="shared" si="8"/>
        <v/>
      </c>
      <c r="R53" s="28" t="str">
        <f t="shared" si="8"/>
        <v/>
      </c>
      <c r="S53" s="28" t="str">
        <f t="shared" si="8"/>
        <v/>
      </c>
    </row>
    <row r="54" spans="3:19" s="28" customFormat="1" hidden="1" x14ac:dyDescent="0.35">
      <c r="D54" s="32" t="s">
        <v>161</v>
      </c>
      <c r="E54" s="28" t="str">
        <f t="shared" si="0"/>
        <v>Pharmacy-</v>
      </c>
      <c r="F54" s="28" t="str">
        <f t="shared" ref="F54:S54" si="9">IF(F30="Covered",(CONCATENATE($B30,"-")),"")</f>
        <v>Pharmacy-</v>
      </c>
      <c r="G54" s="28" t="str">
        <f t="shared" si="9"/>
        <v/>
      </c>
      <c r="H54" s="28" t="str">
        <f t="shared" si="9"/>
        <v>Pharmacy-</v>
      </c>
      <c r="I54" s="28" t="str">
        <f t="shared" si="9"/>
        <v>Pharmacy-</v>
      </c>
      <c r="J54" s="28" t="str">
        <f t="shared" si="9"/>
        <v/>
      </c>
      <c r="K54" s="28" t="str">
        <f t="shared" si="9"/>
        <v/>
      </c>
      <c r="L54" s="28" t="str">
        <f t="shared" si="9"/>
        <v/>
      </c>
      <c r="M54" s="28" t="str">
        <f t="shared" si="9"/>
        <v/>
      </c>
      <c r="N54" s="28" t="str">
        <f t="shared" si="9"/>
        <v/>
      </c>
      <c r="O54" s="28" t="str">
        <f t="shared" si="9"/>
        <v/>
      </c>
      <c r="P54" s="28" t="str">
        <f t="shared" si="9"/>
        <v/>
      </c>
      <c r="Q54" s="28" t="str">
        <f t="shared" si="9"/>
        <v/>
      </c>
      <c r="R54" s="28" t="str">
        <f t="shared" si="9"/>
        <v/>
      </c>
      <c r="S54" s="28" t="str">
        <f t="shared" si="9"/>
        <v/>
      </c>
    </row>
    <row r="55" spans="3:19" s="28" customFormat="1" hidden="1" x14ac:dyDescent="0.35">
      <c r="D55" s="32" t="s">
        <v>162</v>
      </c>
      <c r="E55" s="28" t="str">
        <f t="shared" si="0"/>
        <v/>
      </c>
      <c r="F55" s="28" t="str">
        <f t="shared" ref="F55:S55" si="10">IF(F31="Covered",(CONCATENATE($B31,"-")),"")</f>
        <v/>
      </c>
      <c r="G55" s="28" t="str">
        <f t="shared" si="10"/>
        <v/>
      </c>
      <c r="H55" s="28" t="str">
        <f t="shared" si="10"/>
        <v/>
      </c>
      <c r="I55" s="28" t="str">
        <f t="shared" si="10"/>
        <v/>
      </c>
      <c r="J55" s="28" t="str">
        <f t="shared" si="10"/>
        <v/>
      </c>
      <c r="K55" s="28" t="str">
        <f t="shared" si="10"/>
        <v/>
      </c>
      <c r="L55" s="28" t="str">
        <f t="shared" si="10"/>
        <v/>
      </c>
      <c r="M55" s="28" t="str">
        <f t="shared" si="10"/>
        <v/>
      </c>
      <c r="N55" s="28" t="str">
        <f t="shared" si="10"/>
        <v/>
      </c>
      <c r="O55" s="28" t="str">
        <f t="shared" si="10"/>
        <v/>
      </c>
      <c r="P55" s="28" t="str">
        <f t="shared" si="10"/>
        <v/>
      </c>
      <c r="Q55" s="28" t="str">
        <f t="shared" si="10"/>
        <v/>
      </c>
      <c r="R55" s="28" t="str">
        <f t="shared" si="10"/>
        <v/>
      </c>
      <c r="S55" s="28" t="str">
        <f t="shared" si="10"/>
        <v/>
      </c>
    </row>
    <row r="56" spans="3:19" s="28" customFormat="1" hidden="1" x14ac:dyDescent="0.35">
      <c r="D56" s="32" t="s">
        <v>163</v>
      </c>
      <c r="E56" s="28" t="str">
        <f t="shared" si="0"/>
        <v/>
      </c>
      <c r="F56" s="28" t="str">
        <f t="shared" ref="F56:S56" si="11">IF(F32="Covered",(CONCATENATE($B32,"-")),"")</f>
        <v/>
      </c>
      <c r="G56" s="28" t="str">
        <f t="shared" si="11"/>
        <v/>
      </c>
      <c r="H56" s="28" t="str">
        <f t="shared" si="11"/>
        <v>LTSS-</v>
      </c>
      <c r="I56" s="28" t="str">
        <f t="shared" si="11"/>
        <v>LTSS-</v>
      </c>
      <c r="J56" s="28" t="str">
        <f t="shared" si="11"/>
        <v/>
      </c>
      <c r="K56" s="28" t="str">
        <f t="shared" si="11"/>
        <v/>
      </c>
      <c r="L56" s="28" t="str">
        <f t="shared" si="11"/>
        <v/>
      </c>
      <c r="M56" s="28" t="str">
        <f t="shared" si="11"/>
        <v/>
      </c>
      <c r="N56" s="28" t="str">
        <f t="shared" si="11"/>
        <v/>
      </c>
      <c r="O56" s="28" t="str">
        <f t="shared" si="11"/>
        <v/>
      </c>
      <c r="P56" s="28" t="str">
        <f t="shared" si="11"/>
        <v/>
      </c>
      <c r="Q56" s="28" t="str">
        <f t="shared" si="11"/>
        <v/>
      </c>
      <c r="R56" s="28" t="str">
        <f t="shared" si="11"/>
        <v/>
      </c>
      <c r="S56" s="28" t="str">
        <f t="shared" si="11"/>
        <v/>
      </c>
    </row>
    <row r="57" spans="3:19" s="28" customFormat="1" hidden="1" x14ac:dyDescent="0.35">
      <c r="D57" s="32" t="s">
        <v>164</v>
      </c>
      <c r="E57" s="28" t="str">
        <f t="shared" ref="E57:S57" si="12">IF(E33&lt;&gt;"","other services","")</f>
        <v>other services</v>
      </c>
      <c r="F57" s="28" t="str">
        <f>IF(F33&lt;&gt;"","other services","")</f>
        <v>other services</v>
      </c>
      <c r="G57" s="28" t="str">
        <f t="shared" si="12"/>
        <v>other services</v>
      </c>
      <c r="H57" s="28" t="str">
        <f t="shared" si="12"/>
        <v>other services</v>
      </c>
      <c r="I57" s="28" t="str">
        <f t="shared" si="12"/>
        <v>other services</v>
      </c>
      <c r="J57" s="28" t="str">
        <f t="shared" si="12"/>
        <v/>
      </c>
      <c r="K57" s="28" t="str">
        <f t="shared" si="12"/>
        <v/>
      </c>
      <c r="L57" s="28" t="str">
        <f t="shared" si="12"/>
        <v/>
      </c>
      <c r="M57" s="28" t="str">
        <f t="shared" si="12"/>
        <v/>
      </c>
      <c r="N57" s="28" t="str">
        <f t="shared" si="12"/>
        <v/>
      </c>
      <c r="O57" s="28" t="str">
        <f t="shared" si="12"/>
        <v/>
      </c>
      <c r="P57" s="28" t="str">
        <f t="shared" si="12"/>
        <v/>
      </c>
      <c r="Q57" s="28" t="str">
        <f t="shared" si="12"/>
        <v/>
      </c>
      <c r="R57" s="28" t="str">
        <f t="shared" si="12"/>
        <v/>
      </c>
      <c r="S57" s="28" t="str">
        <f t="shared" si="12"/>
        <v/>
      </c>
    </row>
    <row r="58" spans="3:19" s="28" customFormat="1" hidden="1" x14ac:dyDescent="0.35">
      <c r="D58" s="33" t="s">
        <v>165</v>
      </c>
      <c r="E58" s="28" t="str">
        <f>_xlfn.TEXTJOIN(CHAR(10),TRUE,E46:E57)</f>
        <v>Adult primary care-
Pediatric primary care-
OB/GYN-
Adult behavioral health-
Pediatric behavioral health-
Adult specialist-
Pediatric specialist-
Hospital-
Pharmacy-
other services</v>
      </c>
      <c r="F58" s="28" t="str">
        <f t="shared" ref="F58:S58" si="13">_xlfn.TEXTJOIN(CHAR(10),TRUE,F46:F57)</f>
        <v>Adult primary care-
Pediatric primary care-
OB/GYN-
Adult behavioral health-
Pediatric behavioral health-
Adult specialist-
Pediatric specialist-
Hospital-
Pharmacy-
other services</v>
      </c>
      <c r="G58" s="28" t="str">
        <f t="shared" si="13"/>
        <v>Adult behavioral health-
Pediatric behavioral health-
other services</v>
      </c>
      <c r="H58" s="28" t="str">
        <f t="shared" si="13"/>
        <v>Adult primary care-
OB/GYN-
Adult behavioral health-
Pediatric behavioral health-
Adult specialist-
Pediatric specialist-
Hospital-
Pharmacy-
LTSS-
other services</v>
      </c>
      <c r="I58" s="28" t="str">
        <f t="shared" si="13"/>
        <v>Adult primary care-
OB/GYN-
Adult behavioral health-
Pediatric behavioral health-
Adult specialist-
Pediatric specialist-
Hospital-
Pharmacy-
LTSS-
other services</v>
      </c>
      <c r="J58" s="28" t="str">
        <f t="shared" si="13"/>
        <v/>
      </c>
      <c r="K58" s="28" t="str">
        <f t="shared" si="13"/>
        <v/>
      </c>
      <c r="L58" s="28" t="str">
        <f t="shared" si="13"/>
        <v/>
      </c>
      <c r="M58" s="28" t="str">
        <f t="shared" si="13"/>
        <v/>
      </c>
      <c r="N58" s="28" t="str">
        <f t="shared" si="13"/>
        <v/>
      </c>
      <c r="O58" s="28" t="str">
        <f t="shared" si="13"/>
        <v/>
      </c>
      <c r="P58" s="28" t="str">
        <f t="shared" si="13"/>
        <v/>
      </c>
      <c r="Q58" s="28" t="str">
        <f t="shared" si="13"/>
        <v/>
      </c>
      <c r="R58" s="28" t="str">
        <f t="shared" si="13"/>
        <v/>
      </c>
      <c r="S58" s="28" t="str">
        <f t="shared" si="13"/>
        <v/>
      </c>
    </row>
    <row r="59" spans="3:19" s="28" customFormat="1" hidden="1" x14ac:dyDescent="0.35">
      <c r="D59" s="28" t="s">
        <v>166</v>
      </c>
      <c r="E59" s="28" t="str">
        <f>SUBSTITUTE(E58,"-",", ")</f>
        <v>Adult primary care, 
Pediatric primary care, 
OB/GYN, 
Adult behavioral health, 
Pediatric behavioral health, 
Adult specialist, 
Pediatric specialist, 
Hospital, 
Pharmacy, 
other services</v>
      </c>
      <c r="F59" s="28" t="str">
        <f t="shared" ref="F59:S59" si="14">SUBSTITUTE(F58,"-",", ")</f>
        <v>Adult primary care, 
Pediatric primary care, 
OB/GYN, 
Adult behavioral health, 
Pediatric behavioral health, 
Adult specialist, 
Pediatric specialist, 
Hospital, 
Pharmacy, 
other services</v>
      </c>
      <c r="G59" s="28" t="str">
        <f t="shared" si="14"/>
        <v>Adult behavioral health, 
Pediatric behavioral health, 
other services</v>
      </c>
      <c r="H59" s="28" t="str">
        <f t="shared" si="14"/>
        <v>Adult primary care, 
OB/GYN, 
Adult behavioral health, 
Pediatric behavioral health, 
Adult specialist, 
Pediatric specialist, 
Hospital, 
Pharmacy, 
LTSS, 
other services</v>
      </c>
      <c r="I59" s="28" t="str">
        <f t="shared" si="14"/>
        <v>Adult primary care, 
OB/GYN, 
Adult behavioral health, 
Pediatric behavioral health, 
Adult specialist, 
Pediatric specialist, 
Hospital, 
Pharmacy, 
LTSS, 
other services</v>
      </c>
      <c r="J59" s="28" t="str">
        <f t="shared" si="14"/>
        <v/>
      </c>
      <c r="K59" s="28" t="str">
        <f t="shared" si="14"/>
        <v/>
      </c>
      <c r="L59" s="28" t="str">
        <f t="shared" si="14"/>
        <v/>
      </c>
      <c r="M59" s="28" t="str">
        <f t="shared" si="14"/>
        <v/>
      </c>
      <c r="N59" s="28" t="str">
        <f t="shared" si="14"/>
        <v/>
      </c>
      <c r="O59" s="28" t="str">
        <f t="shared" si="14"/>
        <v/>
      </c>
      <c r="P59" s="28" t="str">
        <f t="shared" si="14"/>
        <v/>
      </c>
      <c r="Q59" s="28" t="str">
        <f t="shared" si="14"/>
        <v/>
      </c>
      <c r="R59" s="28" t="str">
        <f t="shared" si="14"/>
        <v/>
      </c>
      <c r="S59" s="28" t="str">
        <f t="shared" si="14"/>
        <v/>
      </c>
    </row>
    <row r="60" spans="3:19" s="28" customFormat="1" hidden="1" x14ac:dyDescent="0.35">
      <c r="C60" s="29"/>
      <c r="D60" s="29"/>
      <c r="E60" s="29"/>
      <c r="F60" s="29"/>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7" right="0.7" top="0.75" bottom="0.75" header="0.3" footer="0.3"/>
  <pageSetup orientation="portrait"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35"/>
  <sheetViews>
    <sheetView showGridLines="0" topLeftCell="CN1" zoomScale="70" zoomScaleNormal="70" workbookViewId="0">
      <selection activeCell="CY16" sqref="CY16"/>
    </sheetView>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5" width="46.1796875" style="10" customWidth="1"/>
    <col min="6" max="6" width="24.81640625" style="10" customWidth="1"/>
    <col min="7" max="7" width="48.54296875" style="10" customWidth="1"/>
    <col min="8" max="8" width="39.26953125" style="10" customWidth="1"/>
    <col min="9" max="9" width="41.54296875" style="10" customWidth="1"/>
    <col min="10" max="10" width="47.7265625" style="10" customWidth="1"/>
    <col min="11" max="11" width="51.26953125" style="10" customWidth="1"/>
    <col min="12" max="12" width="65" style="10" customWidth="1"/>
    <col min="13" max="13" width="45.7265625" style="10" customWidth="1"/>
    <col min="14" max="14" width="36" style="10" customWidth="1"/>
    <col min="15" max="15" width="27.54296875" style="10" customWidth="1"/>
    <col min="16" max="16" width="33.26953125" style="10" customWidth="1"/>
    <col min="17" max="17" width="25.1796875" style="10" customWidth="1"/>
    <col min="18" max="18" width="35" style="10" customWidth="1"/>
    <col min="19" max="19" width="47.453125" style="10" customWidth="1"/>
    <col min="20" max="44" width="20.54296875" style="10" customWidth="1"/>
    <col min="45" max="72" width="20.54296875" style="5" customWidth="1"/>
    <col min="73" max="73" width="29.7265625" style="5" customWidth="1"/>
    <col min="74" max="86" width="20.54296875" style="5" customWidth="1"/>
    <col min="87" max="87" width="32.26953125" style="5" bestFit="1" customWidth="1"/>
    <col min="88" max="88" width="20.54296875" style="5" customWidth="1"/>
    <col min="89" max="89" width="32.26953125" style="5" bestFit="1" customWidth="1"/>
    <col min="90" max="91" width="20.54296875" style="5" customWidth="1"/>
    <col min="92" max="92" width="31.453125" style="5" bestFit="1" customWidth="1"/>
    <col min="93"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IF('I_State&amp;Prog_Info'!E15="","[Program 1]",'I_State&amp;Prog_Info'!E15)</f>
        <v>Accountable Care Partnership Plan (ACPP)</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IF('I_State&amp;Prog_Info'!E17="","(Placeholder for plan type)",'I_State&amp;Prog_Info'!E17)</f>
        <v>MCO</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IF('I_State&amp;Prog_Info'!E59="","(Placeholder for providers)",'I_State&amp;Prog_Info'!E59)</f>
        <v>Adult primary care, 
Pediatric primary care, 
OB/GYN, 
Adult behavioral health, 
Pediatric behavioral health, 
Adult specialist, 
Pediatric specialist, 
Hospital, 
Pharmacy, 
other services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IF('I_State&amp;Prog_Info'!E39="","(Placeholder for separate analysis and results document)",'I_State&amp;Prog_Info'!E39)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IF('I_State&amp;Prog_Info'!E40="","(Placeholder for separate analysis and results document)",'I_State&amp;Prog_Info'!E40)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IF('I_State&amp;Prog_Info'!E41="","(Placeholder for separate analysis and results document)",'I_State&amp;Prog_Info'!E41)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6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t="s">
        <v>282</v>
      </c>
      <c r="F14" s="50" t="s">
        <v>282</v>
      </c>
      <c r="G14" s="50" t="s">
        <v>282</v>
      </c>
      <c r="H14" s="50" t="s">
        <v>282</v>
      </c>
      <c r="I14" s="50" t="s">
        <v>283</v>
      </c>
      <c r="J14" s="50" t="s">
        <v>283</v>
      </c>
      <c r="K14" s="50" t="s">
        <v>282</v>
      </c>
      <c r="L14" s="50" t="s">
        <v>282</v>
      </c>
      <c r="M14" s="50" t="s">
        <v>282</v>
      </c>
      <c r="N14" s="50" t="s">
        <v>282</v>
      </c>
      <c r="O14" s="50" t="s">
        <v>282</v>
      </c>
      <c r="P14" s="50" t="s">
        <v>283</v>
      </c>
      <c r="Q14" s="50" t="s">
        <v>282</v>
      </c>
      <c r="R14" s="50" t="s">
        <v>282</v>
      </c>
      <c r="S14" s="50" t="s">
        <v>282</v>
      </c>
      <c r="T14" s="50" t="s">
        <v>282</v>
      </c>
      <c r="U14" s="50" t="s">
        <v>282</v>
      </c>
      <c r="V14" s="50" t="s">
        <v>282</v>
      </c>
      <c r="W14" s="50" t="s">
        <v>282</v>
      </c>
      <c r="X14" s="50" t="s">
        <v>282</v>
      </c>
      <c r="Y14" s="50" t="s">
        <v>282</v>
      </c>
      <c r="Z14" s="50" t="s">
        <v>282</v>
      </c>
      <c r="AA14" s="50" t="s">
        <v>282</v>
      </c>
      <c r="AB14" s="50" t="s">
        <v>282</v>
      </c>
      <c r="AC14" s="50" t="s">
        <v>282</v>
      </c>
      <c r="AD14" s="50" t="s">
        <v>282</v>
      </c>
      <c r="AE14" s="50" t="s">
        <v>282</v>
      </c>
      <c r="AF14" s="50" t="s">
        <v>282</v>
      </c>
      <c r="AG14" s="50" t="s">
        <v>282</v>
      </c>
      <c r="AH14" s="50" t="s">
        <v>282</v>
      </c>
      <c r="AI14" s="50" t="s">
        <v>282</v>
      </c>
      <c r="AJ14" s="50" t="s">
        <v>282</v>
      </c>
      <c r="AK14" s="50" t="s">
        <v>282</v>
      </c>
      <c r="AL14" s="50" t="s">
        <v>282</v>
      </c>
      <c r="AM14" s="50" t="s">
        <v>282</v>
      </c>
      <c r="AN14" s="50" t="s">
        <v>282</v>
      </c>
      <c r="AO14" s="50" t="s">
        <v>282</v>
      </c>
      <c r="AP14" s="50" t="s">
        <v>282</v>
      </c>
      <c r="AQ14" s="50" t="s">
        <v>282</v>
      </c>
      <c r="AR14" s="50" t="s">
        <v>282</v>
      </c>
      <c r="AS14" s="50" t="s">
        <v>282</v>
      </c>
      <c r="AT14" s="50" t="s">
        <v>282</v>
      </c>
      <c r="AU14" s="50" t="s">
        <v>282</v>
      </c>
      <c r="AV14" s="50" t="s">
        <v>282</v>
      </c>
      <c r="AW14" s="50" t="s">
        <v>282</v>
      </c>
      <c r="AX14" s="50" t="s">
        <v>282</v>
      </c>
      <c r="AY14" s="50" t="s">
        <v>282</v>
      </c>
      <c r="AZ14" s="50" t="s">
        <v>282</v>
      </c>
      <c r="BA14" s="50" t="s">
        <v>282</v>
      </c>
      <c r="BB14" s="50" t="s">
        <v>282</v>
      </c>
      <c r="BC14" s="50" t="s">
        <v>282</v>
      </c>
      <c r="BD14" s="50" t="s">
        <v>282</v>
      </c>
      <c r="BE14" s="50" t="s">
        <v>282</v>
      </c>
      <c r="BF14" s="50" t="s">
        <v>282</v>
      </c>
      <c r="BG14" s="50" t="s">
        <v>282</v>
      </c>
      <c r="BH14" s="50" t="s">
        <v>282</v>
      </c>
      <c r="BI14" s="50" t="s">
        <v>282</v>
      </c>
      <c r="BJ14" s="50" t="s">
        <v>284</v>
      </c>
      <c r="BK14" s="50" t="s">
        <v>284</v>
      </c>
      <c r="BL14" s="50" t="s">
        <v>284</v>
      </c>
      <c r="BM14" s="50" t="s">
        <v>284</v>
      </c>
      <c r="BN14" s="50" t="s">
        <v>285</v>
      </c>
      <c r="BO14" s="50" t="s">
        <v>285</v>
      </c>
      <c r="BP14" s="50" t="s">
        <v>285</v>
      </c>
      <c r="BQ14" s="50" t="s">
        <v>285</v>
      </c>
      <c r="BR14" s="50" t="s">
        <v>282</v>
      </c>
      <c r="BS14" s="50" t="s">
        <v>282</v>
      </c>
      <c r="BT14" s="50" t="s">
        <v>282</v>
      </c>
      <c r="BU14" s="50" t="s">
        <v>282</v>
      </c>
      <c r="BV14" s="50" t="s">
        <v>282</v>
      </c>
      <c r="BW14" s="50" t="s">
        <v>282</v>
      </c>
      <c r="BX14" s="50" t="s">
        <v>282</v>
      </c>
      <c r="BY14" s="50" t="s">
        <v>282</v>
      </c>
      <c r="BZ14" s="50" t="s">
        <v>282</v>
      </c>
      <c r="CA14" s="50" t="s">
        <v>282</v>
      </c>
      <c r="CB14" s="50" t="s">
        <v>282</v>
      </c>
      <c r="CC14" s="50" t="s">
        <v>282</v>
      </c>
      <c r="CD14" s="50" t="s">
        <v>282</v>
      </c>
      <c r="CE14" s="50" t="s">
        <v>282</v>
      </c>
      <c r="CF14" s="50" t="s">
        <v>282</v>
      </c>
      <c r="CG14" s="50" t="s">
        <v>282</v>
      </c>
      <c r="CH14" s="50" t="s">
        <v>282</v>
      </c>
      <c r="CI14" s="50" t="s">
        <v>282</v>
      </c>
      <c r="CJ14" s="50" t="s">
        <v>282</v>
      </c>
      <c r="CK14" s="50" t="s">
        <v>282</v>
      </c>
      <c r="CL14" s="50" t="s">
        <v>282</v>
      </c>
      <c r="CM14" s="50" t="s">
        <v>286</v>
      </c>
      <c r="CN14" s="50" t="s">
        <v>282</v>
      </c>
      <c r="CO14" s="50" t="s">
        <v>285</v>
      </c>
      <c r="CP14" s="50" t="s">
        <v>497</v>
      </c>
      <c r="CQ14" s="50" t="s">
        <v>285</v>
      </c>
      <c r="CR14" s="50" t="s">
        <v>285</v>
      </c>
      <c r="CS14" s="50" t="s">
        <v>285</v>
      </c>
      <c r="CT14" s="50" t="s">
        <v>285</v>
      </c>
      <c r="CU14" s="50" t="s">
        <v>285</v>
      </c>
      <c r="CV14" s="50" t="s">
        <v>285</v>
      </c>
      <c r="CW14" s="50" t="s">
        <v>285</v>
      </c>
      <c r="CX14" s="50" t="s">
        <v>285</v>
      </c>
      <c r="CY14" s="50" t="s">
        <v>285</v>
      </c>
      <c r="CZ14" s="50" t="s">
        <v>285</v>
      </c>
    </row>
    <row r="15" spans="1:104" ht="28" x14ac:dyDescent="0.3">
      <c r="A15" s="54" t="s">
        <v>287</v>
      </c>
      <c r="B15" s="36" t="s">
        <v>288</v>
      </c>
      <c r="C15" s="16" t="s">
        <v>289</v>
      </c>
      <c r="D15" s="43" t="s">
        <v>35</v>
      </c>
      <c r="E15" s="50" t="s">
        <v>290</v>
      </c>
      <c r="F15" s="50" t="s">
        <v>291</v>
      </c>
      <c r="G15" s="50" t="s">
        <v>290</v>
      </c>
      <c r="H15" s="50" t="s">
        <v>291</v>
      </c>
      <c r="I15" s="50" t="s">
        <v>292</v>
      </c>
      <c r="J15" s="50" t="s">
        <v>293</v>
      </c>
      <c r="K15" s="50" t="s">
        <v>294</v>
      </c>
      <c r="L15" s="50" t="s">
        <v>295</v>
      </c>
      <c r="M15" s="50" t="s">
        <v>296</v>
      </c>
      <c r="N15" s="50" t="s">
        <v>297</v>
      </c>
      <c r="O15" s="50" t="s">
        <v>298</v>
      </c>
      <c r="P15" s="50" t="s">
        <v>299</v>
      </c>
      <c r="Q15" s="50" t="s">
        <v>296</v>
      </c>
      <c r="R15" s="50" t="s">
        <v>294</v>
      </c>
      <c r="S15" s="50" t="s">
        <v>294</v>
      </c>
      <c r="T15" s="50" t="s">
        <v>294</v>
      </c>
      <c r="U15" s="50" t="s">
        <v>294</v>
      </c>
      <c r="V15" s="50" t="s">
        <v>294</v>
      </c>
      <c r="W15" s="50" t="s">
        <v>294</v>
      </c>
      <c r="X15" s="50" t="s">
        <v>294</v>
      </c>
      <c r="Y15" s="50" t="s">
        <v>294</v>
      </c>
      <c r="Z15" s="50" t="s">
        <v>294</v>
      </c>
      <c r="AA15" s="50" t="s">
        <v>294</v>
      </c>
      <c r="AB15" s="50" t="s">
        <v>294</v>
      </c>
      <c r="AC15" s="50" t="s">
        <v>294</v>
      </c>
      <c r="AD15" s="50" t="s">
        <v>294</v>
      </c>
      <c r="AE15" s="50" t="s">
        <v>294</v>
      </c>
      <c r="AF15" s="50" t="s">
        <v>294</v>
      </c>
      <c r="AG15" s="50" t="s">
        <v>294</v>
      </c>
      <c r="AH15" s="50" t="s">
        <v>294</v>
      </c>
      <c r="AI15" s="50" t="s">
        <v>294</v>
      </c>
      <c r="AJ15" s="50" t="s">
        <v>294</v>
      </c>
      <c r="AK15" s="50" t="s">
        <v>294</v>
      </c>
      <c r="AL15" s="50" t="s">
        <v>294</v>
      </c>
      <c r="AM15" s="50" t="s">
        <v>294</v>
      </c>
      <c r="AN15" s="50" t="s">
        <v>300</v>
      </c>
      <c r="AO15" s="50" t="s">
        <v>300</v>
      </c>
      <c r="AP15" s="50" t="s">
        <v>300</v>
      </c>
      <c r="AQ15" s="50" t="s">
        <v>300</v>
      </c>
      <c r="AR15" s="50" t="s">
        <v>300</v>
      </c>
      <c r="AS15" s="50" t="s">
        <v>300</v>
      </c>
      <c r="AT15" s="50" t="s">
        <v>300</v>
      </c>
      <c r="AU15" s="50" t="s">
        <v>300</v>
      </c>
      <c r="AV15" s="50" t="s">
        <v>300</v>
      </c>
      <c r="AW15" s="50" t="s">
        <v>300</v>
      </c>
      <c r="AX15" s="50" t="s">
        <v>300</v>
      </c>
      <c r="AY15" s="50" t="s">
        <v>300</v>
      </c>
      <c r="AZ15" s="50" t="s">
        <v>300</v>
      </c>
      <c r="BA15" s="50" t="s">
        <v>300</v>
      </c>
      <c r="BB15" s="50" t="s">
        <v>300</v>
      </c>
      <c r="BC15" s="50" t="s">
        <v>300</v>
      </c>
      <c r="BD15" s="50" t="s">
        <v>300</v>
      </c>
      <c r="BE15" s="50" t="s">
        <v>300</v>
      </c>
      <c r="BF15" s="50" t="s">
        <v>300</v>
      </c>
      <c r="BG15" s="50" t="s">
        <v>300</v>
      </c>
      <c r="BH15" s="50" t="s">
        <v>300</v>
      </c>
      <c r="BI15" s="50" t="s">
        <v>300</v>
      </c>
      <c r="BJ15" s="50" t="s">
        <v>301</v>
      </c>
      <c r="BK15" s="50" t="s">
        <v>301</v>
      </c>
      <c r="BL15" s="50" t="s">
        <v>301</v>
      </c>
      <c r="BM15" s="50" t="s">
        <v>301</v>
      </c>
      <c r="BN15" s="50" t="s">
        <v>302</v>
      </c>
      <c r="BO15" s="50" t="s">
        <v>303</v>
      </c>
      <c r="BP15" s="50" t="s">
        <v>304</v>
      </c>
      <c r="BQ15" s="50" t="s">
        <v>305</v>
      </c>
      <c r="BR15" s="50" t="s">
        <v>306</v>
      </c>
      <c r="BS15" s="50" t="s">
        <v>306</v>
      </c>
      <c r="BT15" s="50" t="s">
        <v>306</v>
      </c>
      <c r="BU15" s="50" t="s">
        <v>306</v>
      </c>
      <c r="BV15" s="50" t="s">
        <v>307</v>
      </c>
      <c r="BW15" s="50" t="s">
        <v>307</v>
      </c>
      <c r="BX15" s="50" t="s">
        <v>307</v>
      </c>
      <c r="BY15" s="50" t="s">
        <v>307</v>
      </c>
      <c r="BZ15" s="50" t="s">
        <v>307</v>
      </c>
      <c r="CA15" s="50" t="s">
        <v>307</v>
      </c>
      <c r="CB15" s="50" t="s">
        <v>307</v>
      </c>
      <c r="CC15" s="50" t="s">
        <v>307</v>
      </c>
      <c r="CD15" s="50" t="s">
        <v>307</v>
      </c>
      <c r="CE15" s="50" t="s">
        <v>307</v>
      </c>
      <c r="CF15" s="50" t="s">
        <v>307</v>
      </c>
      <c r="CG15" s="50" t="s">
        <v>307</v>
      </c>
      <c r="CH15" s="50" t="s">
        <v>307</v>
      </c>
      <c r="CI15" s="50" t="s">
        <v>307</v>
      </c>
      <c r="CJ15" s="50" t="s">
        <v>307</v>
      </c>
      <c r="CK15" s="50" t="s">
        <v>307</v>
      </c>
      <c r="CL15" s="50" t="s">
        <v>307</v>
      </c>
      <c r="CM15" s="50" t="s">
        <v>286</v>
      </c>
      <c r="CN15" s="50" t="s">
        <v>307</v>
      </c>
      <c r="CO15" s="50" t="s">
        <v>703</v>
      </c>
      <c r="CP15" s="50" t="s">
        <v>706</v>
      </c>
      <c r="CQ15" s="50" t="s">
        <v>736</v>
      </c>
      <c r="CR15" s="50" t="s">
        <v>708</v>
      </c>
      <c r="CS15" s="50" t="s">
        <v>710</v>
      </c>
      <c r="CT15" s="50" t="s">
        <v>711</v>
      </c>
      <c r="CU15" s="50" t="s">
        <v>714</v>
      </c>
      <c r="CV15" s="50" t="s">
        <v>716</v>
      </c>
      <c r="CW15" s="50" t="s">
        <v>718</v>
      </c>
      <c r="CX15" s="50" t="s">
        <v>720</v>
      </c>
      <c r="CY15" s="50" t="s">
        <v>722</v>
      </c>
      <c r="CZ15" s="50" t="s">
        <v>725</v>
      </c>
    </row>
    <row r="16" spans="1:104" ht="28" x14ac:dyDescent="0.3">
      <c r="A16" s="54" t="s">
        <v>308</v>
      </c>
      <c r="B16" s="36" t="s">
        <v>309</v>
      </c>
      <c r="C16" s="36" t="s">
        <v>310</v>
      </c>
      <c r="D16" s="43" t="s">
        <v>80</v>
      </c>
      <c r="E16" s="77" t="s">
        <v>95</v>
      </c>
      <c r="F16" s="77" t="s">
        <v>95</v>
      </c>
      <c r="G16" s="77" t="s">
        <v>100</v>
      </c>
      <c r="H16" s="77" t="s">
        <v>100</v>
      </c>
      <c r="I16" s="77" t="s">
        <v>95</v>
      </c>
      <c r="J16" s="77" t="s">
        <v>100</v>
      </c>
      <c r="K16" s="50" t="s">
        <v>311</v>
      </c>
      <c r="L16" s="50" t="s">
        <v>311</v>
      </c>
      <c r="M16" s="50" t="s">
        <v>312</v>
      </c>
      <c r="N16" s="50" t="s">
        <v>313</v>
      </c>
      <c r="O16" s="50" t="s">
        <v>314</v>
      </c>
      <c r="P16" s="77" t="s">
        <v>314</v>
      </c>
      <c r="Q16" s="77" t="s">
        <v>121</v>
      </c>
      <c r="R16" s="77" t="s">
        <v>315</v>
      </c>
      <c r="S16" s="77" t="s">
        <v>316</v>
      </c>
      <c r="T16" s="77" t="s">
        <v>317</v>
      </c>
      <c r="U16" s="77" t="s">
        <v>318</v>
      </c>
      <c r="V16" s="77" t="s">
        <v>319</v>
      </c>
      <c r="W16" s="77" t="s">
        <v>320</v>
      </c>
      <c r="X16" s="77" t="s">
        <v>321</v>
      </c>
      <c r="Y16" s="77" t="s">
        <v>322</v>
      </c>
      <c r="Z16" s="77" t="s">
        <v>323</v>
      </c>
      <c r="AA16" s="77" t="s">
        <v>324</v>
      </c>
      <c r="AB16" s="77" t="s">
        <v>325</v>
      </c>
      <c r="AC16" s="77" t="s">
        <v>326</v>
      </c>
      <c r="AD16" s="77" t="s">
        <v>327</v>
      </c>
      <c r="AE16" s="77" t="s">
        <v>328</v>
      </c>
      <c r="AF16" s="77" t="s">
        <v>329</v>
      </c>
      <c r="AG16" s="77" t="s">
        <v>330</v>
      </c>
      <c r="AH16" s="77" t="s">
        <v>331</v>
      </c>
      <c r="AI16" s="77" t="s">
        <v>332</v>
      </c>
      <c r="AJ16" s="77" t="s">
        <v>333</v>
      </c>
      <c r="AK16" s="77" t="s">
        <v>334</v>
      </c>
      <c r="AL16" s="77" t="s">
        <v>335</v>
      </c>
      <c r="AM16" s="77" t="s">
        <v>336</v>
      </c>
      <c r="AN16" s="77" t="s">
        <v>315</v>
      </c>
      <c r="AO16" s="77" t="s">
        <v>316</v>
      </c>
      <c r="AP16" s="77" t="s">
        <v>317</v>
      </c>
      <c r="AQ16" s="77" t="s">
        <v>318</v>
      </c>
      <c r="AR16" s="77" t="s">
        <v>319</v>
      </c>
      <c r="AS16" s="77" t="s">
        <v>320</v>
      </c>
      <c r="AT16" s="77" t="s">
        <v>321</v>
      </c>
      <c r="AU16" s="77" t="s">
        <v>322</v>
      </c>
      <c r="AV16" s="77" t="s">
        <v>323</v>
      </c>
      <c r="AW16" s="77" t="s">
        <v>324</v>
      </c>
      <c r="AX16" s="77" t="s">
        <v>325</v>
      </c>
      <c r="AY16" s="77" t="s">
        <v>326</v>
      </c>
      <c r="AZ16" s="77" t="s">
        <v>327</v>
      </c>
      <c r="BA16" s="77" t="s">
        <v>328</v>
      </c>
      <c r="BB16" s="77" t="s">
        <v>329</v>
      </c>
      <c r="BC16" s="77" t="s">
        <v>330</v>
      </c>
      <c r="BD16" s="77" t="s">
        <v>331</v>
      </c>
      <c r="BE16" s="77" t="s">
        <v>332</v>
      </c>
      <c r="BF16" s="77" t="s">
        <v>333</v>
      </c>
      <c r="BG16" s="77" t="s">
        <v>334</v>
      </c>
      <c r="BH16" s="77" t="s">
        <v>335</v>
      </c>
      <c r="BI16" s="77" t="s">
        <v>336</v>
      </c>
      <c r="BJ16" s="77" t="s">
        <v>337</v>
      </c>
      <c r="BK16" s="77" t="s">
        <v>338</v>
      </c>
      <c r="BL16" s="77" t="s">
        <v>339</v>
      </c>
      <c r="BM16" s="77" t="s">
        <v>340</v>
      </c>
      <c r="BN16" s="77" t="s">
        <v>341</v>
      </c>
      <c r="BO16" s="77" t="s">
        <v>341</v>
      </c>
      <c r="BP16" s="77" t="s">
        <v>341</v>
      </c>
      <c r="BQ16" s="77" t="s">
        <v>341</v>
      </c>
      <c r="BR16" s="77" t="s">
        <v>342</v>
      </c>
      <c r="BS16" s="77" t="s">
        <v>343</v>
      </c>
      <c r="BT16" s="77" t="s">
        <v>344</v>
      </c>
      <c r="BU16" s="77" t="s">
        <v>345</v>
      </c>
      <c r="BV16" s="77" t="s">
        <v>346</v>
      </c>
      <c r="BW16" s="77" t="s">
        <v>347</v>
      </c>
      <c r="BX16" s="77" t="s">
        <v>348</v>
      </c>
      <c r="BY16" s="77" t="s">
        <v>349</v>
      </c>
      <c r="BZ16" s="77" t="s">
        <v>350</v>
      </c>
      <c r="CA16" s="77" t="s">
        <v>351</v>
      </c>
      <c r="CB16" s="77" t="s">
        <v>352</v>
      </c>
      <c r="CC16" s="77" t="s">
        <v>353</v>
      </c>
      <c r="CD16" s="77" t="s">
        <v>354</v>
      </c>
      <c r="CE16" s="77" t="s">
        <v>355</v>
      </c>
      <c r="CF16" s="77" t="s">
        <v>356</v>
      </c>
      <c r="CG16" s="77" t="s">
        <v>357</v>
      </c>
      <c r="CH16" s="77" t="s">
        <v>358</v>
      </c>
      <c r="CI16" s="77" t="s">
        <v>359</v>
      </c>
      <c r="CJ16" s="77" t="s">
        <v>360</v>
      </c>
      <c r="CK16" s="77" t="s">
        <v>361</v>
      </c>
      <c r="CL16" s="77" t="s">
        <v>362</v>
      </c>
      <c r="CM16" s="77" t="s">
        <v>363</v>
      </c>
      <c r="CN16" s="77" t="s">
        <v>364</v>
      </c>
      <c r="CO16" s="77" t="s">
        <v>704</v>
      </c>
      <c r="CP16" s="77" t="s">
        <v>704</v>
      </c>
      <c r="CQ16" s="77" t="s">
        <v>709</v>
      </c>
      <c r="CR16" s="77" t="s">
        <v>709</v>
      </c>
      <c r="CS16" s="77" t="s">
        <v>709</v>
      </c>
      <c r="CT16" s="77" t="s">
        <v>712</v>
      </c>
      <c r="CU16" s="77" t="s">
        <v>715</v>
      </c>
      <c r="CV16" s="77" t="s">
        <v>717</v>
      </c>
      <c r="CW16" s="77" t="s">
        <v>719</v>
      </c>
      <c r="CX16" s="77" t="s">
        <v>721</v>
      </c>
      <c r="CY16" s="77" t="s">
        <v>737</v>
      </c>
      <c r="CZ16" s="77" t="s">
        <v>724</v>
      </c>
    </row>
    <row r="17" spans="1:104" ht="28" x14ac:dyDescent="0.3">
      <c r="A17" s="54" t="s">
        <v>365</v>
      </c>
      <c r="B17" s="55" t="s">
        <v>366</v>
      </c>
      <c r="C17" s="22" t="s">
        <v>367</v>
      </c>
      <c r="D17" s="44" t="s">
        <v>80</v>
      </c>
      <c r="E17" s="77" t="s">
        <v>368</v>
      </c>
      <c r="F17" s="77" t="s">
        <v>368</v>
      </c>
      <c r="G17" s="77" t="s">
        <v>369</v>
      </c>
      <c r="H17" s="77" t="s">
        <v>369</v>
      </c>
      <c r="I17" s="77" t="s">
        <v>368</v>
      </c>
      <c r="J17" s="77" t="s">
        <v>369</v>
      </c>
      <c r="K17" s="77" t="s">
        <v>370</v>
      </c>
      <c r="L17" s="77" t="s">
        <v>370</v>
      </c>
      <c r="M17" s="77" t="s">
        <v>370</v>
      </c>
      <c r="N17" s="77" t="s">
        <v>370</v>
      </c>
      <c r="O17" s="77" t="s">
        <v>371</v>
      </c>
      <c r="P17" s="77" t="s">
        <v>371</v>
      </c>
      <c r="Q17" s="77" t="s">
        <v>370</v>
      </c>
      <c r="R17" s="77" t="s">
        <v>370</v>
      </c>
      <c r="S17" s="77" t="s">
        <v>370</v>
      </c>
      <c r="T17" s="77" t="s">
        <v>370</v>
      </c>
      <c r="U17" s="77" t="s">
        <v>370</v>
      </c>
      <c r="V17" s="77" t="s">
        <v>370</v>
      </c>
      <c r="W17" s="77" t="s">
        <v>370</v>
      </c>
      <c r="X17" s="77" t="s">
        <v>370</v>
      </c>
      <c r="Y17" s="77" t="s">
        <v>370</v>
      </c>
      <c r="Z17" s="77" t="s">
        <v>370</v>
      </c>
      <c r="AA17" s="77" t="s">
        <v>370</v>
      </c>
      <c r="AB17" s="77" t="s">
        <v>370</v>
      </c>
      <c r="AC17" s="77" t="s">
        <v>370</v>
      </c>
      <c r="AD17" s="77" t="s">
        <v>370</v>
      </c>
      <c r="AE17" s="77" t="s">
        <v>370</v>
      </c>
      <c r="AF17" s="77" t="s">
        <v>370</v>
      </c>
      <c r="AG17" s="77" t="s">
        <v>370</v>
      </c>
      <c r="AH17" s="77" t="s">
        <v>370</v>
      </c>
      <c r="AI17" s="77" t="s">
        <v>370</v>
      </c>
      <c r="AJ17" s="77" t="s">
        <v>370</v>
      </c>
      <c r="AK17" s="77" t="s">
        <v>370</v>
      </c>
      <c r="AL17" s="77" t="s">
        <v>370</v>
      </c>
      <c r="AM17" s="77" t="s">
        <v>370</v>
      </c>
      <c r="AN17" s="77" t="s">
        <v>370</v>
      </c>
      <c r="AO17" s="77" t="s">
        <v>370</v>
      </c>
      <c r="AP17" s="77" t="s">
        <v>370</v>
      </c>
      <c r="AQ17" s="77" t="s">
        <v>370</v>
      </c>
      <c r="AR17" s="77" t="s">
        <v>370</v>
      </c>
      <c r="AS17" s="77" t="s">
        <v>370</v>
      </c>
      <c r="AT17" s="77" t="s">
        <v>370</v>
      </c>
      <c r="AU17" s="77" t="s">
        <v>370</v>
      </c>
      <c r="AV17" s="77" t="s">
        <v>370</v>
      </c>
      <c r="AW17" s="77" t="s">
        <v>370</v>
      </c>
      <c r="AX17" s="77" t="s">
        <v>370</v>
      </c>
      <c r="AY17" s="77" t="s">
        <v>370</v>
      </c>
      <c r="AZ17" s="77" t="s">
        <v>370</v>
      </c>
      <c r="BA17" s="77" t="s">
        <v>370</v>
      </c>
      <c r="BB17" s="77" t="s">
        <v>370</v>
      </c>
      <c r="BC17" s="77" t="s">
        <v>370</v>
      </c>
      <c r="BD17" s="77" t="s">
        <v>370</v>
      </c>
      <c r="BE17" s="77" t="s">
        <v>370</v>
      </c>
      <c r="BF17" s="77" t="s">
        <v>370</v>
      </c>
      <c r="BG17" s="77" t="s">
        <v>370</v>
      </c>
      <c r="BH17" s="77" t="s">
        <v>370</v>
      </c>
      <c r="BI17" s="77" t="s">
        <v>370</v>
      </c>
      <c r="BJ17" s="77" t="s">
        <v>370</v>
      </c>
      <c r="BK17" s="77" t="s">
        <v>370</v>
      </c>
      <c r="BL17" s="77" t="s">
        <v>370</v>
      </c>
      <c r="BM17" s="77" t="s">
        <v>370</v>
      </c>
      <c r="BN17" s="77" t="s">
        <v>370</v>
      </c>
      <c r="BO17" s="77" t="s">
        <v>370</v>
      </c>
      <c r="BP17" s="77" t="s">
        <v>370</v>
      </c>
      <c r="BQ17" s="77" t="s">
        <v>369</v>
      </c>
      <c r="BR17" s="77" t="s">
        <v>368</v>
      </c>
      <c r="BS17" s="77" t="s">
        <v>372</v>
      </c>
      <c r="BT17" s="77" t="s">
        <v>373</v>
      </c>
      <c r="BU17" s="77" t="s">
        <v>374</v>
      </c>
      <c r="BV17" s="77" t="s">
        <v>370</v>
      </c>
      <c r="BW17" s="77" t="s">
        <v>370</v>
      </c>
      <c r="BX17" s="77" t="s">
        <v>370</v>
      </c>
      <c r="BY17" s="77" t="s">
        <v>370</v>
      </c>
      <c r="BZ17" s="77" t="s">
        <v>370</v>
      </c>
      <c r="CA17" s="77" t="s">
        <v>370</v>
      </c>
      <c r="CB17" s="77" t="s">
        <v>369</v>
      </c>
      <c r="CC17" s="77" t="s">
        <v>369</v>
      </c>
      <c r="CD17" s="77" t="s">
        <v>369</v>
      </c>
      <c r="CE17" s="77" t="s">
        <v>369</v>
      </c>
      <c r="CF17" s="77" t="s">
        <v>370</v>
      </c>
      <c r="CG17" s="77" t="s">
        <v>370</v>
      </c>
      <c r="CH17" s="77" t="s">
        <v>370</v>
      </c>
      <c r="CI17" s="77" t="s">
        <v>370</v>
      </c>
      <c r="CJ17" s="77" t="s">
        <v>370</v>
      </c>
      <c r="CK17" s="77" t="s">
        <v>370</v>
      </c>
      <c r="CL17" s="77" t="s">
        <v>370</v>
      </c>
      <c r="CM17" s="77" t="s">
        <v>370</v>
      </c>
      <c r="CN17" s="77" t="s">
        <v>370</v>
      </c>
      <c r="CO17" s="77" t="s">
        <v>705</v>
      </c>
      <c r="CP17" s="77" t="s">
        <v>705</v>
      </c>
      <c r="CQ17" s="77" t="s">
        <v>707</v>
      </c>
      <c r="CR17" s="77" t="s">
        <v>707</v>
      </c>
      <c r="CS17" s="77" t="s">
        <v>707</v>
      </c>
      <c r="CT17" s="77" t="s">
        <v>713</v>
      </c>
      <c r="CU17" s="77" t="s">
        <v>713</v>
      </c>
      <c r="CV17" s="77" t="s">
        <v>705</v>
      </c>
      <c r="CW17" s="77" t="s">
        <v>705</v>
      </c>
      <c r="CX17" s="77" t="s">
        <v>705</v>
      </c>
      <c r="CY17" s="77" t="s">
        <v>370</v>
      </c>
      <c r="CZ17" s="77" t="s">
        <v>705</v>
      </c>
    </row>
    <row r="18" spans="1:104" ht="28.5" thickBot="1" x14ac:dyDescent="0.35">
      <c r="A18" s="60" t="s">
        <v>375</v>
      </c>
      <c r="B18" s="40" t="s">
        <v>376</v>
      </c>
      <c r="C18" s="21" t="s">
        <v>377</v>
      </c>
      <c r="D18" s="45" t="s">
        <v>80</v>
      </c>
      <c r="E18" s="78" t="s">
        <v>378</v>
      </c>
      <c r="F18" s="78" t="s">
        <v>379</v>
      </c>
      <c r="G18" s="78" t="s">
        <v>378</v>
      </c>
      <c r="H18" s="78" t="s">
        <v>379</v>
      </c>
      <c r="I18" s="78" t="s">
        <v>380</v>
      </c>
      <c r="J18" s="78" t="s">
        <v>380</v>
      </c>
      <c r="K18" s="78" t="s">
        <v>378</v>
      </c>
      <c r="L18" s="78" t="s">
        <v>379</v>
      </c>
      <c r="M18" s="78" t="s">
        <v>380</v>
      </c>
      <c r="N18" s="78" t="s">
        <v>380</v>
      </c>
      <c r="O18" s="78" t="s">
        <v>380</v>
      </c>
      <c r="P18" s="78" t="s">
        <v>380</v>
      </c>
      <c r="Q18" s="78" t="s">
        <v>380</v>
      </c>
      <c r="R18" s="78" t="s">
        <v>378</v>
      </c>
      <c r="S18" s="78" t="s">
        <v>378</v>
      </c>
      <c r="T18" s="78" t="s">
        <v>378</v>
      </c>
      <c r="U18" s="78" t="s">
        <v>378</v>
      </c>
      <c r="V18" s="78" t="s">
        <v>378</v>
      </c>
      <c r="W18" s="78" t="s">
        <v>378</v>
      </c>
      <c r="X18" s="78" t="s">
        <v>378</v>
      </c>
      <c r="Y18" s="78" t="s">
        <v>378</v>
      </c>
      <c r="Z18" s="78" t="s">
        <v>378</v>
      </c>
      <c r="AA18" s="78" t="s">
        <v>378</v>
      </c>
      <c r="AB18" s="78" t="s">
        <v>378</v>
      </c>
      <c r="AC18" s="78" t="s">
        <v>378</v>
      </c>
      <c r="AD18" s="78" t="s">
        <v>378</v>
      </c>
      <c r="AE18" s="78" t="s">
        <v>378</v>
      </c>
      <c r="AF18" s="78" t="s">
        <v>378</v>
      </c>
      <c r="AG18" s="78" t="s">
        <v>378</v>
      </c>
      <c r="AH18" s="78" t="s">
        <v>378</v>
      </c>
      <c r="AI18" s="78" t="s">
        <v>378</v>
      </c>
      <c r="AJ18" s="78" t="s">
        <v>378</v>
      </c>
      <c r="AK18" s="78" t="s">
        <v>378</v>
      </c>
      <c r="AL18" s="78" t="s">
        <v>378</v>
      </c>
      <c r="AM18" s="78" t="s">
        <v>378</v>
      </c>
      <c r="AN18" s="78" t="s">
        <v>379</v>
      </c>
      <c r="AO18" s="78" t="s">
        <v>379</v>
      </c>
      <c r="AP18" s="78" t="s">
        <v>379</v>
      </c>
      <c r="AQ18" s="78" t="s">
        <v>379</v>
      </c>
      <c r="AR18" s="78" t="s">
        <v>379</v>
      </c>
      <c r="AS18" s="78" t="s">
        <v>379</v>
      </c>
      <c r="AT18" s="78" t="s">
        <v>379</v>
      </c>
      <c r="AU18" s="78" t="s">
        <v>379</v>
      </c>
      <c r="AV18" s="78" t="s">
        <v>379</v>
      </c>
      <c r="AW18" s="78" t="s">
        <v>379</v>
      </c>
      <c r="AX18" s="78" t="s">
        <v>379</v>
      </c>
      <c r="AY18" s="78" t="s">
        <v>379</v>
      </c>
      <c r="AZ18" s="78" t="s">
        <v>379</v>
      </c>
      <c r="BA18" s="78" t="s">
        <v>379</v>
      </c>
      <c r="BB18" s="78" t="s">
        <v>379</v>
      </c>
      <c r="BC18" s="78" t="s">
        <v>379</v>
      </c>
      <c r="BD18" s="78" t="s">
        <v>379</v>
      </c>
      <c r="BE18" s="78" t="s">
        <v>379</v>
      </c>
      <c r="BF18" s="78" t="s">
        <v>379</v>
      </c>
      <c r="BG18" s="78" t="s">
        <v>379</v>
      </c>
      <c r="BH18" s="78" t="s">
        <v>379</v>
      </c>
      <c r="BI18" s="78" t="s">
        <v>379</v>
      </c>
      <c r="BJ18" s="78" t="s">
        <v>380</v>
      </c>
      <c r="BK18" s="78" t="s">
        <v>380</v>
      </c>
      <c r="BL18" s="78" t="s">
        <v>380</v>
      </c>
      <c r="BM18" s="78" t="s">
        <v>380</v>
      </c>
      <c r="BN18" s="78" t="s">
        <v>380</v>
      </c>
      <c r="BO18" s="78" t="s">
        <v>380</v>
      </c>
      <c r="BP18" s="78" t="s">
        <v>380</v>
      </c>
      <c r="BQ18" s="78" t="s">
        <v>380</v>
      </c>
      <c r="BR18" s="78" t="s">
        <v>380</v>
      </c>
      <c r="BS18" s="78" t="s">
        <v>380</v>
      </c>
      <c r="BT18" s="78" t="s">
        <v>380</v>
      </c>
      <c r="BU18" s="78" t="s">
        <v>380</v>
      </c>
      <c r="BV18" s="78" t="s">
        <v>380</v>
      </c>
      <c r="BW18" s="78" t="s">
        <v>380</v>
      </c>
      <c r="BX18" s="78" t="s">
        <v>380</v>
      </c>
      <c r="BY18" s="78" t="s">
        <v>380</v>
      </c>
      <c r="BZ18" s="78" t="s">
        <v>380</v>
      </c>
      <c r="CA18" s="78" t="s">
        <v>380</v>
      </c>
      <c r="CB18" s="78" t="s">
        <v>380</v>
      </c>
      <c r="CC18" s="78" t="s">
        <v>380</v>
      </c>
      <c r="CD18" s="78" t="s">
        <v>380</v>
      </c>
      <c r="CE18" s="78" t="s">
        <v>380</v>
      </c>
      <c r="CF18" s="78" t="s">
        <v>380</v>
      </c>
      <c r="CG18" s="78" t="s">
        <v>380</v>
      </c>
      <c r="CH18" s="78" t="s">
        <v>380</v>
      </c>
      <c r="CI18" s="78" t="s">
        <v>380</v>
      </c>
      <c r="CJ18" s="78" t="s">
        <v>380</v>
      </c>
      <c r="CK18" s="78" t="s">
        <v>380</v>
      </c>
      <c r="CL18" s="78" t="s">
        <v>380</v>
      </c>
      <c r="CM18" s="78" t="s">
        <v>380</v>
      </c>
      <c r="CN18" s="78" t="s">
        <v>380</v>
      </c>
      <c r="CO18" s="78" t="s">
        <v>380</v>
      </c>
      <c r="CP18" s="78" t="s">
        <v>380</v>
      </c>
      <c r="CQ18" s="78" t="s">
        <v>380</v>
      </c>
      <c r="CR18" s="78" t="s">
        <v>380</v>
      </c>
      <c r="CS18" s="78" t="s">
        <v>380</v>
      </c>
      <c r="CT18" s="78" t="s">
        <v>380</v>
      </c>
      <c r="CU18" s="78" t="s">
        <v>380</v>
      </c>
      <c r="CV18" s="78" t="s">
        <v>380</v>
      </c>
      <c r="CW18" s="78" t="s">
        <v>380</v>
      </c>
      <c r="CX18" s="78" t="s">
        <v>380</v>
      </c>
      <c r="CY18" s="78" t="s">
        <v>380</v>
      </c>
      <c r="CZ18" s="78" t="s">
        <v>380</v>
      </c>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t="s">
        <v>395</v>
      </c>
      <c r="F23" s="73" t="s">
        <v>396</v>
      </c>
      <c r="G23" s="50" t="s">
        <v>397</v>
      </c>
      <c r="H23" s="50" t="s">
        <v>397</v>
      </c>
      <c r="I23" s="50" t="s">
        <v>397</v>
      </c>
      <c r="J23" s="50" t="s">
        <v>398</v>
      </c>
      <c r="K23" s="50" t="s">
        <v>397</v>
      </c>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t="s">
        <v>402</v>
      </c>
      <c r="F24" s="75" t="s">
        <v>402</v>
      </c>
      <c r="G24" s="74" t="s">
        <v>397</v>
      </c>
      <c r="H24" s="74" t="s">
        <v>397</v>
      </c>
      <c r="I24" s="74" t="s">
        <v>397</v>
      </c>
      <c r="J24" s="74" t="s">
        <v>402</v>
      </c>
      <c r="K24" s="74" t="s">
        <v>397</v>
      </c>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t="s">
        <v>406</v>
      </c>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54.65" customHeight="1" x14ac:dyDescent="0.3">
      <c r="A29" s="6" t="s">
        <v>28</v>
      </c>
      <c r="B29" s="7" t="s">
        <v>29</v>
      </c>
      <c r="C29" s="7" t="s">
        <v>30</v>
      </c>
      <c r="D29" s="7" t="s">
        <v>31</v>
      </c>
      <c r="E29" s="4" t="str">
        <f>IF(E30&lt;&gt;"",E30,"[Plan 1]")</f>
        <v>Berkshire Fallon Health Collaborative</v>
      </c>
      <c r="F29" s="4" t="str">
        <f>IF(F30&lt;&gt;"",F30,"[Plan 2]")</f>
        <v>Fallon 365 Care</v>
      </c>
      <c r="G29" s="4" t="str">
        <f>IF(G30&lt;&gt;"",G30,"[Plan 3]")</f>
        <v>Fallon Health-Atrius Health Care Collaborative</v>
      </c>
      <c r="H29" s="4" t="str">
        <f>IF(H30&lt;&gt;"",H30,"[Plan 4]")</f>
        <v>BeHealthy Partnership</v>
      </c>
      <c r="I29" s="4" t="str">
        <f>IF(I30&lt;&gt;"",I30,"[Plan 5]")</f>
        <v>Mass General Brigham Health Plan</v>
      </c>
      <c r="J29" s="4" t="str">
        <f>IF(J30&lt;&gt;"",J30,"[Plan 6]")</f>
        <v>Tufts Health Together with CHA</v>
      </c>
      <c r="K29" s="4" t="str">
        <f>IF(K30&lt;&gt;"",K30,"[Plan 7]")</f>
        <v>Tufts Health Together with UMass Memorial Health</v>
      </c>
      <c r="L29" s="4" t="str">
        <f>IF(L30&lt;&gt;"",L30,"[Plan 8]")</f>
        <v>East Boston Neighborhood Health WellSense Alliance</v>
      </c>
      <c r="M29" s="4" t="str">
        <f>IF(M30&lt;&gt;"",M30,"[Plan 9]")</f>
        <v>WellSense BILH Performance Network ACO</v>
      </c>
      <c r="N29" s="4" t="str">
        <f>IF(N30&lt;&gt;"",N30,"[Plan 10]")</f>
        <v>WellSense Boston Children’s ACO</v>
      </c>
      <c r="O29" s="4" t="str">
        <f>IF(O30&lt;&gt;"",O30,"[Plan 11]")</f>
        <v>WellSense Care Alliance</v>
      </c>
      <c r="P29" s="4" t="str">
        <f>IF(P30&lt;&gt;"",P30,"[Plan 12]")</f>
        <v>WellSense Community Alliance</v>
      </c>
      <c r="Q29" s="4" t="str">
        <f>IF(Q30&lt;&gt;"",Q30,"[Plan 13]")</f>
        <v>WellSense Mercy Alliance</v>
      </c>
      <c r="R29" s="4" t="str">
        <f>IF(R30&lt;&gt;"",R30,"[Plan 14]")</f>
        <v>WellSense Signature Alliance</v>
      </c>
      <c r="S29" s="4" t="str">
        <f>IF(S30&lt;&gt;"",S30,"[Plan 15]")</f>
        <v>WellSense Southcoast Alliance</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t="s">
        <v>413</v>
      </c>
      <c r="F30" s="79" t="s">
        <v>414</v>
      </c>
      <c r="G30" s="50" t="s">
        <v>415</v>
      </c>
      <c r="H30" s="50" t="s">
        <v>416</v>
      </c>
      <c r="I30" s="50" t="s">
        <v>417</v>
      </c>
      <c r="J30" s="50" t="s">
        <v>418</v>
      </c>
      <c r="K30" s="50" t="s">
        <v>419</v>
      </c>
      <c r="L30" s="50" t="s">
        <v>420</v>
      </c>
      <c r="M30" s="50" t="s">
        <v>421</v>
      </c>
      <c r="N30" s="50" t="s">
        <v>422</v>
      </c>
      <c r="O30" s="50" t="s">
        <v>423</v>
      </c>
      <c r="P30" s="50" t="s">
        <v>424</v>
      </c>
      <c r="Q30" s="50" t="s">
        <v>425</v>
      </c>
      <c r="R30" s="50" t="s">
        <v>426</v>
      </c>
      <c r="S30" s="50" t="s">
        <v>427</v>
      </c>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431</v>
      </c>
      <c r="F31" s="50" t="s">
        <v>431</v>
      </c>
      <c r="G31" s="50" t="s">
        <v>432</v>
      </c>
      <c r="H31" s="50" t="s">
        <v>432</v>
      </c>
      <c r="I31" s="50" t="s">
        <v>431</v>
      </c>
      <c r="J31" s="50" t="s">
        <v>432</v>
      </c>
      <c r="K31" s="50" t="s">
        <v>432</v>
      </c>
      <c r="L31" s="50" t="s">
        <v>432</v>
      </c>
      <c r="M31" s="50" t="s">
        <v>432</v>
      </c>
      <c r="N31" s="50" t="s">
        <v>432</v>
      </c>
      <c r="O31" s="50" t="s">
        <v>431</v>
      </c>
      <c r="P31" s="50" t="s">
        <v>432</v>
      </c>
      <c r="Q31" s="50" t="s">
        <v>432</v>
      </c>
      <c r="R31" s="50" t="s">
        <v>432</v>
      </c>
      <c r="S31" s="50" t="s">
        <v>432</v>
      </c>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t="s">
        <v>436</v>
      </c>
      <c r="F32" s="77" t="s">
        <v>436</v>
      </c>
      <c r="G32" s="77" t="s">
        <v>437</v>
      </c>
      <c r="H32" s="77" t="s">
        <v>437</v>
      </c>
      <c r="I32" s="77" t="s">
        <v>436</v>
      </c>
      <c r="J32" s="77" t="s">
        <v>437</v>
      </c>
      <c r="K32" s="77" t="s">
        <v>437</v>
      </c>
      <c r="L32" s="77" t="s">
        <v>437</v>
      </c>
      <c r="M32" s="77" t="s">
        <v>437</v>
      </c>
      <c r="N32" s="77" t="s">
        <v>437</v>
      </c>
      <c r="O32" s="77" t="s">
        <v>436</v>
      </c>
      <c r="P32" s="77" t="s">
        <v>437</v>
      </c>
      <c r="Q32" s="77" t="s">
        <v>437</v>
      </c>
      <c r="R32" s="77" t="s">
        <v>437</v>
      </c>
      <c r="S32" s="77" t="s">
        <v>437</v>
      </c>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t="s">
        <v>441</v>
      </c>
      <c r="F33" s="77" t="s">
        <v>442</v>
      </c>
      <c r="G33" s="77" t="s">
        <v>406</v>
      </c>
      <c r="H33" s="77" t="s">
        <v>406</v>
      </c>
      <c r="I33" s="94" t="s">
        <v>443</v>
      </c>
      <c r="J33" s="77" t="s">
        <v>406</v>
      </c>
      <c r="K33" s="77" t="s">
        <v>406</v>
      </c>
      <c r="L33" s="77" t="s">
        <v>406</v>
      </c>
      <c r="M33" s="77" t="s">
        <v>406</v>
      </c>
      <c r="N33" s="77" t="s">
        <v>406</v>
      </c>
      <c r="O33" s="77" t="s">
        <v>444</v>
      </c>
      <c r="P33" s="77" t="s">
        <v>406</v>
      </c>
      <c r="Q33" s="77" t="s">
        <v>406</v>
      </c>
      <c r="R33" s="77" t="s">
        <v>406</v>
      </c>
      <c r="S33" s="77" t="s">
        <v>406</v>
      </c>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t="s">
        <v>448</v>
      </c>
      <c r="F34" s="77" t="s">
        <v>449</v>
      </c>
      <c r="G34" s="77" t="s">
        <v>406</v>
      </c>
      <c r="H34" s="77" t="s">
        <v>406</v>
      </c>
      <c r="I34" s="94" t="s">
        <v>450</v>
      </c>
      <c r="J34" s="77" t="s">
        <v>406</v>
      </c>
      <c r="K34" s="77" t="s">
        <v>406</v>
      </c>
      <c r="L34" s="77" t="s">
        <v>406</v>
      </c>
      <c r="M34" s="77" t="s">
        <v>406</v>
      </c>
      <c r="N34" s="77" t="s">
        <v>406</v>
      </c>
      <c r="O34" s="77" t="s">
        <v>451</v>
      </c>
      <c r="P34" s="77" t="s">
        <v>406</v>
      </c>
      <c r="Q34" s="77" t="s">
        <v>406</v>
      </c>
      <c r="R34" s="77" t="s">
        <v>406</v>
      </c>
      <c r="S34" s="77" t="s">
        <v>406</v>
      </c>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v>45230</v>
      </c>
      <c r="F35" s="80">
        <v>45230</v>
      </c>
      <c r="G35" s="80">
        <v>45473</v>
      </c>
      <c r="H35" s="80">
        <v>45473</v>
      </c>
      <c r="I35" s="80">
        <v>45230</v>
      </c>
      <c r="J35" s="80">
        <v>45473</v>
      </c>
      <c r="K35" s="80">
        <v>45473</v>
      </c>
      <c r="L35" s="80">
        <v>45473</v>
      </c>
      <c r="M35" s="80">
        <v>45473</v>
      </c>
      <c r="N35" s="80">
        <v>45473</v>
      </c>
      <c r="O35" s="80">
        <v>45230</v>
      </c>
      <c r="P35" s="80">
        <v>45473</v>
      </c>
      <c r="Q35" s="80">
        <v>45473</v>
      </c>
      <c r="R35" s="80">
        <v>45473</v>
      </c>
      <c r="S35" s="80">
        <v>45473</v>
      </c>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128" t="s">
        <v>458</v>
      </c>
      <c r="F36" s="79" t="s">
        <v>459</v>
      </c>
      <c r="G36" s="50" t="s">
        <v>459</v>
      </c>
      <c r="H36" s="50" t="s">
        <v>460</v>
      </c>
      <c r="I36" s="50" t="s">
        <v>461</v>
      </c>
      <c r="J36" s="50" t="s">
        <v>459</v>
      </c>
      <c r="K36" s="50" t="s">
        <v>459</v>
      </c>
      <c r="L36" s="50" t="s">
        <v>459</v>
      </c>
      <c r="M36" s="50" t="s">
        <v>459</v>
      </c>
      <c r="N36" s="50" t="s">
        <v>462</v>
      </c>
      <c r="O36" s="50" t="s">
        <v>459</v>
      </c>
      <c r="P36" s="50" t="s">
        <v>463</v>
      </c>
      <c r="Q36" s="50" t="s">
        <v>464</v>
      </c>
      <c r="R36" s="50" t="s">
        <v>459</v>
      </c>
      <c r="S36" s="50" t="s">
        <v>465</v>
      </c>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t="s">
        <v>469</v>
      </c>
      <c r="F37" s="79" t="s">
        <v>406</v>
      </c>
      <c r="G37" s="50" t="s">
        <v>406</v>
      </c>
      <c r="H37" s="50" t="s">
        <v>469</v>
      </c>
      <c r="I37" s="50" t="s">
        <v>469</v>
      </c>
      <c r="J37" s="50" t="s">
        <v>406</v>
      </c>
      <c r="K37" s="50" t="s">
        <v>406</v>
      </c>
      <c r="L37" s="50" t="s">
        <v>406</v>
      </c>
      <c r="M37" s="50" t="s">
        <v>406</v>
      </c>
      <c r="N37" s="50" t="s">
        <v>469</v>
      </c>
      <c r="O37" s="50" t="s">
        <v>406</v>
      </c>
      <c r="P37" s="50" t="s">
        <v>469</v>
      </c>
      <c r="Q37" s="50" t="s">
        <v>469</v>
      </c>
      <c r="R37" s="50" t="s">
        <v>406</v>
      </c>
      <c r="S37" s="50" t="s">
        <v>469</v>
      </c>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t="s">
        <v>432</v>
      </c>
      <c r="F38" s="50" t="s">
        <v>432</v>
      </c>
      <c r="G38" s="50" t="s">
        <v>432</v>
      </c>
      <c r="H38" s="50" t="s">
        <v>432</v>
      </c>
      <c r="I38" s="50" t="s">
        <v>432</v>
      </c>
      <c r="J38" s="50" t="s">
        <v>432</v>
      </c>
      <c r="K38" s="50" t="s">
        <v>432</v>
      </c>
      <c r="L38" s="50" t="s">
        <v>432</v>
      </c>
      <c r="M38" s="50" t="s">
        <v>432</v>
      </c>
      <c r="N38" s="50" t="s">
        <v>432</v>
      </c>
      <c r="O38" s="50" t="s">
        <v>432</v>
      </c>
      <c r="P38" s="50" t="s">
        <v>432</v>
      </c>
      <c r="Q38" s="50" t="s">
        <v>432</v>
      </c>
      <c r="R38" s="50" t="s">
        <v>432</v>
      </c>
      <c r="S38" s="50" t="s">
        <v>432</v>
      </c>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t="s">
        <v>476</v>
      </c>
      <c r="F39" s="77" t="s">
        <v>476</v>
      </c>
      <c r="G39" s="77" t="s">
        <v>476</v>
      </c>
      <c r="H39" s="77" t="s">
        <v>476</v>
      </c>
      <c r="I39" s="77" t="s">
        <v>476</v>
      </c>
      <c r="J39" s="77" t="s">
        <v>476</v>
      </c>
      <c r="K39" s="77" t="s">
        <v>476</v>
      </c>
      <c r="L39" s="77" t="s">
        <v>476</v>
      </c>
      <c r="M39" s="77" t="s">
        <v>476</v>
      </c>
      <c r="N39" s="77" t="s">
        <v>476</v>
      </c>
      <c r="O39" s="77" t="s">
        <v>476</v>
      </c>
      <c r="P39" s="77" t="s">
        <v>476</v>
      </c>
      <c r="Q39" s="77" t="s">
        <v>476</v>
      </c>
      <c r="R39" s="77" t="s">
        <v>476</v>
      </c>
      <c r="S39" s="77" t="s">
        <v>476</v>
      </c>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t="s">
        <v>406</v>
      </c>
      <c r="F40" s="50" t="s">
        <v>406</v>
      </c>
      <c r="G40" s="50" t="s">
        <v>406</v>
      </c>
      <c r="H40" s="50" t="s">
        <v>406</v>
      </c>
      <c r="I40" s="50" t="s">
        <v>406</v>
      </c>
      <c r="J40" s="50" t="s">
        <v>406</v>
      </c>
      <c r="K40" s="50" t="s">
        <v>406</v>
      </c>
      <c r="L40" s="50" t="s">
        <v>406</v>
      </c>
      <c r="M40" s="50" t="s">
        <v>406</v>
      </c>
      <c r="N40" s="50" t="s">
        <v>406</v>
      </c>
      <c r="O40" s="50" t="s">
        <v>406</v>
      </c>
      <c r="P40" s="50" t="s">
        <v>406</v>
      </c>
      <c r="Q40" s="50" t="s">
        <v>406</v>
      </c>
      <c r="R40" s="50" t="s">
        <v>406</v>
      </c>
      <c r="S40" s="50" t="s">
        <v>406</v>
      </c>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t="s">
        <v>406</v>
      </c>
      <c r="F41" s="50" t="s">
        <v>406</v>
      </c>
      <c r="G41" s="50" t="s">
        <v>406</v>
      </c>
      <c r="H41" s="50" t="s">
        <v>406</v>
      </c>
      <c r="I41" s="50" t="s">
        <v>406</v>
      </c>
      <c r="J41" s="50" t="s">
        <v>406</v>
      </c>
      <c r="K41" s="50" t="s">
        <v>406</v>
      </c>
      <c r="L41" s="50" t="s">
        <v>406</v>
      </c>
      <c r="M41" s="50" t="s">
        <v>406</v>
      </c>
      <c r="N41" s="50" t="s">
        <v>406</v>
      </c>
      <c r="O41" s="50" t="s">
        <v>406</v>
      </c>
      <c r="P41" s="50" t="s">
        <v>406</v>
      </c>
      <c r="Q41" s="50" t="s">
        <v>406</v>
      </c>
      <c r="R41" s="50" t="s">
        <v>406</v>
      </c>
      <c r="S41" s="50" t="s">
        <v>406</v>
      </c>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t="s">
        <v>406</v>
      </c>
      <c r="F42" s="81" t="s">
        <v>406</v>
      </c>
      <c r="G42" s="81" t="s">
        <v>406</v>
      </c>
      <c r="H42" s="81" t="s">
        <v>406</v>
      </c>
      <c r="I42" s="81" t="s">
        <v>406</v>
      </c>
      <c r="J42" s="81" t="s">
        <v>406</v>
      </c>
      <c r="K42" s="81" t="s">
        <v>406</v>
      </c>
      <c r="L42" s="81" t="s">
        <v>406</v>
      </c>
      <c r="M42" s="81" t="s">
        <v>406</v>
      </c>
      <c r="N42" s="81" t="s">
        <v>406</v>
      </c>
      <c r="O42" s="81" t="s">
        <v>406</v>
      </c>
      <c r="P42" s="81" t="s">
        <v>406</v>
      </c>
      <c r="Q42" s="81" t="s">
        <v>406</v>
      </c>
      <c r="R42" s="81" t="s">
        <v>406</v>
      </c>
      <c r="S42" s="81" t="s">
        <v>406</v>
      </c>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CZ15" xr:uid="{00000000-0002-0000-0200-000000000000}"/>
  </dataValidations>
  <pageMargins left="0.7" right="0.7" top="0.75" bottom="0.75" header="0.3" footer="0.3"/>
  <pageSetup orientation="portrait"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dimension ref="A1:CZ135"/>
  <sheetViews>
    <sheetView showGridLines="0" topLeftCell="CP7" zoomScale="70" zoomScaleNormal="70" workbookViewId="0">
      <selection activeCell="CZ15" sqref="CZ15"/>
    </sheetView>
  </sheetViews>
  <sheetFormatPr defaultColWidth="9.1796875" defaultRowHeight="14" x14ac:dyDescent="0.3"/>
  <cols>
    <col min="1" max="1" width="7.54296875" style="5" customWidth="1"/>
    <col min="2" max="2" width="39.54296875" style="5" customWidth="1"/>
    <col min="3" max="3" width="71.54296875" style="10" customWidth="1"/>
    <col min="4" max="4" width="23.54296875" style="10" customWidth="1"/>
    <col min="5" max="5" width="57.1796875" style="10" customWidth="1"/>
    <col min="6" max="6" width="39" style="10" customWidth="1"/>
    <col min="7" max="7" width="57.54296875" style="10" bestFit="1" customWidth="1"/>
    <col min="8" max="8" width="38.1796875" style="10" bestFit="1" customWidth="1"/>
    <col min="9" max="9" width="41.54296875" style="10" bestFit="1" customWidth="1"/>
    <col min="10" max="10" width="49" style="10" bestFit="1" customWidth="1"/>
    <col min="11" max="11" width="24.81640625" style="10" customWidth="1"/>
    <col min="12" max="12" width="33.81640625" style="10" customWidth="1"/>
    <col min="13" max="44" width="20.54296875" style="10" customWidth="1"/>
    <col min="45" max="86" width="20.54296875" style="5" customWidth="1"/>
    <col min="87" max="87" width="66.7265625" style="5" bestFit="1" customWidth="1"/>
    <col min="88" max="88" width="20.54296875" style="5" customWidth="1"/>
    <col min="89" max="89" width="66.7265625" style="5" bestFit="1" customWidth="1"/>
    <col min="90" max="91" width="20.54296875" style="5" customWidth="1"/>
    <col min="92" max="92" width="24.26953125" style="5" customWidth="1"/>
    <col min="93"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IF('I_State&amp;Prog_Info'!F15="","[Program 2]",'I_State&amp;Prog_Info'!F15)</f>
        <v>Managed Care Organization (MCO)</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IF('I_State&amp;Prog_Info'!F17="","(Placeholder for plan type)",'I_State&amp;Prog_Info'!F17)</f>
        <v>MCO</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IF('I_State&amp;Prog_Info'!F59="","(Placeholder for providers)",'I_State&amp;Prog_Info'!F59)</f>
        <v>Adult primary care, 
Pediatric primary care, 
OB/GYN, 
Adult behavioral health, 
Pediatric behavioral health, 
Adult specialist, 
Pediatric specialist, 
Hospital, 
Pharmacy, 
other services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IF('I_State&amp;Prog_Info'!F39="","(Placeholder for separate analysis and results document)",'I_State&amp;Prog_Info'!F39)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IF('I_State&amp;Prog_Info'!F40="","(Placeholder for separate analysis and results document)",'I_State&amp;Prog_Info'!F40)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IF('I_State&amp;Prog_Info'!F41="","(Placeholder for separate analysis and results document)",'I_State&amp;Prog_Info'!F41)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42" x14ac:dyDescent="0.3">
      <c r="A14" s="54" t="s">
        <v>279</v>
      </c>
      <c r="B14" s="36" t="s">
        <v>280</v>
      </c>
      <c r="C14" s="16" t="s">
        <v>281</v>
      </c>
      <c r="D14" s="43" t="s">
        <v>80</v>
      </c>
      <c r="E14" s="50" t="s">
        <v>282</v>
      </c>
      <c r="F14" s="50" t="s">
        <v>282</v>
      </c>
      <c r="G14" s="50" t="s">
        <v>282</v>
      </c>
      <c r="H14" s="50" t="s">
        <v>282</v>
      </c>
      <c r="I14" s="50" t="s">
        <v>283</v>
      </c>
      <c r="J14" s="50" t="s">
        <v>283</v>
      </c>
      <c r="K14" s="50" t="s">
        <v>282</v>
      </c>
      <c r="L14" s="50" t="s">
        <v>282</v>
      </c>
      <c r="M14" s="50" t="s">
        <v>282</v>
      </c>
      <c r="N14" s="50" t="s">
        <v>282</v>
      </c>
      <c r="O14" s="50" t="s">
        <v>282</v>
      </c>
      <c r="P14" s="50" t="s">
        <v>283</v>
      </c>
      <c r="Q14" s="50" t="s">
        <v>282</v>
      </c>
      <c r="R14" s="50" t="s">
        <v>282</v>
      </c>
      <c r="S14" s="50" t="s">
        <v>282</v>
      </c>
      <c r="T14" s="50" t="s">
        <v>282</v>
      </c>
      <c r="U14" s="50" t="s">
        <v>282</v>
      </c>
      <c r="V14" s="50" t="s">
        <v>282</v>
      </c>
      <c r="W14" s="50" t="s">
        <v>282</v>
      </c>
      <c r="X14" s="50" t="s">
        <v>282</v>
      </c>
      <c r="Y14" s="50" t="s">
        <v>282</v>
      </c>
      <c r="Z14" s="50" t="s">
        <v>282</v>
      </c>
      <c r="AA14" s="50" t="s">
        <v>282</v>
      </c>
      <c r="AB14" s="50" t="s">
        <v>282</v>
      </c>
      <c r="AC14" s="50" t="s">
        <v>282</v>
      </c>
      <c r="AD14" s="50" t="s">
        <v>282</v>
      </c>
      <c r="AE14" s="50" t="s">
        <v>282</v>
      </c>
      <c r="AF14" s="50" t="s">
        <v>282</v>
      </c>
      <c r="AG14" s="50" t="s">
        <v>282</v>
      </c>
      <c r="AH14" s="50" t="s">
        <v>282</v>
      </c>
      <c r="AI14" s="50" t="s">
        <v>282</v>
      </c>
      <c r="AJ14" s="50" t="s">
        <v>282</v>
      </c>
      <c r="AK14" s="50" t="s">
        <v>282</v>
      </c>
      <c r="AL14" s="50" t="s">
        <v>282</v>
      </c>
      <c r="AM14" s="50" t="s">
        <v>282</v>
      </c>
      <c r="AN14" s="50" t="s">
        <v>282</v>
      </c>
      <c r="AO14" s="50" t="s">
        <v>282</v>
      </c>
      <c r="AP14" s="50" t="s">
        <v>282</v>
      </c>
      <c r="AQ14" s="50" t="s">
        <v>282</v>
      </c>
      <c r="AR14" s="50" t="s">
        <v>282</v>
      </c>
      <c r="AS14" s="50" t="s">
        <v>282</v>
      </c>
      <c r="AT14" s="50" t="s">
        <v>282</v>
      </c>
      <c r="AU14" s="50" t="s">
        <v>282</v>
      </c>
      <c r="AV14" s="50" t="s">
        <v>282</v>
      </c>
      <c r="AW14" s="50" t="s">
        <v>282</v>
      </c>
      <c r="AX14" s="50" t="s">
        <v>282</v>
      </c>
      <c r="AY14" s="50" t="s">
        <v>282</v>
      </c>
      <c r="AZ14" s="50" t="s">
        <v>282</v>
      </c>
      <c r="BA14" s="50" t="s">
        <v>282</v>
      </c>
      <c r="BB14" s="50" t="s">
        <v>282</v>
      </c>
      <c r="BC14" s="50" t="s">
        <v>282</v>
      </c>
      <c r="BD14" s="50" t="s">
        <v>282</v>
      </c>
      <c r="BE14" s="50" t="s">
        <v>282</v>
      </c>
      <c r="BF14" s="50" t="s">
        <v>282</v>
      </c>
      <c r="BG14" s="50" t="s">
        <v>282</v>
      </c>
      <c r="BH14" s="50" t="s">
        <v>282</v>
      </c>
      <c r="BI14" s="50" t="s">
        <v>282</v>
      </c>
      <c r="BJ14" s="50" t="s">
        <v>284</v>
      </c>
      <c r="BK14" s="50" t="s">
        <v>284</v>
      </c>
      <c r="BL14" s="50" t="s">
        <v>284</v>
      </c>
      <c r="BM14" s="50" t="s">
        <v>284</v>
      </c>
      <c r="BN14" s="50" t="s">
        <v>285</v>
      </c>
      <c r="BO14" s="50" t="s">
        <v>285</v>
      </c>
      <c r="BP14" s="50" t="s">
        <v>285</v>
      </c>
      <c r="BQ14" s="50" t="s">
        <v>285</v>
      </c>
      <c r="BR14" s="50" t="s">
        <v>282</v>
      </c>
      <c r="BS14" s="50" t="s">
        <v>282</v>
      </c>
      <c r="BT14" s="50" t="s">
        <v>282</v>
      </c>
      <c r="BU14" s="50" t="s">
        <v>282</v>
      </c>
      <c r="BV14" s="50" t="s">
        <v>282</v>
      </c>
      <c r="BW14" s="50" t="s">
        <v>282</v>
      </c>
      <c r="BX14" s="50" t="s">
        <v>282</v>
      </c>
      <c r="BY14" s="50" t="s">
        <v>282</v>
      </c>
      <c r="BZ14" s="50" t="s">
        <v>282</v>
      </c>
      <c r="CA14" s="50" t="s">
        <v>282</v>
      </c>
      <c r="CB14" s="50" t="s">
        <v>282</v>
      </c>
      <c r="CC14" s="50" t="s">
        <v>282</v>
      </c>
      <c r="CD14" s="50" t="s">
        <v>282</v>
      </c>
      <c r="CE14" s="50" t="s">
        <v>282</v>
      </c>
      <c r="CF14" s="50" t="s">
        <v>282</v>
      </c>
      <c r="CG14" s="50" t="s">
        <v>282</v>
      </c>
      <c r="CH14" s="50" t="s">
        <v>282</v>
      </c>
      <c r="CI14" s="50" t="s">
        <v>282</v>
      </c>
      <c r="CJ14" s="50" t="s">
        <v>282</v>
      </c>
      <c r="CK14" s="50" t="s">
        <v>282</v>
      </c>
      <c r="CL14" s="50" t="s">
        <v>282</v>
      </c>
      <c r="CM14" s="50" t="s">
        <v>286</v>
      </c>
      <c r="CN14" s="50" t="s">
        <v>282</v>
      </c>
      <c r="CO14" s="50" t="s">
        <v>285</v>
      </c>
      <c r="CP14" s="50" t="s">
        <v>497</v>
      </c>
      <c r="CQ14" s="50" t="s">
        <v>285</v>
      </c>
      <c r="CR14" s="50" t="s">
        <v>285</v>
      </c>
      <c r="CS14" s="50" t="s">
        <v>285</v>
      </c>
      <c r="CT14" s="50" t="s">
        <v>285</v>
      </c>
      <c r="CU14" s="50" t="s">
        <v>285</v>
      </c>
      <c r="CV14" s="50" t="s">
        <v>285</v>
      </c>
      <c r="CW14" s="50" t="s">
        <v>285</v>
      </c>
      <c r="CX14" s="50" t="s">
        <v>285</v>
      </c>
      <c r="CY14" s="50" t="s">
        <v>285</v>
      </c>
      <c r="CZ14" s="50" t="s">
        <v>285</v>
      </c>
    </row>
    <row r="15" spans="1:104" ht="28" x14ac:dyDescent="0.3">
      <c r="A15" s="54" t="s">
        <v>287</v>
      </c>
      <c r="B15" s="36" t="s">
        <v>288</v>
      </c>
      <c r="C15" s="16" t="s">
        <v>289</v>
      </c>
      <c r="D15" s="43" t="s">
        <v>35</v>
      </c>
      <c r="E15" s="50" t="s">
        <v>290</v>
      </c>
      <c r="F15" s="50" t="s">
        <v>291</v>
      </c>
      <c r="G15" s="50" t="s">
        <v>290</v>
      </c>
      <c r="H15" s="50" t="s">
        <v>291</v>
      </c>
      <c r="I15" s="50" t="s">
        <v>292</v>
      </c>
      <c r="J15" s="50" t="s">
        <v>293</v>
      </c>
      <c r="K15" s="50" t="s">
        <v>294</v>
      </c>
      <c r="L15" s="50" t="s">
        <v>295</v>
      </c>
      <c r="M15" s="50" t="s">
        <v>296</v>
      </c>
      <c r="N15" s="50" t="s">
        <v>297</v>
      </c>
      <c r="O15" s="50" t="s">
        <v>298</v>
      </c>
      <c r="P15" s="50" t="s">
        <v>299</v>
      </c>
      <c r="Q15" s="50" t="s">
        <v>296</v>
      </c>
      <c r="R15" s="50" t="s">
        <v>294</v>
      </c>
      <c r="S15" s="50" t="s">
        <v>294</v>
      </c>
      <c r="T15" s="50" t="s">
        <v>294</v>
      </c>
      <c r="U15" s="50" t="s">
        <v>294</v>
      </c>
      <c r="V15" s="50" t="s">
        <v>294</v>
      </c>
      <c r="W15" s="50" t="s">
        <v>294</v>
      </c>
      <c r="X15" s="50" t="s">
        <v>294</v>
      </c>
      <c r="Y15" s="50" t="s">
        <v>294</v>
      </c>
      <c r="Z15" s="50" t="s">
        <v>294</v>
      </c>
      <c r="AA15" s="50" t="s">
        <v>294</v>
      </c>
      <c r="AB15" s="50" t="s">
        <v>294</v>
      </c>
      <c r="AC15" s="50" t="s">
        <v>294</v>
      </c>
      <c r="AD15" s="50" t="s">
        <v>294</v>
      </c>
      <c r="AE15" s="50" t="s">
        <v>294</v>
      </c>
      <c r="AF15" s="50" t="s">
        <v>294</v>
      </c>
      <c r="AG15" s="50" t="s">
        <v>294</v>
      </c>
      <c r="AH15" s="50" t="s">
        <v>294</v>
      </c>
      <c r="AI15" s="50" t="s">
        <v>294</v>
      </c>
      <c r="AJ15" s="50" t="s">
        <v>294</v>
      </c>
      <c r="AK15" s="50" t="s">
        <v>294</v>
      </c>
      <c r="AL15" s="50" t="s">
        <v>294</v>
      </c>
      <c r="AM15" s="50" t="s">
        <v>294</v>
      </c>
      <c r="AN15" s="50" t="s">
        <v>300</v>
      </c>
      <c r="AO15" s="50" t="s">
        <v>300</v>
      </c>
      <c r="AP15" s="50" t="s">
        <v>300</v>
      </c>
      <c r="AQ15" s="50" t="s">
        <v>300</v>
      </c>
      <c r="AR15" s="50" t="s">
        <v>300</v>
      </c>
      <c r="AS15" s="50" t="s">
        <v>300</v>
      </c>
      <c r="AT15" s="50" t="s">
        <v>300</v>
      </c>
      <c r="AU15" s="50" t="s">
        <v>300</v>
      </c>
      <c r="AV15" s="50" t="s">
        <v>300</v>
      </c>
      <c r="AW15" s="50" t="s">
        <v>300</v>
      </c>
      <c r="AX15" s="50" t="s">
        <v>300</v>
      </c>
      <c r="AY15" s="50" t="s">
        <v>300</v>
      </c>
      <c r="AZ15" s="50" t="s">
        <v>300</v>
      </c>
      <c r="BA15" s="50" t="s">
        <v>300</v>
      </c>
      <c r="BB15" s="50" t="s">
        <v>300</v>
      </c>
      <c r="BC15" s="50" t="s">
        <v>300</v>
      </c>
      <c r="BD15" s="50" t="s">
        <v>300</v>
      </c>
      <c r="BE15" s="50" t="s">
        <v>300</v>
      </c>
      <c r="BF15" s="50" t="s">
        <v>300</v>
      </c>
      <c r="BG15" s="50" t="s">
        <v>300</v>
      </c>
      <c r="BH15" s="50" t="s">
        <v>300</v>
      </c>
      <c r="BI15" s="50" t="s">
        <v>300</v>
      </c>
      <c r="BJ15" s="50" t="s">
        <v>301</v>
      </c>
      <c r="BK15" s="50" t="s">
        <v>301</v>
      </c>
      <c r="BL15" s="50" t="s">
        <v>301</v>
      </c>
      <c r="BM15" s="50" t="s">
        <v>301</v>
      </c>
      <c r="BN15" s="50" t="s">
        <v>302</v>
      </c>
      <c r="BO15" s="50" t="s">
        <v>303</v>
      </c>
      <c r="BP15" s="50" t="s">
        <v>304</v>
      </c>
      <c r="BQ15" s="50" t="s">
        <v>305</v>
      </c>
      <c r="BR15" s="50" t="s">
        <v>306</v>
      </c>
      <c r="BS15" s="50" t="s">
        <v>306</v>
      </c>
      <c r="BT15" s="50" t="s">
        <v>306</v>
      </c>
      <c r="BU15" s="50" t="s">
        <v>306</v>
      </c>
      <c r="BV15" s="50" t="s">
        <v>307</v>
      </c>
      <c r="BW15" s="50" t="s">
        <v>307</v>
      </c>
      <c r="BX15" s="50" t="s">
        <v>307</v>
      </c>
      <c r="BY15" s="50" t="s">
        <v>307</v>
      </c>
      <c r="BZ15" s="50" t="s">
        <v>307</v>
      </c>
      <c r="CA15" s="50" t="s">
        <v>307</v>
      </c>
      <c r="CB15" s="50" t="s">
        <v>307</v>
      </c>
      <c r="CC15" s="50" t="s">
        <v>307</v>
      </c>
      <c r="CD15" s="50" t="s">
        <v>307</v>
      </c>
      <c r="CE15" s="50" t="s">
        <v>307</v>
      </c>
      <c r="CF15" s="50" t="s">
        <v>307</v>
      </c>
      <c r="CG15" s="50" t="s">
        <v>307</v>
      </c>
      <c r="CH15" s="50" t="s">
        <v>307</v>
      </c>
      <c r="CI15" s="50" t="s">
        <v>307</v>
      </c>
      <c r="CJ15" s="50" t="s">
        <v>307</v>
      </c>
      <c r="CK15" s="50" t="s">
        <v>307</v>
      </c>
      <c r="CL15" s="50" t="s">
        <v>307</v>
      </c>
      <c r="CM15" s="50" t="s">
        <v>286</v>
      </c>
      <c r="CN15" s="50" t="s">
        <v>307</v>
      </c>
      <c r="CO15" s="50" t="s">
        <v>703</v>
      </c>
      <c r="CP15" s="50" t="s">
        <v>706</v>
      </c>
      <c r="CQ15" s="50" t="s">
        <v>736</v>
      </c>
      <c r="CR15" s="50" t="s">
        <v>708</v>
      </c>
      <c r="CS15" s="50" t="s">
        <v>710</v>
      </c>
      <c r="CT15" s="50" t="s">
        <v>711</v>
      </c>
      <c r="CU15" s="50" t="s">
        <v>714</v>
      </c>
      <c r="CV15" s="50" t="s">
        <v>716</v>
      </c>
      <c r="CW15" s="50" t="s">
        <v>718</v>
      </c>
      <c r="CX15" s="50" t="s">
        <v>720</v>
      </c>
      <c r="CY15" s="50" t="s">
        <v>722</v>
      </c>
      <c r="CZ15" s="50" t="s">
        <v>725</v>
      </c>
    </row>
    <row r="16" spans="1:104" ht="31" customHeight="1" x14ac:dyDescent="0.3">
      <c r="A16" s="54" t="s">
        <v>308</v>
      </c>
      <c r="B16" s="36" t="s">
        <v>309</v>
      </c>
      <c r="C16" s="36" t="s">
        <v>310</v>
      </c>
      <c r="D16" s="43" t="s">
        <v>80</v>
      </c>
      <c r="E16" s="77" t="s">
        <v>95</v>
      </c>
      <c r="F16" s="77" t="s">
        <v>95</v>
      </c>
      <c r="G16" s="77" t="s">
        <v>100</v>
      </c>
      <c r="H16" s="77" t="s">
        <v>100</v>
      </c>
      <c r="I16" s="77" t="s">
        <v>95</v>
      </c>
      <c r="J16" s="77" t="s">
        <v>100</v>
      </c>
      <c r="K16" s="50" t="s">
        <v>311</v>
      </c>
      <c r="L16" s="50" t="s">
        <v>311</v>
      </c>
      <c r="M16" s="50" t="s">
        <v>312</v>
      </c>
      <c r="N16" s="50" t="s">
        <v>313</v>
      </c>
      <c r="O16" s="50" t="s">
        <v>314</v>
      </c>
      <c r="P16" s="77" t="s">
        <v>314</v>
      </c>
      <c r="Q16" s="77" t="s">
        <v>121</v>
      </c>
      <c r="R16" s="77" t="s">
        <v>315</v>
      </c>
      <c r="S16" s="77" t="s">
        <v>316</v>
      </c>
      <c r="T16" s="77" t="s">
        <v>317</v>
      </c>
      <c r="U16" s="77" t="s">
        <v>318</v>
      </c>
      <c r="V16" s="77" t="s">
        <v>319</v>
      </c>
      <c r="W16" s="77" t="s">
        <v>320</v>
      </c>
      <c r="X16" s="77" t="s">
        <v>321</v>
      </c>
      <c r="Y16" s="77" t="s">
        <v>322</v>
      </c>
      <c r="Z16" s="77" t="s">
        <v>323</v>
      </c>
      <c r="AA16" s="77" t="s">
        <v>324</v>
      </c>
      <c r="AB16" s="77" t="s">
        <v>325</v>
      </c>
      <c r="AC16" s="77" t="s">
        <v>326</v>
      </c>
      <c r="AD16" s="77" t="s">
        <v>327</v>
      </c>
      <c r="AE16" s="77" t="s">
        <v>328</v>
      </c>
      <c r="AF16" s="77" t="s">
        <v>329</v>
      </c>
      <c r="AG16" s="77" t="s">
        <v>330</v>
      </c>
      <c r="AH16" s="77" t="s">
        <v>331</v>
      </c>
      <c r="AI16" s="77" t="s">
        <v>332</v>
      </c>
      <c r="AJ16" s="77" t="s">
        <v>333</v>
      </c>
      <c r="AK16" s="77" t="s">
        <v>334</v>
      </c>
      <c r="AL16" s="77" t="s">
        <v>335</v>
      </c>
      <c r="AM16" s="77" t="s">
        <v>336</v>
      </c>
      <c r="AN16" s="77" t="s">
        <v>315</v>
      </c>
      <c r="AO16" s="77" t="s">
        <v>316</v>
      </c>
      <c r="AP16" s="77" t="s">
        <v>317</v>
      </c>
      <c r="AQ16" s="77" t="s">
        <v>318</v>
      </c>
      <c r="AR16" s="77" t="s">
        <v>319</v>
      </c>
      <c r="AS16" s="77" t="s">
        <v>320</v>
      </c>
      <c r="AT16" s="77" t="s">
        <v>321</v>
      </c>
      <c r="AU16" s="77" t="s">
        <v>322</v>
      </c>
      <c r="AV16" s="77" t="s">
        <v>323</v>
      </c>
      <c r="AW16" s="77" t="s">
        <v>324</v>
      </c>
      <c r="AX16" s="77" t="s">
        <v>325</v>
      </c>
      <c r="AY16" s="77" t="s">
        <v>326</v>
      </c>
      <c r="AZ16" s="77" t="s">
        <v>327</v>
      </c>
      <c r="BA16" s="77" t="s">
        <v>328</v>
      </c>
      <c r="BB16" s="77" t="s">
        <v>329</v>
      </c>
      <c r="BC16" s="77" t="s">
        <v>330</v>
      </c>
      <c r="BD16" s="77" t="s">
        <v>331</v>
      </c>
      <c r="BE16" s="77" t="s">
        <v>332</v>
      </c>
      <c r="BF16" s="77" t="s">
        <v>333</v>
      </c>
      <c r="BG16" s="77" t="s">
        <v>334</v>
      </c>
      <c r="BH16" s="77" t="s">
        <v>335</v>
      </c>
      <c r="BI16" s="77" t="s">
        <v>336</v>
      </c>
      <c r="BJ16" s="77" t="s">
        <v>337</v>
      </c>
      <c r="BK16" s="77" t="s">
        <v>338</v>
      </c>
      <c r="BL16" s="77" t="s">
        <v>339</v>
      </c>
      <c r="BM16" s="77" t="s">
        <v>340</v>
      </c>
      <c r="BN16" s="77" t="s">
        <v>341</v>
      </c>
      <c r="BO16" s="77" t="s">
        <v>341</v>
      </c>
      <c r="BP16" s="77" t="s">
        <v>341</v>
      </c>
      <c r="BQ16" s="77" t="s">
        <v>341</v>
      </c>
      <c r="BR16" s="77" t="s">
        <v>342</v>
      </c>
      <c r="BS16" s="77" t="s">
        <v>343</v>
      </c>
      <c r="BT16" s="77" t="s">
        <v>344</v>
      </c>
      <c r="BU16" s="77" t="s">
        <v>345</v>
      </c>
      <c r="BV16" s="77" t="s">
        <v>346</v>
      </c>
      <c r="BW16" s="77" t="s">
        <v>347</v>
      </c>
      <c r="BX16" s="77" t="s">
        <v>348</v>
      </c>
      <c r="BY16" s="77" t="s">
        <v>349</v>
      </c>
      <c r="BZ16" s="77" t="s">
        <v>350</v>
      </c>
      <c r="CA16" s="77" t="s">
        <v>351</v>
      </c>
      <c r="CB16" s="77" t="s">
        <v>352</v>
      </c>
      <c r="CC16" s="77" t="s">
        <v>353</v>
      </c>
      <c r="CD16" s="77" t="s">
        <v>354</v>
      </c>
      <c r="CE16" s="77" t="s">
        <v>355</v>
      </c>
      <c r="CF16" s="77" t="s">
        <v>356</v>
      </c>
      <c r="CG16" s="77" t="s">
        <v>357</v>
      </c>
      <c r="CH16" s="77" t="s">
        <v>358</v>
      </c>
      <c r="CI16" s="77" t="s">
        <v>359</v>
      </c>
      <c r="CJ16" s="77" t="s">
        <v>360</v>
      </c>
      <c r="CK16" s="77" t="s">
        <v>361</v>
      </c>
      <c r="CL16" s="77" t="s">
        <v>362</v>
      </c>
      <c r="CM16" s="77" t="s">
        <v>363</v>
      </c>
      <c r="CN16" s="77" t="s">
        <v>364</v>
      </c>
      <c r="CO16" s="77" t="s">
        <v>704</v>
      </c>
      <c r="CP16" s="77" t="s">
        <v>704</v>
      </c>
      <c r="CQ16" s="77" t="s">
        <v>709</v>
      </c>
      <c r="CR16" s="77" t="s">
        <v>709</v>
      </c>
      <c r="CS16" s="77" t="s">
        <v>709</v>
      </c>
      <c r="CT16" s="77" t="s">
        <v>712</v>
      </c>
      <c r="CU16" s="77" t="s">
        <v>715</v>
      </c>
      <c r="CV16" s="77" t="s">
        <v>717</v>
      </c>
      <c r="CW16" s="77" t="s">
        <v>719</v>
      </c>
      <c r="CX16" s="77" t="s">
        <v>721</v>
      </c>
      <c r="CY16" s="77" t="s">
        <v>737</v>
      </c>
      <c r="CZ16" s="77" t="s">
        <v>724</v>
      </c>
    </row>
    <row r="17" spans="1:104" ht="42" x14ac:dyDescent="0.3">
      <c r="A17" s="54" t="s">
        <v>365</v>
      </c>
      <c r="B17" s="55" t="s">
        <v>366</v>
      </c>
      <c r="C17" s="22" t="s">
        <v>367</v>
      </c>
      <c r="D17" s="44" t="s">
        <v>80</v>
      </c>
      <c r="E17" s="77" t="s">
        <v>368</v>
      </c>
      <c r="F17" s="77" t="s">
        <v>368</v>
      </c>
      <c r="G17" s="77" t="s">
        <v>369</v>
      </c>
      <c r="H17" s="77" t="s">
        <v>369</v>
      </c>
      <c r="I17" s="77" t="s">
        <v>368</v>
      </c>
      <c r="J17" s="77" t="s">
        <v>369</v>
      </c>
      <c r="K17" s="77" t="s">
        <v>370</v>
      </c>
      <c r="L17" s="77" t="s">
        <v>370</v>
      </c>
      <c r="M17" s="77" t="s">
        <v>370</v>
      </c>
      <c r="N17" s="77" t="s">
        <v>370</v>
      </c>
      <c r="O17" s="77" t="s">
        <v>371</v>
      </c>
      <c r="P17" s="77" t="s">
        <v>371</v>
      </c>
      <c r="Q17" s="77" t="s">
        <v>370</v>
      </c>
      <c r="R17" s="77" t="s">
        <v>370</v>
      </c>
      <c r="S17" s="77" t="s">
        <v>370</v>
      </c>
      <c r="T17" s="77" t="s">
        <v>370</v>
      </c>
      <c r="U17" s="77" t="s">
        <v>370</v>
      </c>
      <c r="V17" s="77" t="s">
        <v>370</v>
      </c>
      <c r="W17" s="77" t="s">
        <v>370</v>
      </c>
      <c r="X17" s="77" t="s">
        <v>370</v>
      </c>
      <c r="Y17" s="77" t="s">
        <v>370</v>
      </c>
      <c r="Z17" s="77" t="s">
        <v>370</v>
      </c>
      <c r="AA17" s="77" t="s">
        <v>370</v>
      </c>
      <c r="AB17" s="77" t="s">
        <v>370</v>
      </c>
      <c r="AC17" s="77" t="s">
        <v>370</v>
      </c>
      <c r="AD17" s="77" t="s">
        <v>370</v>
      </c>
      <c r="AE17" s="77" t="s">
        <v>370</v>
      </c>
      <c r="AF17" s="77" t="s">
        <v>370</v>
      </c>
      <c r="AG17" s="77" t="s">
        <v>370</v>
      </c>
      <c r="AH17" s="77" t="s">
        <v>370</v>
      </c>
      <c r="AI17" s="77" t="s">
        <v>370</v>
      </c>
      <c r="AJ17" s="77" t="s">
        <v>370</v>
      </c>
      <c r="AK17" s="77" t="s">
        <v>370</v>
      </c>
      <c r="AL17" s="77" t="s">
        <v>370</v>
      </c>
      <c r="AM17" s="77" t="s">
        <v>370</v>
      </c>
      <c r="AN17" s="77" t="s">
        <v>370</v>
      </c>
      <c r="AO17" s="77" t="s">
        <v>370</v>
      </c>
      <c r="AP17" s="77" t="s">
        <v>370</v>
      </c>
      <c r="AQ17" s="77" t="s">
        <v>370</v>
      </c>
      <c r="AR17" s="77" t="s">
        <v>370</v>
      </c>
      <c r="AS17" s="77" t="s">
        <v>370</v>
      </c>
      <c r="AT17" s="77" t="s">
        <v>370</v>
      </c>
      <c r="AU17" s="77" t="s">
        <v>370</v>
      </c>
      <c r="AV17" s="77" t="s">
        <v>370</v>
      </c>
      <c r="AW17" s="77" t="s">
        <v>370</v>
      </c>
      <c r="AX17" s="77" t="s">
        <v>370</v>
      </c>
      <c r="AY17" s="77" t="s">
        <v>370</v>
      </c>
      <c r="AZ17" s="77" t="s">
        <v>370</v>
      </c>
      <c r="BA17" s="77" t="s">
        <v>370</v>
      </c>
      <c r="BB17" s="77" t="s">
        <v>370</v>
      </c>
      <c r="BC17" s="77" t="s">
        <v>370</v>
      </c>
      <c r="BD17" s="77" t="s">
        <v>370</v>
      </c>
      <c r="BE17" s="77" t="s">
        <v>370</v>
      </c>
      <c r="BF17" s="77" t="s">
        <v>370</v>
      </c>
      <c r="BG17" s="77" t="s">
        <v>370</v>
      </c>
      <c r="BH17" s="77" t="s">
        <v>370</v>
      </c>
      <c r="BI17" s="77" t="s">
        <v>370</v>
      </c>
      <c r="BJ17" s="77" t="s">
        <v>370</v>
      </c>
      <c r="BK17" s="77" t="s">
        <v>370</v>
      </c>
      <c r="BL17" s="77" t="s">
        <v>370</v>
      </c>
      <c r="BM17" s="77" t="s">
        <v>370</v>
      </c>
      <c r="BN17" s="77" t="s">
        <v>370</v>
      </c>
      <c r="BO17" s="77" t="s">
        <v>370</v>
      </c>
      <c r="BP17" s="77" t="s">
        <v>370</v>
      </c>
      <c r="BQ17" s="77" t="s">
        <v>369</v>
      </c>
      <c r="BR17" s="77" t="s">
        <v>368</v>
      </c>
      <c r="BS17" s="77" t="s">
        <v>372</v>
      </c>
      <c r="BT17" s="77" t="s">
        <v>373</v>
      </c>
      <c r="BU17" s="77" t="s">
        <v>374</v>
      </c>
      <c r="BV17" s="77" t="s">
        <v>370</v>
      </c>
      <c r="BW17" s="77" t="s">
        <v>370</v>
      </c>
      <c r="BX17" s="77" t="s">
        <v>370</v>
      </c>
      <c r="BY17" s="77" t="s">
        <v>370</v>
      </c>
      <c r="BZ17" s="77" t="s">
        <v>370</v>
      </c>
      <c r="CA17" s="77" t="s">
        <v>370</v>
      </c>
      <c r="CB17" s="77" t="s">
        <v>369</v>
      </c>
      <c r="CC17" s="77" t="s">
        <v>369</v>
      </c>
      <c r="CD17" s="77" t="s">
        <v>369</v>
      </c>
      <c r="CE17" s="77" t="s">
        <v>369</v>
      </c>
      <c r="CF17" s="77" t="s">
        <v>370</v>
      </c>
      <c r="CG17" s="77" t="s">
        <v>370</v>
      </c>
      <c r="CH17" s="77" t="s">
        <v>370</v>
      </c>
      <c r="CI17" s="77" t="s">
        <v>370</v>
      </c>
      <c r="CJ17" s="77" t="s">
        <v>370</v>
      </c>
      <c r="CK17" s="77" t="s">
        <v>370</v>
      </c>
      <c r="CL17" s="77" t="s">
        <v>370</v>
      </c>
      <c r="CM17" s="77" t="s">
        <v>370</v>
      </c>
      <c r="CN17" s="77" t="s">
        <v>370</v>
      </c>
      <c r="CO17" s="77" t="s">
        <v>705</v>
      </c>
      <c r="CP17" s="77" t="s">
        <v>705</v>
      </c>
      <c r="CQ17" s="77" t="s">
        <v>707</v>
      </c>
      <c r="CR17" s="77" t="s">
        <v>707</v>
      </c>
      <c r="CS17" s="77" t="s">
        <v>707</v>
      </c>
      <c r="CT17" s="77" t="s">
        <v>713</v>
      </c>
      <c r="CU17" s="77" t="s">
        <v>713</v>
      </c>
      <c r="CV17" s="77" t="s">
        <v>705</v>
      </c>
      <c r="CW17" s="77" t="s">
        <v>705</v>
      </c>
      <c r="CX17" s="77" t="s">
        <v>705</v>
      </c>
      <c r="CY17" s="77" t="s">
        <v>370</v>
      </c>
      <c r="CZ17" s="77" t="s">
        <v>705</v>
      </c>
    </row>
    <row r="18" spans="1:104" ht="42.5" thickBot="1" x14ac:dyDescent="0.35">
      <c r="A18" s="60" t="s">
        <v>375</v>
      </c>
      <c r="B18" s="40" t="s">
        <v>376</v>
      </c>
      <c r="C18" s="21" t="s">
        <v>377</v>
      </c>
      <c r="D18" s="45" t="s">
        <v>80</v>
      </c>
      <c r="E18" s="78" t="s">
        <v>378</v>
      </c>
      <c r="F18" s="78" t="s">
        <v>379</v>
      </c>
      <c r="G18" s="78" t="s">
        <v>378</v>
      </c>
      <c r="H18" s="78" t="s">
        <v>379</v>
      </c>
      <c r="I18" s="78" t="s">
        <v>380</v>
      </c>
      <c r="J18" s="78" t="s">
        <v>380</v>
      </c>
      <c r="K18" s="78" t="s">
        <v>378</v>
      </c>
      <c r="L18" s="78" t="s">
        <v>379</v>
      </c>
      <c r="M18" s="78" t="s">
        <v>380</v>
      </c>
      <c r="N18" s="78" t="s">
        <v>380</v>
      </c>
      <c r="O18" s="78" t="s">
        <v>380</v>
      </c>
      <c r="P18" s="78" t="s">
        <v>380</v>
      </c>
      <c r="Q18" s="78" t="s">
        <v>380</v>
      </c>
      <c r="R18" s="78" t="s">
        <v>378</v>
      </c>
      <c r="S18" s="78" t="s">
        <v>378</v>
      </c>
      <c r="T18" s="78" t="s">
        <v>378</v>
      </c>
      <c r="U18" s="78" t="s">
        <v>378</v>
      </c>
      <c r="V18" s="78" t="s">
        <v>378</v>
      </c>
      <c r="W18" s="78" t="s">
        <v>378</v>
      </c>
      <c r="X18" s="78" t="s">
        <v>378</v>
      </c>
      <c r="Y18" s="78" t="s">
        <v>378</v>
      </c>
      <c r="Z18" s="78" t="s">
        <v>378</v>
      </c>
      <c r="AA18" s="78" t="s">
        <v>378</v>
      </c>
      <c r="AB18" s="78" t="s">
        <v>378</v>
      </c>
      <c r="AC18" s="78" t="s">
        <v>378</v>
      </c>
      <c r="AD18" s="78" t="s">
        <v>378</v>
      </c>
      <c r="AE18" s="78" t="s">
        <v>378</v>
      </c>
      <c r="AF18" s="78" t="s">
        <v>378</v>
      </c>
      <c r="AG18" s="78" t="s">
        <v>378</v>
      </c>
      <c r="AH18" s="78" t="s">
        <v>378</v>
      </c>
      <c r="AI18" s="78" t="s">
        <v>378</v>
      </c>
      <c r="AJ18" s="78" t="s">
        <v>378</v>
      </c>
      <c r="AK18" s="78" t="s">
        <v>378</v>
      </c>
      <c r="AL18" s="78" t="s">
        <v>378</v>
      </c>
      <c r="AM18" s="78" t="s">
        <v>378</v>
      </c>
      <c r="AN18" s="78" t="s">
        <v>379</v>
      </c>
      <c r="AO18" s="78" t="s">
        <v>379</v>
      </c>
      <c r="AP18" s="78" t="s">
        <v>379</v>
      </c>
      <c r="AQ18" s="78" t="s">
        <v>379</v>
      </c>
      <c r="AR18" s="78" t="s">
        <v>379</v>
      </c>
      <c r="AS18" s="78" t="s">
        <v>379</v>
      </c>
      <c r="AT18" s="78" t="s">
        <v>379</v>
      </c>
      <c r="AU18" s="78" t="s">
        <v>379</v>
      </c>
      <c r="AV18" s="78" t="s">
        <v>379</v>
      </c>
      <c r="AW18" s="78" t="s">
        <v>379</v>
      </c>
      <c r="AX18" s="78" t="s">
        <v>379</v>
      </c>
      <c r="AY18" s="78" t="s">
        <v>379</v>
      </c>
      <c r="AZ18" s="78" t="s">
        <v>379</v>
      </c>
      <c r="BA18" s="78" t="s">
        <v>379</v>
      </c>
      <c r="BB18" s="78" t="s">
        <v>379</v>
      </c>
      <c r="BC18" s="78" t="s">
        <v>379</v>
      </c>
      <c r="BD18" s="78" t="s">
        <v>379</v>
      </c>
      <c r="BE18" s="78" t="s">
        <v>379</v>
      </c>
      <c r="BF18" s="78" t="s">
        <v>379</v>
      </c>
      <c r="BG18" s="78" t="s">
        <v>379</v>
      </c>
      <c r="BH18" s="78" t="s">
        <v>379</v>
      </c>
      <c r="BI18" s="78" t="s">
        <v>379</v>
      </c>
      <c r="BJ18" s="78" t="s">
        <v>380</v>
      </c>
      <c r="BK18" s="78" t="s">
        <v>380</v>
      </c>
      <c r="BL18" s="78" t="s">
        <v>380</v>
      </c>
      <c r="BM18" s="78" t="s">
        <v>380</v>
      </c>
      <c r="BN18" s="78" t="s">
        <v>380</v>
      </c>
      <c r="BO18" s="78" t="s">
        <v>380</v>
      </c>
      <c r="BP18" s="78" t="s">
        <v>380</v>
      </c>
      <c r="BQ18" s="78" t="s">
        <v>380</v>
      </c>
      <c r="BR18" s="78" t="s">
        <v>380</v>
      </c>
      <c r="BS18" s="78" t="s">
        <v>380</v>
      </c>
      <c r="BT18" s="78" t="s">
        <v>380</v>
      </c>
      <c r="BU18" s="78" t="s">
        <v>380</v>
      </c>
      <c r="BV18" s="78" t="s">
        <v>380</v>
      </c>
      <c r="BW18" s="78" t="s">
        <v>380</v>
      </c>
      <c r="BX18" s="78" t="s">
        <v>380</v>
      </c>
      <c r="BY18" s="78" t="s">
        <v>380</v>
      </c>
      <c r="BZ18" s="78" t="s">
        <v>380</v>
      </c>
      <c r="CA18" s="78" t="s">
        <v>380</v>
      </c>
      <c r="CB18" s="78" t="s">
        <v>380</v>
      </c>
      <c r="CC18" s="78" t="s">
        <v>380</v>
      </c>
      <c r="CD18" s="78" t="s">
        <v>380</v>
      </c>
      <c r="CE18" s="78" t="s">
        <v>380</v>
      </c>
      <c r="CF18" s="78" t="s">
        <v>380</v>
      </c>
      <c r="CG18" s="78" t="s">
        <v>380</v>
      </c>
      <c r="CH18" s="78" t="s">
        <v>380</v>
      </c>
      <c r="CI18" s="78" t="s">
        <v>380</v>
      </c>
      <c r="CJ18" s="78" t="s">
        <v>380</v>
      </c>
      <c r="CK18" s="78" t="s">
        <v>380</v>
      </c>
      <c r="CL18" s="78" t="s">
        <v>380</v>
      </c>
      <c r="CM18" s="78" t="s">
        <v>380</v>
      </c>
      <c r="CN18" s="78" t="s">
        <v>380</v>
      </c>
      <c r="CO18" s="78" t="s">
        <v>380</v>
      </c>
      <c r="CP18" s="78" t="s">
        <v>380</v>
      </c>
      <c r="CQ18" s="78" t="s">
        <v>380</v>
      </c>
      <c r="CR18" s="78" t="s">
        <v>380</v>
      </c>
      <c r="CS18" s="78" t="s">
        <v>380</v>
      </c>
      <c r="CT18" s="78" t="s">
        <v>380</v>
      </c>
      <c r="CU18" s="78" t="s">
        <v>380</v>
      </c>
      <c r="CV18" s="78" t="s">
        <v>380</v>
      </c>
      <c r="CW18" s="78" t="s">
        <v>380</v>
      </c>
      <c r="CX18" s="78" t="s">
        <v>380</v>
      </c>
      <c r="CY18" s="78" t="s">
        <v>380</v>
      </c>
      <c r="CZ18" s="78" t="s">
        <v>380</v>
      </c>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t="s">
        <v>395</v>
      </c>
      <c r="F23" s="73" t="s">
        <v>396</v>
      </c>
      <c r="G23" s="50" t="s">
        <v>397</v>
      </c>
      <c r="H23" s="50" t="s">
        <v>397</v>
      </c>
      <c r="I23" s="50" t="s">
        <v>397</v>
      </c>
      <c r="J23" s="50" t="s">
        <v>486</v>
      </c>
      <c r="K23" s="50" t="s">
        <v>397</v>
      </c>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t="s">
        <v>402</v>
      </c>
      <c r="F24" s="132" t="s">
        <v>402</v>
      </c>
      <c r="G24" s="74" t="s">
        <v>397</v>
      </c>
      <c r="H24" s="74" t="s">
        <v>397</v>
      </c>
      <c r="I24" s="74" t="s">
        <v>397</v>
      </c>
      <c r="J24" s="74" t="s">
        <v>397</v>
      </c>
      <c r="K24" s="74" t="s">
        <v>397</v>
      </c>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t="s">
        <v>406</v>
      </c>
      <c r="F25" s="72" t="s">
        <v>406</v>
      </c>
      <c r="G25" s="72" t="s">
        <v>406</v>
      </c>
      <c r="H25" s="72" t="s">
        <v>406</v>
      </c>
      <c r="I25" s="72" t="s">
        <v>406</v>
      </c>
      <c r="J25" s="72" t="s">
        <v>406</v>
      </c>
      <c r="K25" s="72" t="s">
        <v>406</v>
      </c>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Tufts Health Together MCO</v>
      </c>
      <c r="F29" s="4" t="str">
        <f>IF(F30&lt;&gt;"",F30,"[Plan 2]")</f>
        <v>WellSense Essential MCO</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t="s">
        <v>487</v>
      </c>
      <c r="F30" s="79" t="s">
        <v>488</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431</v>
      </c>
      <c r="F31" s="50" t="s">
        <v>431</v>
      </c>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t="s">
        <v>489</v>
      </c>
      <c r="F32" s="77" t="s">
        <v>489</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94" t="s">
        <v>490</v>
      </c>
      <c r="F33" s="94" t="s">
        <v>491</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t="s">
        <v>492</v>
      </c>
      <c r="F34" s="94" t="s">
        <v>493</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v>45230</v>
      </c>
      <c r="F35" s="80">
        <v>45230</v>
      </c>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t="s">
        <v>494</v>
      </c>
      <c r="F36" s="79" t="s">
        <v>495</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t="s">
        <v>469</v>
      </c>
      <c r="F37" s="79" t="s">
        <v>469</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t="s">
        <v>432</v>
      </c>
      <c r="F38" s="50" t="s">
        <v>432</v>
      </c>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t="s">
        <v>476</v>
      </c>
      <c r="F39" s="77" t="s">
        <v>476</v>
      </c>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t="s">
        <v>406</v>
      </c>
      <c r="F40" s="50" t="s">
        <v>406</v>
      </c>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t="s">
        <v>406</v>
      </c>
      <c r="F41" s="50" t="s">
        <v>406</v>
      </c>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t="s">
        <v>406</v>
      </c>
      <c r="F42" s="81" t="s">
        <v>406</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CAE70EF1-8E16-43C7-A7E6-DE8926998CC9}"/>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dimension ref="A1:CZ135"/>
  <sheetViews>
    <sheetView showGridLines="0" tabSelected="1" topLeftCell="Z6" zoomScale="75" zoomScaleNormal="75" workbookViewId="0">
      <selection activeCell="AH17" sqref="AH17"/>
    </sheetView>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5" width="41.81640625" style="10" customWidth="1"/>
    <col min="6" max="6" width="32.26953125" style="10" bestFit="1" customWidth="1"/>
    <col min="7" max="12" width="24.81640625" style="10" customWidth="1"/>
    <col min="13" max="26" width="24.7265625" style="10" bestFit="1" customWidth="1"/>
    <col min="27" max="28" width="25.54296875" style="10" bestFit="1" customWidth="1"/>
    <col min="29" max="29" width="35.26953125" style="10" bestFit="1" customWidth="1"/>
    <col min="30" max="30" width="27.7265625" style="10" bestFit="1" customWidth="1"/>
    <col min="31"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IF('I_State&amp;Prog_Info'!G15="","[Program 3]",'I_State&amp;Prog_Info'!G15)</f>
        <v>Behavioral Health Vendor</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IF('I_State&amp;Prog_Info'!G17="","(Placeholder for plan type)",'I_State&amp;Prog_Info'!G17)</f>
        <v>PIHP</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IF('I_State&amp;Prog_Info'!G59="","(Placeholder for providers)",'I_State&amp;Prog_Info'!G59)</f>
        <v>Adult behavioral health, 
Pediatric behavioral health, 
other services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IF('I_State&amp;Prog_Info'!G39="","(Placeholder for separate analysis and results document)",'I_State&amp;Prog_Info'!G39)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IF('I_State&amp;Prog_Info'!G40="","(Placeholder for separate analysis and results document)",'I_State&amp;Prog_Info'!G40)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IF('I_State&amp;Prog_Info'!G41="","(Placeholder for separate analysis and results document)",'I_State&amp;Prog_Info'!G41)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t="s">
        <v>282</v>
      </c>
      <c r="F14" s="50" t="s">
        <v>282</v>
      </c>
      <c r="G14" s="50" t="s">
        <v>282</v>
      </c>
      <c r="H14" s="50" t="s">
        <v>282</v>
      </c>
      <c r="I14" s="50" t="s">
        <v>282</v>
      </c>
      <c r="J14" s="50" t="s">
        <v>282</v>
      </c>
      <c r="K14" s="50" t="s">
        <v>282</v>
      </c>
      <c r="L14" s="50" t="s">
        <v>282</v>
      </c>
      <c r="M14" s="50" t="s">
        <v>282</v>
      </c>
      <c r="N14" s="50" t="s">
        <v>282</v>
      </c>
      <c r="O14" s="50" t="s">
        <v>282</v>
      </c>
      <c r="P14" s="50" t="s">
        <v>282</v>
      </c>
      <c r="Q14" s="50" t="s">
        <v>282</v>
      </c>
      <c r="R14" s="50" t="s">
        <v>282</v>
      </c>
      <c r="S14" s="50" t="s">
        <v>282</v>
      </c>
      <c r="T14" s="50" t="s">
        <v>282</v>
      </c>
      <c r="U14" s="50" t="s">
        <v>282</v>
      </c>
      <c r="V14" s="50" t="s">
        <v>282</v>
      </c>
      <c r="W14" s="50" t="s">
        <v>282</v>
      </c>
      <c r="X14" s="50" t="s">
        <v>282</v>
      </c>
      <c r="Y14" s="50" t="s">
        <v>282</v>
      </c>
      <c r="Z14" s="50" t="s">
        <v>285</v>
      </c>
      <c r="AA14" s="50" t="s">
        <v>282</v>
      </c>
      <c r="AB14" s="50" t="s">
        <v>496</v>
      </c>
      <c r="AC14" s="50" t="s">
        <v>497</v>
      </c>
      <c r="AD14" s="50" t="s">
        <v>284</v>
      </c>
      <c r="AE14" s="50" t="s">
        <v>285</v>
      </c>
      <c r="AF14" s="50" t="s">
        <v>285</v>
      </c>
      <c r="AG14" s="50" t="s">
        <v>285</v>
      </c>
      <c r="AH14" s="50" t="s">
        <v>285</v>
      </c>
      <c r="AI14" s="50" t="s">
        <v>285</v>
      </c>
      <c r="AJ14" s="50" t="s">
        <v>285</v>
      </c>
      <c r="AK14" s="50" t="s">
        <v>285</v>
      </c>
      <c r="AL14" s="50" t="s">
        <v>285</v>
      </c>
      <c r="AM14" s="50" t="s">
        <v>497</v>
      </c>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56" x14ac:dyDescent="0.3">
      <c r="A15" s="54" t="s">
        <v>287</v>
      </c>
      <c r="B15" s="36" t="s">
        <v>288</v>
      </c>
      <c r="C15" s="16" t="s">
        <v>289</v>
      </c>
      <c r="D15" s="43" t="s">
        <v>35</v>
      </c>
      <c r="E15" s="50" t="s">
        <v>498</v>
      </c>
      <c r="F15" s="50" t="s">
        <v>499</v>
      </c>
      <c r="G15" s="50" t="s">
        <v>499</v>
      </c>
      <c r="H15" s="50" t="s">
        <v>499</v>
      </c>
      <c r="I15" s="50" t="s">
        <v>500</v>
      </c>
      <c r="J15" s="50" t="s">
        <v>500</v>
      </c>
      <c r="K15" s="50" t="s">
        <v>500</v>
      </c>
      <c r="L15" s="50" t="s">
        <v>500</v>
      </c>
      <c r="M15" s="50" t="s">
        <v>500</v>
      </c>
      <c r="N15" s="50" t="s">
        <v>500</v>
      </c>
      <c r="O15" s="50" t="s">
        <v>500</v>
      </c>
      <c r="P15" s="50" t="s">
        <v>500</v>
      </c>
      <c r="Q15" s="50" t="s">
        <v>500</v>
      </c>
      <c r="R15" s="50" t="s">
        <v>500</v>
      </c>
      <c r="S15" s="50" t="s">
        <v>500</v>
      </c>
      <c r="T15" s="50" t="s">
        <v>500</v>
      </c>
      <c r="U15" s="50" t="s">
        <v>500</v>
      </c>
      <c r="V15" s="50" t="s">
        <v>500</v>
      </c>
      <c r="W15" s="50" t="s">
        <v>500</v>
      </c>
      <c r="X15" s="50" t="s">
        <v>500</v>
      </c>
      <c r="Y15" s="50" t="s">
        <v>500</v>
      </c>
      <c r="Z15" s="136" t="s">
        <v>728</v>
      </c>
      <c r="AA15" s="50" t="s">
        <v>500</v>
      </c>
      <c r="AB15" s="50" t="s">
        <v>501</v>
      </c>
      <c r="AC15" s="50" t="s">
        <v>502</v>
      </c>
      <c r="AD15" s="50" t="s">
        <v>726</v>
      </c>
      <c r="AE15" s="137" t="s">
        <v>716</v>
      </c>
      <c r="AF15" s="50" t="s">
        <v>718</v>
      </c>
      <c r="AG15" s="50" t="s">
        <v>720</v>
      </c>
      <c r="AH15" s="50" t="s">
        <v>722</v>
      </c>
      <c r="AI15" s="50" t="s">
        <v>725</v>
      </c>
      <c r="AJ15" s="50" t="s">
        <v>729</v>
      </c>
      <c r="AK15" s="50" t="s">
        <v>731</v>
      </c>
      <c r="AL15" s="50" t="s">
        <v>733</v>
      </c>
      <c r="AM15" s="50" t="s">
        <v>735</v>
      </c>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t="s">
        <v>503</v>
      </c>
      <c r="F16" s="77" t="s">
        <v>503</v>
      </c>
      <c r="G16" s="77" t="s">
        <v>503</v>
      </c>
      <c r="H16" s="77" t="s">
        <v>504</v>
      </c>
      <c r="I16" s="77" t="s">
        <v>505</v>
      </c>
      <c r="J16" s="77" t="s">
        <v>506</v>
      </c>
      <c r="K16" s="77" t="s">
        <v>507</v>
      </c>
      <c r="L16" s="77" t="s">
        <v>508</v>
      </c>
      <c r="M16" s="77" t="s">
        <v>509</v>
      </c>
      <c r="N16" s="77" t="s">
        <v>510</v>
      </c>
      <c r="O16" s="77" t="s">
        <v>511</v>
      </c>
      <c r="P16" s="77" t="s">
        <v>512</v>
      </c>
      <c r="Q16" s="77" t="s">
        <v>513</v>
      </c>
      <c r="R16" s="77" t="s">
        <v>514</v>
      </c>
      <c r="S16" s="77" t="s">
        <v>515</v>
      </c>
      <c r="T16" s="77" t="s">
        <v>516</v>
      </c>
      <c r="U16" s="77" t="s">
        <v>517</v>
      </c>
      <c r="V16" s="77" t="s">
        <v>518</v>
      </c>
      <c r="W16" s="77" t="s">
        <v>519</v>
      </c>
      <c r="X16" s="77" t="s">
        <v>520</v>
      </c>
      <c r="Y16" s="77" t="s">
        <v>521</v>
      </c>
      <c r="Z16" s="77" t="s">
        <v>522</v>
      </c>
      <c r="AA16" s="77" t="s">
        <v>523</v>
      </c>
      <c r="AB16" s="77" t="s">
        <v>524</v>
      </c>
      <c r="AC16" s="77" t="s">
        <v>312</v>
      </c>
      <c r="AD16" s="77" t="s">
        <v>727</v>
      </c>
      <c r="AE16" s="77" t="s">
        <v>717</v>
      </c>
      <c r="AF16" s="77" t="s">
        <v>719</v>
      </c>
      <c r="AG16" s="77" t="s">
        <v>721</v>
      </c>
      <c r="AH16" s="77" t="s">
        <v>737</v>
      </c>
      <c r="AI16" s="77" t="s">
        <v>724</v>
      </c>
      <c r="AJ16" s="77" t="s">
        <v>730</v>
      </c>
      <c r="AK16" s="77" t="s">
        <v>732</v>
      </c>
      <c r="AL16" s="77" t="s">
        <v>734</v>
      </c>
      <c r="AM16" s="77" t="s">
        <v>723</v>
      </c>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t="s">
        <v>368</v>
      </c>
      <c r="F17" s="77" t="s">
        <v>372</v>
      </c>
      <c r="G17" s="77" t="s">
        <v>373</v>
      </c>
      <c r="H17" s="77" t="s">
        <v>374</v>
      </c>
      <c r="I17" s="77" t="s">
        <v>370</v>
      </c>
      <c r="J17" s="77" t="s">
        <v>370</v>
      </c>
      <c r="K17" s="77" t="s">
        <v>370</v>
      </c>
      <c r="L17" s="77" t="s">
        <v>370</v>
      </c>
      <c r="M17" s="77" t="s">
        <v>370</v>
      </c>
      <c r="N17" s="77" t="s">
        <v>370</v>
      </c>
      <c r="O17" s="77" t="s">
        <v>369</v>
      </c>
      <c r="P17" s="77" t="s">
        <v>369</v>
      </c>
      <c r="Q17" s="77" t="s">
        <v>369</v>
      </c>
      <c r="R17" s="77" t="s">
        <v>369</v>
      </c>
      <c r="S17" s="77" t="s">
        <v>369</v>
      </c>
      <c r="T17" s="77" t="s">
        <v>370</v>
      </c>
      <c r="U17" s="77" t="s">
        <v>370</v>
      </c>
      <c r="V17" s="77" t="s">
        <v>370</v>
      </c>
      <c r="W17" s="77" t="s">
        <v>370</v>
      </c>
      <c r="X17" s="77" t="s">
        <v>370</v>
      </c>
      <c r="Y17" s="77" t="s">
        <v>370</v>
      </c>
      <c r="Z17" s="77" t="s">
        <v>370</v>
      </c>
      <c r="AA17" s="77" t="s">
        <v>369</v>
      </c>
      <c r="AB17" s="77" t="s">
        <v>370</v>
      </c>
      <c r="AC17" s="77" t="s">
        <v>370</v>
      </c>
      <c r="AD17" s="77" t="s">
        <v>370</v>
      </c>
      <c r="AE17" s="77" t="s">
        <v>370</v>
      </c>
      <c r="AF17" s="77" t="s">
        <v>370</v>
      </c>
      <c r="AG17" s="77" t="s">
        <v>370</v>
      </c>
      <c r="AH17" s="77" t="s">
        <v>370</v>
      </c>
      <c r="AI17" s="77" t="s">
        <v>370</v>
      </c>
      <c r="AJ17" s="77" t="s">
        <v>370</v>
      </c>
      <c r="AK17" s="77" t="s">
        <v>370</v>
      </c>
      <c r="AL17" s="77" t="s">
        <v>370</v>
      </c>
      <c r="AM17" s="77" t="s">
        <v>370</v>
      </c>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t="s">
        <v>380</v>
      </c>
      <c r="F18" s="78" t="s">
        <v>380</v>
      </c>
      <c r="G18" s="78" t="s">
        <v>380</v>
      </c>
      <c r="H18" s="78" t="s">
        <v>380</v>
      </c>
      <c r="I18" s="78" t="s">
        <v>380</v>
      </c>
      <c r="J18" s="78" t="s">
        <v>380</v>
      </c>
      <c r="K18" s="78" t="s">
        <v>380</v>
      </c>
      <c r="L18" s="78" t="s">
        <v>380</v>
      </c>
      <c r="M18" s="78" t="s">
        <v>380</v>
      </c>
      <c r="N18" s="78" t="s">
        <v>380</v>
      </c>
      <c r="O18" s="78" t="s">
        <v>380</v>
      </c>
      <c r="P18" s="78" t="s">
        <v>380</v>
      </c>
      <c r="Q18" s="78" t="s">
        <v>380</v>
      </c>
      <c r="R18" s="78" t="s">
        <v>380</v>
      </c>
      <c r="S18" s="78" t="s">
        <v>380</v>
      </c>
      <c r="T18" s="78" t="s">
        <v>380</v>
      </c>
      <c r="U18" s="78" t="s">
        <v>380</v>
      </c>
      <c r="V18" s="78" t="s">
        <v>380</v>
      </c>
      <c r="W18" s="78" t="s">
        <v>380</v>
      </c>
      <c r="X18" s="78" t="s">
        <v>380</v>
      </c>
      <c r="Y18" s="78" t="s">
        <v>380</v>
      </c>
      <c r="Z18" s="78" t="s">
        <v>380</v>
      </c>
      <c r="AA18" s="78" t="s">
        <v>380</v>
      </c>
      <c r="AB18" s="78" t="s">
        <v>380</v>
      </c>
      <c r="AC18" s="78" t="s">
        <v>380</v>
      </c>
      <c r="AD18" s="78" t="s">
        <v>380</v>
      </c>
      <c r="AE18" s="78" t="s">
        <v>380</v>
      </c>
      <c r="AF18" s="78" t="s">
        <v>380</v>
      </c>
      <c r="AG18" s="78" t="s">
        <v>380</v>
      </c>
      <c r="AH18" s="78" t="s">
        <v>380</v>
      </c>
      <c r="AI18" s="78" t="s">
        <v>380</v>
      </c>
      <c r="AJ18" s="78" t="s">
        <v>380</v>
      </c>
      <c r="AK18" s="78" t="s">
        <v>380</v>
      </c>
      <c r="AL18" s="78" t="s">
        <v>380</v>
      </c>
      <c r="AM18" s="78" t="s">
        <v>380</v>
      </c>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t="s">
        <v>525</v>
      </c>
      <c r="F23" s="73" t="s">
        <v>525</v>
      </c>
      <c r="G23" s="50" t="s">
        <v>397</v>
      </c>
      <c r="H23" s="50" t="s">
        <v>397</v>
      </c>
      <c r="I23" s="50" t="s">
        <v>397</v>
      </c>
      <c r="J23" s="50" t="s">
        <v>525</v>
      </c>
      <c r="K23" s="50" t="s">
        <v>397</v>
      </c>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t="s">
        <v>402</v>
      </c>
      <c r="F24" s="75" t="s">
        <v>402</v>
      </c>
      <c r="G24" s="74" t="s">
        <v>397</v>
      </c>
      <c r="H24" s="74" t="s">
        <v>397</v>
      </c>
      <c r="I24" s="74" t="s">
        <v>397</v>
      </c>
      <c r="J24" s="74" t="s">
        <v>402</v>
      </c>
      <c r="K24" s="74" t="s">
        <v>397</v>
      </c>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t="s">
        <v>406</v>
      </c>
      <c r="F25" s="72" t="s">
        <v>406</v>
      </c>
      <c r="G25" s="72" t="s">
        <v>406</v>
      </c>
      <c r="H25" s="72" t="s">
        <v>406</v>
      </c>
      <c r="I25" s="72" t="s">
        <v>406</v>
      </c>
      <c r="J25" s="72" t="s">
        <v>406</v>
      </c>
      <c r="K25" s="72" t="s">
        <v>406</v>
      </c>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MBHP</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t="s">
        <v>526</v>
      </c>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432</v>
      </c>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94" t="s">
        <v>527</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t="s">
        <v>406</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t="s">
        <v>406</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t="s">
        <v>406</v>
      </c>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t="s">
        <v>459</v>
      </c>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t="s">
        <v>406</v>
      </c>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t="s">
        <v>432</v>
      </c>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t="s">
        <v>528</v>
      </c>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t="s">
        <v>406</v>
      </c>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t="s">
        <v>406</v>
      </c>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t="s">
        <v>406</v>
      </c>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xWindow="1497" yWindow="688" count="1">
    <dataValidation allowBlank="1" showInputMessage="1" prompt="To enter free text, select cell and type - do not click into cell" sqref="E15:Y15 AF15:CZ15 AA15:AD15" xr:uid="{2143838C-16AC-4BE0-8CAB-2ED855727934}"/>
  </dataValidations>
  <pageMargins left="0.7" right="0.7" top="0.75" bottom="0.75" header="0.3" footer="0.3"/>
  <pageSetup fitToHeight="0" orientation="landscape" r:id="rId1"/>
  <extLst>
    <ext xmlns:x14="http://schemas.microsoft.com/office/spreadsheetml/2009/9/main" uri="{CCE6A557-97BC-4b89-ADB6-D9C93CAAB3DF}">
      <x14:dataValidations xmlns:xm="http://schemas.microsoft.com/office/excel/2006/main" xWindow="1497" yWindow="688"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dimension ref="A1:CZ135"/>
  <sheetViews>
    <sheetView showGridLines="0" topLeftCell="D38" zoomScale="80" zoomScaleNormal="80" workbookViewId="0">
      <selection activeCell="G39" sqref="G39"/>
    </sheetView>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5" width="51" style="10" customWidth="1"/>
    <col min="6" max="6" width="45.26953125" style="10" customWidth="1"/>
    <col min="7" max="7" width="44.1796875" style="10" customWidth="1"/>
    <col min="8"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IF('I_State&amp;Prog_Info'!H15="","[Program 4]",'I_State&amp;Prog_Info'!H15)</f>
        <v>One Care (Financial Alignment Demonstration)</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15" customHeight="1" x14ac:dyDescent="0.3">
      <c r="A4" s="171" t="s">
        <v>170</v>
      </c>
      <c r="B4" s="172"/>
      <c r="C4" s="69" t="str">
        <f>IF('I_State&amp;Prog_Info'!H17="","(Placeholder for plan type)",'I_State&amp;Prog_Info'!H17)</f>
        <v>MMP</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IF('I_State&amp;Prog_Info'!H59="","(Placeholder for providers)",'I_State&amp;Prog_Info'!H59)</f>
        <v>Adult primary care, 
OB/GYN, 
Adult behavioral health, 
Pediatric behavioral health, 
Adult specialist, 
Pediatric specialist, 
Hospital, 
Pharmacy, 
LTSS, 
other services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IF('I_State&amp;Prog_Info'!H39="","(Placeholder for separate analysis and results document)",'I_State&amp;Prog_Info'!H39)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IF('I_State&amp;Prog_Info'!H40="","(Placeholder for separate analysis and results document)",'I_State&amp;Prog_Info'!H40)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IF('I_State&amp;Prog_Info'!H41="","(Placeholder for separate analysis and results document)",'I_State&amp;Prog_Info'!H41)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t="s">
        <v>282</v>
      </c>
      <c r="F14" s="50" t="s">
        <v>282</v>
      </c>
      <c r="G14" s="50" t="s">
        <v>282</v>
      </c>
      <c r="H14" s="50" t="s">
        <v>282</v>
      </c>
      <c r="I14" s="50" t="s">
        <v>282</v>
      </c>
      <c r="J14" s="50" t="s">
        <v>282</v>
      </c>
      <c r="K14" s="50" t="s">
        <v>282</v>
      </c>
      <c r="L14" s="50" t="s">
        <v>282</v>
      </c>
      <c r="M14" s="131" t="s">
        <v>282</v>
      </c>
      <c r="N14" s="50" t="s">
        <v>282</v>
      </c>
      <c r="O14" s="50" t="s">
        <v>282</v>
      </c>
      <c r="P14" s="50" t="s">
        <v>282</v>
      </c>
      <c r="Q14" s="50" t="s">
        <v>282</v>
      </c>
      <c r="R14" s="50" t="s">
        <v>282</v>
      </c>
      <c r="S14" s="131" t="s">
        <v>282</v>
      </c>
      <c r="T14" s="131" t="s">
        <v>282</v>
      </c>
      <c r="U14" s="131" t="s">
        <v>282</v>
      </c>
      <c r="V14" s="50" t="s">
        <v>282</v>
      </c>
      <c r="W14" s="131" t="s">
        <v>282</v>
      </c>
      <c r="X14" s="131" t="s">
        <v>282</v>
      </c>
      <c r="Y14" s="131" t="s">
        <v>282</v>
      </c>
      <c r="Z14" s="131" t="s">
        <v>282</v>
      </c>
      <c r="AA14" s="131" t="s">
        <v>282</v>
      </c>
      <c r="AB14" s="131" t="s">
        <v>282</v>
      </c>
      <c r="AC14" s="131" t="s">
        <v>282</v>
      </c>
      <c r="AD14" s="131" t="s">
        <v>282</v>
      </c>
      <c r="AE14" s="50" t="s">
        <v>282</v>
      </c>
      <c r="AF14" s="50" t="s">
        <v>282</v>
      </c>
      <c r="AG14" s="50" t="s">
        <v>282</v>
      </c>
      <c r="AH14" s="50" t="s">
        <v>282</v>
      </c>
      <c r="AI14" s="50" t="s">
        <v>282</v>
      </c>
      <c r="AJ14" s="50" t="s">
        <v>282</v>
      </c>
      <c r="AK14" s="50" t="s">
        <v>282</v>
      </c>
      <c r="AL14" s="50" t="s">
        <v>282</v>
      </c>
      <c r="AM14" s="50" t="s">
        <v>282</v>
      </c>
      <c r="AN14" s="50" t="s">
        <v>282</v>
      </c>
      <c r="AO14" s="50" t="s">
        <v>282</v>
      </c>
      <c r="AP14" s="50" t="s">
        <v>282</v>
      </c>
      <c r="AQ14" s="50" t="s">
        <v>282</v>
      </c>
      <c r="AR14" s="50" t="s">
        <v>282</v>
      </c>
      <c r="AS14" s="50" t="s">
        <v>282</v>
      </c>
      <c r="AT14" s="50" t="s">
        <v>282</v>
      </c>
      <c r="AU14" s="50" t="s">
        <v>282</v>
      </c>
      <c r="AV14" s="50" t="s">
        <v>282</v>
      </c>
      <c r="AW14" s="50" t="s">
        <v>282</v>
      </c>
      <c r="AX14" s="50" t="s">
        <v>282</v>
      </c>
      <c r="AY14" s="50" t="s">
        <v>282</v>
      </c>
      <c r="AZ14" s="50" t="s">
        <v>282</v>
      </c>
      <c r="BA14" s="50" t="s">
        <v>282</v>
      </c>
      <c r="BB14" s="50" t="s">
        <v>282</v>
      </c>
      <c r="BC14" s="50" t="s">
        <v>282</v>
      </c>
      <c r="BD14" s="50" t="s">
        <v>282</v>
      </c>
      <c r="BE14" s="50" t="s">
        <v>282</v>
      </c>
      <c r="BF14" s="50" t="s">
        <v>282</v>
      </c>
      <c r="BG14" s="50" t="s">
        <v>282</v>
      </c>
      <c r="BH14" s="50" t="s">
        <v>282</v>
      </c>
      <c r="BI14" s="50" t="s">
        <v>282</v>
      </c>
      <c r="BJ14" s="50" t="s">
        <v>282</v>
      </c>
      <c r="BK14" s="50" t="s">
        <v>282</v>
      </c>
      <c r="BL14" s="50" t="s">
        <v>282</v>
      </c>
      <c r="BM14" s="50" t="s">
        <v>282</v>
      </c>
      <c r="BN14" s="50" t="s">
        <v>282</v>
      </c>
      <c r="BO14" s="50" t="s">
        <v>282</v>
      </c>
      <c r="BP14" s="50" t="s">
        <v>282</v>
      </c>
      <c r="BQ14" s="50" t="s">
        <v>282</v>
      </c>
      <c r="BR14" s="50" t="s">
        <v>282</v>
      </c>
      <c r="BS14" s="50" t="s">
        <v>282</v>
      </c>
      <c r="BT14" s="50" t="s">
        <v>282</v>
      </c>
      <c r="BU14" s="50" t="s">
        <v>282</v>
      </c>
      <c r="BV14" s="50" t="s">
        <v>282</v>
      </c>
      <c r="BW14" s="50" t="s">
        <v>282</v>
      </c>
      <c r="BX14" s="50" t="s">
        <v>282</v>
      </c>
      <c r="BY14" s="50" t="s">
        <v>282</v>
      </c>
      <c r="BZ14" s="50" t="s">
        <v>282</v>
      </c>
      <c r="CA14" s="50" t="s">
        <v>282</v>
      </c>
      <c r="CB14" s="50" t="s">
        <v>282</v>
      </c>
      <c r="CC14" s="50" t="s">
        <v>282</v>
      </c>
      <c r="CD14" s="50" t="s">
        <v>282</v>
      </c>
      <c r="CE14" s="50" t="s">
        <v>282</v>
      </c>
      <c r="CF14" s="50" t="s">
        <v>282</v>
      </c>
      <c r="CG14" s="50" t="s">
        <v>282</v>
      </c>
      <c r="CH14" s="50" t="s">
        <v>282</v>
      </c>
      <c r="CI14" s="50" t="s">
        <v>282</v>
      </c>
      <c r="CJ14" s="50" t="s">
        <v>282</v>
      </c>
      <c r="CK14" s="50" t="s">
        <v>282</v>
      </c>
      <c r="CL14" s="50" t="s">
        <v>282</v>
      </c>
      <c r="CM14" s="50" t="s">
        <v>282</v>
      </c>
      <c r="CN14" s="50" t="s">
        <v>282</v>
      </c>
      <c r="CO14" s="50" t="s">
        <v>282</v>
      </c>
      <c r="CP14" s="50"/>
      <c r="CQ14" s="50"/>
      <c r="CR14" s="50"/>
      <c r="CS14" s="50"/>
      <c r="CT14" s="50"/>
      <c r="CU14" s="50"/>
      <c r="CV14" s="50"/>
      <c r="CW14" s="50"/>
      <c r="CX14" s="50"/>
      <c r="CY14" s="50"/>
      <c r="CZ14" s="50"/>
    </row>
    <row r="15" spans="1:104" ht="28" x14ac:dyDescent="0.3">
      <c r="A15" s="54" t="s">
        <v>287</v>
      </c>
      <c r="B15" s="36" t="s">
        <v>288</v>
      </c>
      <c r="C15" s="16" t="s">
        <v>289</v>
      </c>
      <c r="D15" s="43" t="s">
        <v>35</v>
      </c>
      <c r="E15" s="50" t="s">
        <v>529</v>
      </c>
      <c r="F15" s="50" t="s">
        <v>530</v>
      </c>
      <c r="G15" s="50" t="s">
        <v>531</v>
      </c>
      <c r="H15" s="50" t="s">
        <v>532</v>
      </c>
      <c r="I15" s="131" t="s">
        <v>529</v>
      </c>
      <c r="J15" s="50" t="s">
        <v>533</v>
      </c>
      <c r="K15" s="50" t="s">
        <v>534</v>
      </c>
      <c r="L15" s="50" t="s">
        <v>535</v>
      </c>
      <c r="M15" s="131" t="s">
        <v>536</v>
      </c>
      <c r="N15" s="50" t="s">
        <v>536</v>
      </c>
      <c r="O15" s="50" t="s">
        <v>537</v>
      </c>
      <c r="P15" s="50" t="s">
        <v>538</v>
      </c>
      <c r="Q15" s="50" t="s">
        <v>539</v>
      </c>
      <c r="R15" s="50" t="s">
        <v>536</v>
      </c>
      <c r="S15" s="50" t="s">
        <v>540</v>
      </c>
      <c r="T15" s="50" t="s">
        <v>541</v>
      </c>
      <c r="U15" s="50" t="s">
        <v>539</v>
      </c>
      <c r="V15" s="50" t="s">
        <v>542</v>
      </c>
      <c r="W15" s="131" t="s">
        <v>539</v>
      </c>
      <c r="X15" s="131" t="s">
        <v>543</v>
      </c>
      <c r="Y15" s="131" t="s">
        <v>536</v>
      </c>
      <c r="Z15" s="131" t="s">
        <v>536</v>
      </c>
      <c r="AA15" s="131" t="s">
        <v>536</v>
      </c>
      <c r="AB15" s="131" t="s">
        <v>536</v>
      </c>
      <c r="AC15" s="131" t="s">
        <v>536</v>
      </c>
      <c r="AD15" s="131" t="s">
        <v>540</v>
      </c>
      <c r="AE15" s="50" t="s">
        <v>543</v>
      </c>
      <c r="AF15" s="50" t="s">
        <v>536</v>
      </c>
      <c r="AG15" s="50" t="s">
        <v>539</v>
      </c>
      <c r="AH15" s="50" t="s">
        <v>544</v>
      </c>
      <c r="AI15" s="50" t="s">
        <v>539</v>
      </c>
      <c r="AJ15" s="50" t="s">
        <v>543</v>
      </c>
      <c r="AK15" s="50" t="s">
        <v>540</v>
      </c>
      <c r="AL15" s="50" t="s">
        <v>543</v>
      </c>
      <c r="AM15" s="50" t="s">
        <v>540</v>
      </c>
      <c r="AN15" s="50" t="s">
        <v>545</v>
      </c>
      <c r="AO15" s="50" t="s">
        <v>536</v>
      </c>
      <c r="AP15" s="50" t="s">
        <v>536</v>
      </c>
      <c r="AQ15" s="50" t="s">
        <v>539</v>
      </c>
      <c r="AR15" s="50" t="s">
        <v>544</v>
      </c>
      <c r="AS15" s="50" t="s">
        <v>536</v>
      </c>
      <c r="AT15" s="50" t="s">
        <v>536</v>
      </c>
      <c r="AU15" s="50" t="s">
        <v>539</v>
      </c>
      <c r="AV15" s="50" t="s">
        <v>538</v>
      </c>
      <c r="AW15" s="50" t="s">
        <v>540</v>
      </c>
      <c r="AX15" s="50" t="s">
        <v>543</v>
      </c>
      <c r="AY15" s="50" t="s">
        <v>539</v>
      </c>
      <c r="AZ15" s="50" t="s">
        <v>542</v>
      </c>
      <c r="BA15" s="50" t="s">
        <v>539</v>
      </c>
      <c r="BB15" s="50" t="s">
        <v>543</v>
      </c>
      <c r="BC15" s="50" t="s">
        <v>536</v>
      </c>
      <c r="BD15" s="50" t="s">
        <v>540</v>
      </c>
      <c r="BE15" s="50" t="s">
        <v>543</v>
      </c>
      <c r="BF15" s="50" t="s">
        <v>539</v>
      </c>
      <c r="BG15" s="50" t="s">
        <v>542</v>
      </c>
      <c r="BH15" s="50" t="s">
        <v>540</v>
      </c>
      <c r="BI15" s="50" t="s">
        <v>541</v>
      </c>
      <c r="BJ15" s="50" t="s">
        <v>540</v>
      </c>
      <c r="BK15" s="50" t="s">
        <v>541</v>
      </c>
      <c r="BL15" s="50" t="s">
        <v>536</v>
      </c>
      <c r="BM15" s="50" t="s">
        <v>536</v>
      </c>
      <c r="BN15" s="50" t="s">
        <v>536</v>
      </c>
      <c r="BO15" s="50" t="s">
        <v>536</v>
      </c>
      <c r="BP15" s="50" t="s">
        <v>539</v>
      </c>
      <c r="BQ15" s="50" t="s">
        <v>538</v>
      </c>
      <c r="BR15" s="50" t="s">
        <v>536</v>
      </c>
      <c r="BS15" s="50" t="s">
        <v>539</v>
      </c>
      <c r="BT15" s="50" t="s">
        <v>544</v>
      </c>
      <c r="BU15" s="50" t="s">
        <v>540</v>
      </c>
      <c r="BV15" s="50" t="s">
        <v>543</v>
      </c>
      <c r="BW15" s="50" t="s">
        <v>536</v>
      </c>
      <c r="BX15" s="50" t="s">
        <v>536</v>
      </c>
      <c r="BY15" s="50" t="s">
        <v>540</v>
      </c>
      <c r="BZ15" s="50" t="s">
        <v>543</v>
      </c>
      <c r="CA15" s="50" t="s">
        <v>540</v>
      </c>
      <c r="CB15" s="50" t="s">
        <v>543</v>
      </c>
      <c r="CC15" s="50" t="s">
        <v>536</v>
      </c>
      <c r="CD15" s="50" t="s">
        <v>536</v>
      </c>
      <c r="CE15" s="50" t="s">
        <v>546</v>
      </c>
      <c r="CF15" s="50" t="s">
        <v>536</v>
      </c>
      <c r="CG15" s="50" t="s">
        <v>539</v>
      </c>
      <c r="CH15" s="50" t="s">
        <v>542</v>
      </c>
      <c r="CI15" s="50" t="s">
        <v>537</v>
      </c>
      <c r="CJ15" s="50" t="s">
        <v>536</v>
      </c>
      <c r="CK15" s="50" t="s">
        <v>536</v>
      </c>
      <c r="CL15" s="50" t="s">
        <v>540</v>
      </c>
      <c r="CM15" s="50" t="s">
        <v>543</v>
      </c>
      <c r="CN15" s="50" t="s">
        <v>539</v>
      </c>
      <c r="CO15" s="50" t="s">
        <v>544</v>
      </c>
      <c r="CP15" s="50"/>
      <c r="CQ15" s="50"/>
      <c r="CR15" s="50"/>
      <c r="CS15" s="50"/>
      <c r="CT15" s="50"/>
      <c r="CU15" s="50"/>
      <c r="CV15" s="50"/>
      <c r="CW15" s="50"/>
      <c r="CX15" s="50"/>
      <c r="CY15" s="50"/>
      <c r="CZ15" s="50"/>
    </row>
    <row r="16" spans="1:104" ht="28" x14ac:dyDescent="0.3">
      <c r="A16" s="54" t="s">
        <v>308</v>
      </c>
      <c r="B16" s="36" t="s">
        <v>309</v>
      </c>
      <c r="C16" s="36" t="s">
        <v>310</v>
      </c>
      <c r="D16" s="43" t="s">
        <v>80</v>
      </c>
      <c r="E16" s="77" t="s">
        <v>106</v>
      </c>
      <c r="F16" s="77" t="s">
        <v>118</v>
      </c>
      <c r="G16" s="77" t="s">
        <v>118</v>
      </c>
      <c r="H16" s="77" t="s">
        <v>118</v>
      </c>
      <c r="I16" s="130" t="s">
        <v>128</v>
      </c>
      <c r="J16" s="77" t="s">
        <v>547</v>
      </c>
      <c r="K16" s="77" t="s">
        <v>547</v>
      </c>
      <c r="L16" s="77" t="s">
        <v>547</v>
      </c>
      <c r="M16" s="130" t="s">
        <v>548</v>
      </c>
      <c r="N16" s="77" t="s">
        <v>549</v>
      </c>
      <c r="O16" s="77" t="s">
        <v>550</v>
      </c>
      <c r="P16" s="77" t="s">
        <v>551</v>
      </c>
      <c r="Q16" s="77" t="s">
        <v>551</v>
      </c>
      <c r="R16" s="77" t="s">
        <v>552</v>
      </c>
      <c r="S16" s="77" t="s">
        <v>317</v>
      </c>
      <c r="T16" s="77" t="s">
        <v>317</v>
      </c>
      <c r="U16" s="77" t="s">
        <v>553</v>
      </c>
      <c r="V16" s="77" t="s">
        <v>553</v>
      </c>
      <c r="W16" s="130" t="s">
        <v>554</v>
      </c>
      <c r="X16" s="130" t="s">
        <v>554</v>
      </c>
      <c r="Y16" s="130" t="s">
        <v>555</v>
      </c>
      <c r="Z16" s="130" t="s">
        <v>556</v>
      </c>
      <c r="AA16" s="130" t="s">
        <v>557</v>
      </c>
      <c r="AB16" s="130" t="s">
        <v>558</v>
      </c>
      <c r="AC16" s="130" t="s">
        <v>559</v>
      </c>
      <c r="AD16" s="130" t="s">
        <v>318</v>
      </c>
      <c r="AE16" s="77" t="s">
        <v>318</v>
      </c>
      <c r="AF16" s="77" t="s">
        <v>560</v>
      </c>
      <c r="AG16" s="77" t="s">
        <v>320</v>
      </c>
      <c r="AH16" s="77" t="s">
        <v>320</v>
      </c>
      <c r="AI16" s="77" t="s">
        <v>561</v>
      </c>
      <c r="AJ16" s="77" t="s">
        <v>561</v>
      </c>
      <c r="AK16" s="77" t="s">
        <v>321</v>
      </c>
      <c r="AL16" s="77" t="s">
        <v>321</v>
      </c>
      <c r="AM16" s="77" t="s">
        <v>322</v>
      </c>
      <c r="AN16" s="77" t="s">
        <v>322</v>
      </c>
      <c r="AO16" s="77" t="s">
        <v>562</v>
      </c>
      <c r="AP16" s="77" t="s">
        <v>563</v>
      </c>
      <c r="AQ16" s="77" t="s">
        <v>564</v>
      </c>
      <c r="AR16" s="77" t="s">
        <v>564</v>
      </c>
      <c r="AS16" s="77" t="s">
        <v>565</v>
      </c>
      <c r="AT16" s="77" t="s">
        <v>566</v>
      </c>
      <c r="AU16" s="77" t="s">
        <v>326</v>
      </c>
      <c r="AV16" s="77" t="s">
        <v>326</v>
      </c>
      <c r="AW16" s="77" t="s">
        <v>327</v>
      </c>
      <c r="AX16" s="77" t="s">
        <v>327</v>
      </c>
      <c r="AY16" s="77" t="s">
        <v>567</v>
      </c>
      <c r="AZ16" s="77" t="s">
        <v>567</v>
      </c>
      <c r="BA16" s="77" t="s">
        <v>103</v>
      </c>
      <c r="BB16" s="77" t="s">
        <v>568</v>
      </c>
      <c r="BC16" s="77" t="s">
        <v>569</v>
      </c>
      <c r="BD16" s="77" t="s">
        <v>570</v>
      </c>
      <c r="BE16" s="77" t="s">
        <v>570</v>
      </c>
      <c r="BF16" s="77" t="s">
        <v>571</v>
      </c>
      <c r="BG16" s="77" t="s">
        <v>571</v>
      </c>
      <c r="BH16" s="77" t="s">
        <v>328</v>
      </c>
      <c r="BI16" s="77" t="s">
        <v>328</v>
      </c>
      <c r="BJ16" s="77" t="s">
        <v>329</v>
      </c>
      <c r="BK16" s="77" t="s">
        <v>329</v>
      </c>
      <c r="BL16" s="77" t="s">
        <v>572</v>
      </c>
      <c r="BM16" s="77" t="s">
        <v>573</v>
      </c>
      <c r="BN16" s="77" t="s">
        <v>574</v>
      </c>
      <c r="BO16" s="77" t="s">
        <v>575</v>
      </c>
      <c r="BP16" s="77" t="s">
        <v>576</v>
      </c>
      <c r="BQ16" s="77" t="s">
        <v>576</v>
      </c>
      <c r="BR16" s="77" t="s">
        <v>577</v>
      </c>
      <c r="BS16" s="77" t="s">
        <v>339</v>
      </c>
      <c r="BT16" s="77" t="s">
        <v>339</v>
      </c>
      <c r="BU16" s="77" t="s">
        <v>332</v>
      </c>
      <c r="BV16" s="77" t="s">
        <v>332</v>
      </c>
      <c r="BW16" s="77" t="s">
        <v>578</v>
      </c>
      <c r="BX16" s="77" t="s">
        <v>579</v>
      </c>
      <c r="BY16" s="77" t="s">
        <v>333</v>
      </c>
      <c r="BZ16" s="77" t="s">
        <v>333</v>
      </c>
      <c r="CA16" s="77" t="s">
        <v>334</v>
      </c>
      <c r="CB16" s="77" t="s">
        <v>334</v>
      </c>
      <c r="CC16" s="77" t="s">
        <v>360</v>
      </c>
      <c r="CD16" s="77" t="s">
        <v>359</v>
      </c>
      <c r="CE16" s="77" t="s">
        <v>580</v>
      </c>
      <c r="CF16" s="77" t="s">
        <v>581</v>
      </c>
      <c r="CG16" s="77" t="s">
        <v>335</v>
      </c>
      <c r="CH16" s="77" t="s">
        <v>335</v>
      </c>
      <c r="CI16" s="77" t="s">
        <v>582</v>
      </c>
      <c r="CJ16" s="77" t="s">
        <v>583</v>
      </c>
      <c r="CK16" s="77" t="s">
        <v>584</v>
      </c>
      <c r="CL16" s="77" t="s">
        <v>336</v>
      </c>
      <c r="CM16" s="77" t="s">
        <v>336</v>
      </c>
      <c r="CN16" s="77" t="s">
        <v>340</v>
      </c>
      <c r="CO16" s="77" t="s">
        <v>340</v>
      </c>
      <c r="CP16" s="77"/>
      <c r="CQ16" s="77"/>
      <c r="CR16" s="77"/>
      <c r="CS16" s="77"/>
      <c r="CT16" s="77"/>
      <c r="CU16" s="77"/>
      <c r="CV16" s="77"/>
      <c r="CW16" s="77"/>
      <c r="CX16" s="77"/>
      <c r="CY16" s="77"/>
      <c r="CZ16" s="77"/>
    </row>
    <row r="17" spans="1:104" ht="28" x14ac:dyDescent="0.3">
      <c r="A17" s="54" t="s">
        <v>365</v>
      </c>
      <c r="B17" s="55" t="s">
        <v>366</v>
      </c>
      <c r="C17" s="22" t="s">
        <v>367</v>
      </c>
      <c r="D17" s="44" t="s">
        <v>80</v>
      </c>
      <c r="E17" s="77" t="s">
        <v>368</v>
      </c>
      <c r="F17" s="77" t="s">
        <v>368</v>
      </c>
      <c r="G17" s="77" t="s">
        <v>368</v>
      </c>
      <c r="H17" s="77" t="s">
        <v>368</v>
      </c>
      <c r="I17" s="130" t="s">
        <v>368</v>
      </c>
      <c r="J17" s="77" t="s">
        <v>585</v>
      </c>
      <c r="K17" s="77" t="s">
        <v>585</v>
      </c>
      <c r="L17" s="77" t="s">
        <v>585</v>
      </c>
      <c r="M17" s="130" t="s">
        <v>585</v>
      </c>
      <c r="N17" s="77" t="s">
        <v>585</v>
      </c>
      <c r="O17" s="77" t="s">
        <v>585</v>
      </c>
      <c r="P17" s="77" t="s">
        <v>585</v>
      </c>
      <c r="Q17" s="77" t="s">
        <v>585</v>
      </c>
      <c r="R17" s="77" t="s">
        <v>585</v>
      </c>
      <c r="S17" s="77" t="s">
        <v>585</v>
      </c>
      <c r="T17" s="77" t="s">
        <v>585</v>
      </c>
      <c r="U17" s="77" t="s">
        <v>585</v>
      </c>
      <c r="V17" s="77" t="s">
        <v>585</v>
      </c>
      <c r="W17" s="130" t="s">
        <v>585</v>
      </c>
      <c r="X17" s="130" t="s">
        <v>585</v>
      </c>
      <c r="Y17" s="130" t="s">
        <v>585</v>
      </c>
      <c r="Z17" s="130" t="s">
        <v>585</v>
      </c>
      <c r="AA17" s="130" t="s">
        <v>585</v>
      </c>
      <c r="AB17" s="130" t="s">
        <v>585</v>
      </c>
      <c r="AC17" s="130" t="s">
        <v>585</v>
      </c>
      <c r="AD17" s="130" t="s">
        <v>585</v>
      </c>
      <c r="AE17" s="77" t="s">
        <v>585</v>
      </c>
      <c r="AF17" s="77" t="s">
        <v>585</v>
      </c>
      <c r="AG17" s="77" t="s">
        <v>585</v>
      </c>
      <c r="AH17" s="77" t="s">
        <v>585</v>
      </c>
      <c r="AI17" s="77" t="s">
        <v>585</v>
      </c>
      <c r="AJ17" s="77" t="s">
        <v>585</v>
      </c>
      <c r="AK17" s="77" t="s">
        <v>585</v>
      </c>
      <c r="AL17" s="77" t="s">
        <v>585</v>
      </c>
      <c r="AM17" s="77" t="s">
        <v>585</v>
      </c>
      <c r="AN17" s="77" t="s">
        <v>585</v>
      </c>
      <c r="AO17" s="77" t="s">
        <v>585</v>
      </c>
      <c r="AP17" s="77" t="s">
        <v>585</v>
      </c>
      <c r="AQ17" s="77" t="s">
        <v>585</v>
      </c>
      <c r="AR17" s="77" t="s">
        <v>585</v>
      </c>
      <c r="AS17" s="77" t="s">
        <v>585</v>
      </c>
      <c r="AT17" s="77" t="s">
        <v>585</v>
      </c>
      <c r="AU17" s="77" t="s">
        <v>585</v>
      </c>
      <c r="AV17" s="77" t="s">
        <v>585</v>
      </c>
      <c r="AW17" s="77" t="s">
        <v>585</v>
      </c>
      <c r="AX17" s="77" t="s">
        <v>585</v>
      </c>
      <c r="AY17" s="77" t="s">
        <v>585</v>
      </c>
      <c r="AZ17" s="77" t="s">
        <v>585</v>
      </c>
      <c r="BA17" s="77" t="s">
        <v>585</v>
      </c>
      <c r="BB17" s="77" t="s">
        <v>585</v>
      </c>
      <c r="BC17" s="77" t="s">
        <v>585</v>
      </c>
      <c r="BD17" s="77" t="s">
        <v>585</v>
      </c>
      <c r="BE17" s="77" t="s">
        <v>585</v>
      </c>
      <c r="BF17" s="77" t="s">
        <v>585</v>
      </c>
      <c r="BG17" s="77" t="s">
        <v>585</v>
      </c>
      <c r="BH17" s="77" t="s">
        <v>585</v>
      </c>
      <c r="BI17" s="77" t="s">
        <v>585</v>
      </c>
      <c r="BJ17" s="77" t="s">
        <v>585</v>
      </c>
      <c r="BK17" s="77" t="s">
        <v>585</v>
      </c>
      <c r="BL17" s="77" t="s">
        <v>585</v>
      </c>
      <c r="BM17" s="77" t="s">
        <v>585</v>
      </c>
      <c r="BN17" s="77" t="s">
        <v>585</v>
      </c>
      <c r="BO17" s="77" t="s">
        <v>585</v>
      </c>
      <c r="BP17" s="77" t="s">
        <v>585</v>
      </c>
      <c r="BQ17" s="77" t="s">
        <v>585</v>
      </c>
      <c r="BR17" s="77" t="s">
        <v>585</v>
      </c>
      <c r="BS17" s="77" t="s">
        <v>585</v>
      </c>
      <c r="BT17" s="77" t="s">
        <v>585</v>
      </c>
      <c r="BU17" s="77" t="s">
        <v>585</v>
      </c>
      <c r="BV17" s="77" t="s">
        <v>585</v>
      </c>
      <c r="BW17" s="77" t="s">
        <v>585</v>
      </c>
      <c r="BX17" s="77" t="s">
        <v>585</v>
      </c>
      <c r="BY17" s="77" t="s">
        <v>585</v>
      </c>
      <c r="BZ17" s="77" t="s">
        <v>585</v>
      </c>
      <c r="CA17" s="77" t="s">
        <v>585</v>
      </c>
      <c r="CB17" s="77" t="s">
        <v>585</v>
      </c>
      <c r="CC17" s="77" t="s">
        <v>585</v>
      </c>
      <c r="CD17" s="77" t="s">
        <v>585</v>
      </c>
      <c r="CE17" s="77" t="s">
        <v>585</v>
      </c>
      <c r="CF17" s="77" t="s">
        <v>585</v>
      </c>
      <c r="CG17" s="77" t="s">
        <v>585</v>
      </c>
      <c r="CH17" s="77" t="s">
        <v>585</v>
      </c>
      <c r="CI17" s="77" t="s">
        <v>585</v>
      </c>
      <c r="CJ17" s="77" t="s">
        <v>585</v>
      </c>
      <c r="CK17" s="77" t="s">
        <v>585</v>
      </c>
      <c r="CL17" s="77" t="s">
        <v>585</v>
      </c>
      <c r="CM17" s="77" t="s">
        <v>585</v>
      </c>
      <c r="CN17" s="77" t="s">
        <v>585</v>
      </c>
      <c r="CO17" s="77" t="s">
        <v>585</v>
      </c>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t="s">
        <v>380</v>
      </c>
      <c r="F18" s="78" t="s">
        <v>586</v>
      </c>
      <c r="G18" s="78" t="s">
        <v>587</v>
      </c>
      <c r="H18" s="78" t="s">
        <v>588</v>
      </c>
      <c r="I18" s="129" t="s">
        <v>380</v>
      </c>
      <c r="J18" s="78" t="s">
        <v>589</v>
      </c>
      <c r="K18" s="78" t="s">
        <v>587</v>
      </c>
      <c r="L18" s="78" t="s">
        <v>588</v>
      </c>
      <c r="M18" s="129"/>
      <c r="N18" s="78"/>
      <c r="O18" s="78" t="s">
        <v>380</v>
      </c>
      <c r="P18" s="78" t="s">
        <v>587</v>
      </c>
      <c r="Q18" s="78" t="s">
        <v>589</v>
      </c>
      <c r="R18" s="78" t="s">
        <v>380</v>
      </c>
      <c r="S18" s="78" t="s">
        <v>589</v>
      </c>
      <c r="T18" s="78" t="s">
        <v>587</v>
      </c>
      <c r="U18" s="78" t="s">
        <v>589</v>
      </c>
      <c r="V18" s="78" t="s">
        <v>587</v>
      </c>
      <c r="W18" s="129" t="s">
        <v>589</v>
      </c>
      <c r="X18" s="129" t="s">
        <v>587</v>
      </c>
      <c r="Y18" s="129" t="s">
        <v>380</v>
      </c>
      <c r="Z18" s="129" t="s">
        <v>380</v>
      </c>
      <c r="AA18" s="129" t="s">
        <v>380</v>
      </c>
      <c r="AB18" s="129" t="s">
        <v>380</v>
      </c>
      <c r="AC18" s="129" t="s">
        <v>380</v>
      </c>
      <c r="AD18" s="129" t="s">
        <v>589</v>
      </c>
      <c r="AE18" s="78" t="s">
        <v>587</v>
      </c>
      <c r="AF18" s="78" t="s">
        <v>380</v>
      </c>
      <c r="AG18" s="78" t="s">
        <v>589</v>
      </c>
      <c r="AH18" s="78" t="s">
        <v>587</v>
      </c>
      <c r="AI18" s="78" t="s">
        <v>589</v>
      </c>
      <c r="AJ18" s="78" t="s">
        <v>587</v>
      </c>
      <c r="AK18" s="78" t="s">
        <v>589</v>
      </c>
      <c r="AL18" s="78" t="s">
        <v>587</v>
      </c>
      <c r="AM18" s="78" t="s">
        <v>589</v>
      </c>
      <c r="AN18" s="78" t="s">
        <v>587</v>
      </c>
      <c r="AO18" s="78" t="s">
        <v>380</v>
      </c>
      <c r="AP18" s="78" t="s">
        <v>380</v>
      </c>
      <c r="AQ18" s="78" t="s">
        <v>589</v>
      </c>
      <c r="AR18" s="78" t="s">
        <v>587</v>
      </c>
      <c r="AS18" s="78" t="s">
        <v>380</v>
      </c>
      <c r="AT18" s="78" t="s">
        <v>380</v>
      </c>
      <c r="AU18" s="78" t="s">
        <v>589</v>
      </c>
      <c r="AV18" s="78" t="s">
        <v>587</v>
      </c>
      <c r="AW18" s="78" t="s">
        <v>589</v>
      </c>
      <c r="AX18" s="78" t="s">
        <v>587</v>
      </c>
      <c r="AY18" s="78" t="s">
        <v>589</v>
      </c>
      <c r="AZ18" s="78" t="s">
        <v>587</v>
      </c>
      <c r="BA18" s="78" t="s">
        <v>589</v>
      </c>
      <c r="BB18" s="78" t="s">
        <v>587</v>
      </c>
      <c r="BC18" s="78" t="s">
        <v>380</v>
      </c>
      <c r="BD18" s="78" t="s">
        <v>589</v>
      </c>
      <c r="BE18" s="78" t="s">
        <v>587</v>
      </c>
      <c r="BF18" s="78" t="s">
        <v>589</v>
      </c>
      <c r="BG18" s="78" t="s">
        <v>587</v>
      </c>
      <c r="BH18" s="78" t="s">
        <v>589</v>
      </c>
      <c r="BI18" s="78" t="s">
        <v>587</v>
      </c>
      <c r="BJ18" s="78" t="s">
        <v>589</v>
      </c>
      <c r="BK18" s="78" t="s">
        <v>587</v>
      </c>
      <c r="BL18" s="78" t="s">
        <v>380</v>
      </c>
      <c r="BM18" s="78" t="s">
        <v>380</v>
      </c>
      <c r="BN18" s="78" t="s">
        <v>380</v>
      </c>
      <c r="BO18" s="78" t="s">
        <v>380</v>
      </c>
      <c r="BP18" s="78" t="s">
        <v>589</v>
      </c>
      <c r="BQ18" s="78" t="s">
        <v>587</v>
      </c>
      <c r="BR18" s="78" t="s">
        <v>380</v>
      </c>
      <c r="BS18" s="78" t="s">
        <v>589</v>
      </c>
      <c r="BT18" s="78" t="s">
        <v>587</v>
      </c>
      <c r="BU18" s="78" t="s">
        <v>589</v>
      </c>
      <c r="BV18" s="78" t="s">
        <v>587</v>
      </c>
      <c r="BW18" s="78" t="s">
        <v>380</v>
      </c>
      <c r="BX18" s="78" t="s">
        <v>380</v>
      </c>
      <c r="BY18" s="78" t="s">
        <v>589</v>
      </c>
      <c r="BZ18" s="78" t="s">
        <v>587</v>
      </c>
      <c r="CA18" s="78" t="s">
        <v>589</v>
      </c>
      <c r="CB18" s="78" t="s">
        <v>587</v>
      </c>
      <c r="CC18" s="78" t="s">
        <v>380</v>
      </c>
      <c r="CD18" s="78" t="s">
        <v>380</v>
      </c>
      <c r="CE18" s="78" t="s">
        <v>380</v>
      </c>
      <c r="CF18" s="78" t="s">
        <v>380</v>
      </c>
      <c r="CG18" s="78" t="s">
        <v>589</v>
      </c>
      <c r="CH18" s="78" t="s">
        <v>587</v>
      </c>
      <c r="CI18" s="78" t="s">
        <v>380</v>
      </c>
      <c r="CJ18" s="78" t="s">
        <v>380</v>
      </c>
      <c r="CK18" s="78" t="s">
        <v>380</v>
      </c>
      <c r="CL18" s="78" t="s">
        <v>589</v>
      </c>
      <c r="CM18" s="78" t="s">
        <v>587</v>
      </c>
      <c r="CN18" s="78" t="s">
        <v>589</v>
      </c>
      <c r="CO18" s="78" t="s">
        <v>587</v>
      </c>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t="s">
        <v>395</v>
      </c>
      <c r="F23" s="73" t="s">
        <v>590</v>
      </c>
      <c r="G23" s="50" t="s">
        <v>397</v>
      </c>
      <c r="H23" s="50" t="s">
        <v>397</v>
      </c>
      <c r="I23" s="50" t="s">
        <v>397</v>
      </c>
      <c r="J23" s="50" t="s">
        <v>590</v>
      </c>
      <c r="K23" s="50" t="s">
        <v>590</v>
      </c>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t="s">
        <v>402</v>
      </c>
      <c r="F24" s="75" t="s">
        <v>402</v>
      </c>
      <c r="G24" s="74" t="s">
        <v>397</v>
      </c>
      <c r="H24" s="74" t="s">
        <v>397</v>
      </c>
      <c r="I24" s="74" t="s">
        <v>397</v>
      </c>
      <c r="J24" s="74" t="s">
        <v>402</v>
      </c>
      <c r="K24" s="74" t="s">
        <v>402</v>
      </c>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x14ac:dyDescent="0.3">
      <c r="A25" s="42" t="s">
        <v>403</v>
      </c>
      <c r="B25" s="40" t="s">
        <v>404</v>
      </c>
      <c r="C25" s="40" t="s">
        <v>405</v>
      </c>
      <c r="D25" s="21" t="s">
        <v>35</v>
      </c>
      <c r="E25" s="72" t="s">
        <v>406</v>
      </c>
      <c r="F25" s="72" t="s">
        <v>406</v>
      </c>
      <c r="G25" s="72" t="s">
        <v>406</v>
      </c>
      <c r="H25" s="72" t="s">
        <v>406</v>
      </c>
      <c r="I25" s="72" t="s">
        <v>406</v>
      </c>
      <c r="J25" s="72" t="s">
        <v>406</v>
      </c>
      <c r="K25" s="72" t="s">
        <v>406</v>
      </c>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Commonwealth Care Alliance</v>
      </c>
      <c r="F29" s="4" t="str">
        <f>IF(F30&lt;&gt;"",F30,"[Plan 2]")</f>
        <v>Tufts Health Unify</v>
      </c>
      <c r="G29" s="4" t="str">
        <f>IF(G30&lt;&gt;"",G30,"[Plan 3]")</f>
        <v>UnitedHealthCare Connected</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t="s">
        <v>591</v>
      </c>
      <c r="F30" s="79" t="s">
        <v>592</v>
      </c>
      <c r="G30" s="50" t="s">
        <v>593</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432</v>
      </c>
      <c r="F31" s="50" t="s">
        <v>431</v>
      </c>
      <c r="G31" s="50" t="s">
        <v>432</v>
      </c>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133" t="s">
        <v>594</v>
      </c>
      <c r="F32" s="133" t="s">
        <v>595</v>
      </c>
      <c r="G32" s="133" t="s">
        <v>594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t="s">
        <v>406</v>
      </c>
      <c r="F33" s="134" t="s">
        <v>596</v>
      </c>
      <c r="G33" s="77" t="s">
        <v>406</v>
      </c>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t="s">
        <v>406</v>
      </c>
      <c r="F34" s="134" t="s">
        <v>597</v>
      </c>
      <c r="G34" s="77" t="s">
        <v>406</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t="s">
        <v>406</v>
      </c>
      <c r="F35" s="80">
        <v>45017</v>
      </c>
      <c r="G35" s="80" t="s">
        <v>406</v>
      </c>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t="s">
        <v>459</v>
      </c>
      <c r="F36" s="135" t="s">
        <v>598</v>
      </c>
      <c r="G36" s="50" t="s">
        <v>459</v>
      </c>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t="s">
        <v>406</v>
      </c>
      <c r="F37" s="135" t="s">
        <v>599</v>
      </c>
      <c r="G37" s="50" t="s">
        <v>406</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t="s">
        <v>432</v>
      </c>
      <c r="F38" s="50" t="s">
        <v>432</v>
      </c>
      <c r="G38" s="50" t="s">
        <v>432</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80.25" customHeight="1" x14ac:dyDescent="0.3">
      <c r="A39" s="37" t="s">
        <v>473</v>
      </c>
      <c r="B39" s="16" t="s">
        <v>474</v>
      </c>
      <c r="C39" s="36" t="s">
        <v>475</v>
      </c>
      <c r="D39" s="20" t="s">
        <v>35</v>
      </c>
      <c r="E39" s="94" t="s">
        <v>600</v>
      </c>
      <c r="F39" s="94" t="s">
        <v>600</v>
      </c>
      <c r="G39" s="94" t="s">
        <v>600</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t="s">
        <v>406</v>
      </c>
      <c r="F40" s="50" t="s">
        <v>406</v>
      </c>
      <c r="G40" s="50" t="s">
        <v>406</v>
      </c>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t="s">
        <v>406</v>
      </c>
      <c r="F41" s="50" t="s">
        <v>406</v>
      </c>
      <c r="G41" s="50" t="s">
        <v>406</v>
      </c>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t="s">
        <v>406</v>
      </c>
      <c r="F42" s="81" t="s">
        <v>406</v>
      </c>
      <c r="G42" s="81" t="s">
        <v>406</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18D86A26-FBE8-414E-AB15-4F9343D2974D}">
          <x14:formula1>
            <xm:f>'Set Values'!$K$3:$K$10</xm:f>
          </x14:formula1>
          <xm:sqref>E23:L23</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xr:uid="{C9498449-5E16-4AA4-86B2-58D705AF1BD9}">
          <x14:formula1>
            <xm:f>'Set Values'!$I$3:$I$7</xm:f>
          </x14:formula1>
          <xm:sqref>E19:CZ19</xm:sqref>
        </x14:dataValidation>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dimension ref="A1:CZ135"/>
  <sheetViews>
    <sheetView showGridLines="0" zoomScale="85" zoomScaleNormal="85" workbookViewId="0">
      <pane xSplit="1" topLeftCell="B1" activePane="topRight" state="frozen"/>
      <selection activeCell="A23" sqref="A23"/>
      <selection pane="topRight" activeCell="A4" sqref="A4:B4"/>
    </sheetView>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IF('I_State&amp;Prog_Info'!I15="","[Program 5]",'I_State&amp;Prog_Info'!I15)</f>
        <v>Senior Care Organization (SCO)</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IF('I_State&amp;Prog_Info'!I17="","(Placeholder for plan type)",'I_State&amp;Prog_Info'!I17)</f>
        <v>MCO</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IF('I_State&amp;Prog_Info'!I59="","(Placeholder for providers)",'I_State&amp;Prog_Info'!I59)</f>
        <v>Adult primary care, 
OB/GYN, 
Adult behavioral health, 
Pediatric behavioral health, 
Adult specialist, 
Pediatric specialist, 
Hospital, 
Pharmacy, 
LTSS, 
other services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IF('I_State&amp;Prog_Info'!I39="","(Placeholder for separate analysis and results document)",'I_State&amp;Prog_Info'!I39)</f>
        <v>No, analysis methods and results are not contained in a separate document(s)</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DATA OK: Analysis and results correctly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IF('I_State&amp;Prog_Info'!I40="","(Placeholder for separate analysis and results document)",'I_State&amp;Prog_Info'!I40)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IF('I_State&amp;Prog_Info'!I41="","(Placeholder for separate analysis and results document)",'I_State&amp;Prog_Info'!I41)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t="s">
        <v>282</v>
      </c>
      <c r="F14" s="50" t="s">
        <v>601</v>
      </c>
      <c r="G14" s="50" t="s">
        <v>601</v>
      </c>
      <c r="H14" s="50" t="s">
        <v>601</v>
      </c>
      <c r="I14" s="50" t="s">
        <v>601</v>
      </c>
      <c r="J14" s="50" t="s">
        <v>601</v>
      </c>
      <c r="K14" s="50" t="s">
        <v>601</v>
      </c>
      <c r="L14" s="50" t="s">
        <v>601</v>
      </c>
      <c r="M14" s="50" t="s">
        <v>601</v>
      </c>
      <c r="N14" s="50" t="s">
        <v>601</v>
      </c>
      <c r="O14" s="50" t="s">
        <v>601</v>
      </c>
      <c r="P14" s="50" t="s">
        <v>601</v>
      </c>
      <c r="Q14" s="50" t="s">
        <v>601</v>
      </c>
      <c r="R14" s="50" t="s">
        <v>601</v>
      </c>
      <c r="S14" s="50" t="s">
        <v>601</v>
      </c>
      <c r="T14" s="50" t="s">
        <v>601</v>
      </c>
      <c r="U14" s="50" t="s">
        <v>601</v>
      </c>
      <c r="V14" s="50" t="s">
        <v>601</v>
      </c>
      <c r="W14" s="50" t="s">
        <v>601</v>
      </c>
      <c r="X14" s="50" t="s">
        <v>601</v>
      </c>
      <c r="Y14" s="50" t="s">
        <v>601</v>
      </c>
      <c r="Z14" s="50" t="s">
        <v>601</v>
      </c>
      <c r="AA14" s="50" t="s">
        <v>601</v>
      </c>
      <c r="AB14" s="50" t="s">
        <v>601</v>
      </c>
      <c r="AC14" s="50" t="s">
        <v>601</v>
      </c>
      <c r="AD14" s="50" t="s">
        <v>601</v>
      </c>
      <c r="AE14" s="50" t="s">
        <v>601</v>
      </c>
      <c r="AF14" s="50" t="s">
        <v>601</v>
      </c>
      <c r="AG14" s="50" t="s">
        <v>601</v>
      </c>
      <c r="AH14" s="50" t="s">
        <v>601</v>
      </c>
      <c r="AI14" s="50" t="s">
        <v>601</v>
      </c>
      <c r="AJ14" s="50" t="s">
        <v>601</v>
      </c>
      <c r="AK14" s="50" t="s">
        <v>601</v>
      </c>
      <c r="AL14" s="50" t="s">
        <v>601</v>
      </c>
      <c r="AM14" s="50" t="s">
        <v>601</v>
      </c>
      <c r="AN14" s="50" t="s">
        <v>601</v>
      </c>
      <c r="AO14" s="50" t="s">
        <v>601</v>
      </c>
      <c r="AP14" s="50" t="s">
        <v>601</v>
      </c>
      <c r="AQ14" s="50" t="s">
        <v>601</v>
      </c>
      <c r="AR14" s="50" t="s">
        <v>601</v>
      </c>
      <c r="AS14" s="50" t="s">
        <v>601</v>
      </c>
      <c r="AT14" s="50" t="s">
        <v>601</v>
      </c>
      <c r="AU14" s="50" t="s">
        <v>601</v>
      </c>
      <c r="AV14" s="50" t="s">
        <v>601</v>
      </c>
      <c r="AW14" s="50" t="s">
        <v>601</v>
      </c>
      <c r="AX14" s="50" t="s">
        <v>601</v>
      </c>
      <c r="AY14" s="50" t="s">
        <v>601</v>
      </c>
      <c r="AZ14" s="50" t="s">
        <v>601</v>
      </c>
      <c r="BA14" s="50" t="s">
        <v>601</v>
      </c>
      <c r="BB14" s="50" t="s">
        <v>601</v>
      </c>
      <c r="BC14" s="50" t="s">
        <v>601</v>
      </c>
      <c r="BD14" s="50" t="s">
        <v>601</v>
      </c>
      <c r="BE14" s="50" t="s">
        <v>601</v>
      </c>
      <c r="BF14" s="50" t="s">
        <v>601</v>
      </c>
      <c r="BG14" s="50" t="s">
        <v>601</v>
      </c>
      <c r="BH14" s="50" t="s">
        <v>601</v>
      </c>
      <c r="BI14" s="50" t="s">
        <v>601</v>
      </c>
      <c r="BJ14" s="50" t="s">
        <v>282</v>
      </c>
      <c r="BK14" s="50" t="s">
        <v>282</v>
      </c>
      <c r="BL14" s="50" t="s">
        <v>282</v>
      </c>
      <c r="BM14" s="50" t="s">
        <v>282</v>
      </c>
      <c r="BN14" s="50" t="s">
        <v>282</v>
      </c>
      <c r="BO14" s="50" t="s">
        <v>282</v>
      </c>
      <c r="BP14" s="50" t="s">
        <v>282</v>
      </c>
      <c r="BQ14" s="50" t="s">
        <v>282</v>
      </c>
      <c r="BR14" s="50" t="s">
        <v>282</v>
      </c>
      <c r="BS14" s="50" t="s">
        <v>282</v>
      </c>
      <c r="BT14" s="50" t="s">
        <v>282</v>
      </c>
      <c r="BU14" s="50" t="s">
        <v>282</v>
      </c>
      <c r="BV14" s="50" t="s">
        <v>282</v>
      </c>
      <c r="BW14" s="50" t="s">
        <v>282</v>
      </c>
      <c r="BX14" s="50" t="s">
        <v>282</v>
      </c>
      <c r="BY14" s="50" t="s">
        <v>282</v>
      </c>
      <c r="BZ14" s="50" t="s">
        <v>282</v>
      </c>
      <c r="CA14" s="50" t="s">
        <v>282</v>
      </c>
      <c r="CB14" s="50" t="s">
        <v>282</v>
      </c>
      <c r="CC14" s="50" t="s">
        <v>282</v>
      </c>
      <c r="CD14" s="50" t="s">
        <v>282</v>
      </c>
      <c r="CE14" s="50" t="s">
        <v>282</v>
      </c>
      <c r="CF14" s="50" t="s">
        <v>282</v>
      </c>
      <c r="CG14" s="50" t="s">
        <v>282</v>
      </c>
      <c r="CH14" s="50" t="s">
        <v>282</v>
      </c>
      <c r="CI14" s="50" t="s">
        <v>282</v>
      </c>
      <c r="CJ14" s="50" t="s">
        <v>282</v>
      </c>
      <c r="CK14" s="50" t="s">
        <v>282</v>
      </c>
      <c r="CL14" s="50" t="s">
        <v>282</v>
      </c>
      <c r="CM14" s="50" t="s">
        <v>282</v>
      </c>
      <c r="CN14" s="50" t="s">
        <v>282</v>
      </c>
      <c r="CO14" s="50" t="s">
        <v>284</v>
      </c>
      <c r="CP14" s="50"/>
      <c r="CQ14" s="50"/>
      <c r="CR14" s="50"/>
      <c r="CS14" s="50"/>
      <c r="CT14" s="50"/>
      <c r="CU14" s="50"/>
      <c r="CV14" s="50"/>
      <c r="CW14" s="50"/>
      <c r="CX14" s="50"/>
      <c r="CY14" s="50"/>
      <c r="CZ14" s="50"/>
    </row>
    <row r="15" spans="1:104" ht="28" x14ac:dyDescent="0.3">
      <c r="A15" s="54" t="s">
        <v>287</v>
      </c>
      <c r="B15" s="36" t="s">
        <v>288</v>
      </c>
      <c r="C15" s="16" t="s">
        <v>289</v>
      </c>
      <c r="D15" s="43" t="s">
        <v>35</v>
      </c>
      <c r="E15" s="50" t="s">
        <v>602</v>
      </c>
      <c r="F15" s="50" t="s">
        <v>530</v>
      </c>
      <c r="G15" s="50" t="s">
        <v>531</v>
      </c>
      <c r="H15" s="50" t="s">
        <v>532</v>
      </c>
      <c r="I15" s="50" t="s">
        <v>603</v>
      </c>
      <c r="J15" s="50" t="s">
        <v>533</v>
      </c>
      <c r="K15" s="50" t="s">
        <v>534</v>
      </c>
      <c r="L15" s="50" t="s">
        <v>535</v>
      </c>
      <c r="M15" s="50" t="s">
        <v>536</v>
      </c>
      <c r="N15" s="50" t="s">
        <v>536</v>
      </c>
      <c r="O15" s="50" t="s">
        <v>536</v>
      </c>
      <c r="P15" s="50" t="s">
        <v>539</v>
      </c>
      <c r="Q15" s="50" t="s">
        <v>538</v>
      </c>
      <c r="R15" s="50" t="s">
        <v>536</v>
      </c>
      <c r="S15" s="50" t="s">
        <v>540</v>
      </c>
      <c r="T15" s="50" t="s">
        <v>541</v>
      </c>
      <c r="U15" s="50" t="s">
        <v>542</v>
      </c>
      <c r="V15" s="50" t="s">
        <v>539</v>
      </c>
      <c r="W15" s="50" t="s">
        <v>543</v>
      </c>
      <c r="X15" s="50" t="s">
        <v>539</v>
      </c>
      <c r="Y15" s="50" t="s">
        <v>536</v>
      </c>
      <c r="Z15" s="50" t="s">
        <v>536</v>
      </c>
      <c r="AA15" s="50" t="s">
        <v>536</v>
      </c>
      <c r="AB15" s="50" t="s">
        <v>536</v>
      </c>
      <c r="AC15" s="50" t="s">
        <v>540</v>
      </c>
      <c r="AD15" s="50" t="s">
        <v>543</v>
      </c>
      <c r="AE15" s="50" t="s">
        <v>536</v>
      </c>
      <c r="AF15" s="50" t="s">
        <v>544</v>
      </c>
      <c r="AG15" s="50" t="s">
        <v>539</v>
      </c>
      <c r="AH15" s="50" t="s">
        <v>543</v>
      </c>
      <c r="AI15" s="50" t="s">
        <v>539</v>
      </c>
      <c r="AJ15" s="50" t="s">
        <v>540</v>
      </c>
      <c r="AK15" s="50" t="s">
        <v>543</v>
      </c>
      <c r="AL15" s="50" t="s">
        <v>540</v>
      </c>
      <c r="AM15" s="50" t="s">
        <v>545</v>
      </c>
      <c r="AN15" s="50" t="s">
        <v>536</v>
      </c>
      <c r="AO15" s="50" t="s">
        <v>544</v>
      </c>
      <c r="AP15" s="50" t="s">
        <v>539</v>
      </c>
      <c r="AQ15" s="50" t="s">
        <v>536</v>
      </c>
      <c r="AR15" s="50" t="s">
        <v>536</v>
      </c>
      <c r="AS15" s="50" t="s">
        <v>538</v>
      </c>
      <c r="AT15" s="50" t="s">
        <v>539</v>
      </c>
      <c r="AU15" s="50" t="s">
        <v>540</v>
      </c>
      <c r="AV15" s="50" t="s">
        <v>543</v>
      </c>
      <c r="AW15" s="50" t="s">
        <v>542</v>
      </c>
      <c r="AX15" s="50" t="s">
        <v>539</v>
      </c>
      <c r="AY15" s="50" t="s">
        <v>543</v>
      </c>
      <c r="AZ15" s="50" t="s">
        <v>539</v>
      </c>
      <c r="BA15" s="50" t="s">
        <v>537</v>
      </c>
      <c r="BB15" s="50" t="s">
        <v>540</v>
      </c>
      <c r="BC15" s="50" t="s">
        <v>543</v>
      </c>
      <c r="BD15" s="50" t="s">
        <v>542</v>
      </c>
      <c r="BE15" s="50" t="s">
        <v>539</v>
      </c>
      <c r="BF15" s="50" t="s">
        <v>541</v>
      </c>
      <c r="BG15" s="50" t="s">
        <v>540</v>
      </c>
      <c r="BH15" s="50" t="s">
        <v>540</v>
      </c>
      <c r="BI15" s="50" t="s">
        <v>541</v>
      </c>
      <c r="BJ15" s="50" t="s">
        <v>536</v>
      </c>
      <c r="BK15" s="50" t="s">
        <v>536</v>
      </c>
      <c r="BL15" s="50" t="s">
        <v>536</v>
      </c>
      <c r="BM15" s="50" t="s">
        <v>536</v>
      </c>
      <c r="BN15" s="50" t="s">
        <v>539</v>
      </c>
      <c r="BO15" s="50" t="s">
        <v>538</v>
      </c>
      <c r="BP15" s="50" t="s">
        <v>537</v>
      </c>
      <c r="BQ15" s="50" t="s">
        <v>539</v>
      </c>
      <c r="BR15" s="50" t="s">
        <v>544</v>
      </c>
      <c r="BS15" s="50" t="s">
        <v>540</v>
      </c>
      <c r="BT15" s="50" t="s">
        <v>543</v>
      </c>
      <c r="BU15" s="50" t="s">
        <v>536</v>
      </c>
      <c r="BV15" s="50" t="s">
        <v>536</v>
      </c>
      <c r="BW15" s="50" t="s">
        <v>540</v>
      </c>
      <c r="BX15" s="50" t="s">
        <v>543</v>
      </c>
      <c r="BY15" s="50" t="s">
        <v>540</v>
      </c>
      <c r="BZ15" s="50" t="s">
        <v>543</v>
      </c>
      <c r="CA15" s="50" t="s">
        <v>536</v>
      </c>
      <c r="CB15" s="50" t="s">
        <v>536</v>
      </c>
      <c r="CC15" s="50" t="s">
        <v>546</v>
      </c>
      <c r="CD15" s="50" t="s">
        <v>536</v>
      </c>
      <c r="CE15" s="50" t="s">
        <v>539</v>
      </c>
      <c r="CF15" s="50" t="s">
        <v>542</v>
      </c>
      <c r="CG15" s="50" t="s">
        <v>537</v>
      </c>
      <c r="CH15" s="50" t="s">
        <v>537</v>
      </c>
      <c r="CI15" s="50" t="s">
        <v>537</v>
      </c>
      <c r="CJ15" s="50" t="s">
        <v>537</v>
      </c>
      <c r="CK15" s="50" t="s">
        <v>536</v>
      </c>
      <c r="CL15" s="50" t="s">
        <v>540</v>
      </c>
      <c r="CM15" s="50" t="s">
        <v>543</v>
      </c>
      <c r="CN15" s="50" t="s">
        <v>539</v>
      </c>
      <c r="CO15" s="50" t="s">
        <v>544</v>
      </c>
      <c r="CP15" s="50"/>
      <c r="CQ15" s="50"/>
      <c r="CR15" s="50"/>
      <c r="CS15" s="50"/>
      <c r="CT15" s="50"/>
      <c r="CU15" s="50"/>
      <c r="CV15" s="50"/>
      <c r="CW15" s="50"/>
      <c r="CX15" s="50"/>
      <c r="CY15" s="50"/>
      <c r="CZ15" s="50"/>
    </row>
    <row r="16" spans="1:104" ht="28" x14ac:dyDescent="0.3">
      <c r="A16" s="54" t="s">
        <v>308</v>
      </c>
      <c r="B16" s="36" t="s">
        <v>309</v>
      </c>
      <c r="C16" s="36" t="s">
        <v>310</v>
      </c>
      <c r="D16" s="43" t="s">
        <v>80</v>
      </c>
      <c r="E16" s="77" t="s">
        <v>106</v>
      </c>
      <c r="F16" s="77" t="s">
        <v>118</v>
      </c>
      <c r="G16" s="77" t="s">
        <v>118</v>
      </c>
      <c r="H16" s="77" t="s">
        <v>118</v>
      </c>
      <c r="I16" s="77" t="s">
        <v>128</v>
      </c>
      <c r="J16" s="77" t="s">
        <v>547</v>
      </c>
      <c r="K16" s="77" t="s">
        <v>547</v>
      </c>
      <c r="L16" s="77" t="s">
        <v>547</v>
      </c>
      <c r="M16" s="77" t="s">
        <v>548</v>
      </c>
      <c r="N16" s="77" t="s">
        <v>549</v>
      </c>
      <c r="O16" s="77" t="s">
        <v>550</v>
      </c>
      <c r="P16" s="77" t="s">
        <v>551</v>
      </c>
      <c r="Q16" s="77" t="s">
        <v>604</v>
      </c>
      <c r="R16" s="77" t="s">
        <v>552</v>
      </c>
      <c r="S16" s="77" t="s">
        <v>317</v>
      </c>
      <c r="T16" s="77" t="s">
        <v>317</v>
      </c>
      <c r="U16" s="77" t="s">
        <v>553</v>
      </c>
      <c r="V16" s="77" t="s">
        <v>553</v>
      </c>
      <c r="W16" s="77" t="s">
        <v>554</v>
      </c>
      <c r="X16" s="77" t="s">
        <v>554</v>
      </c>
      <c r="Y16" s="77" t="s">
        <v>555</v>
      </c>
      <c r="Z16" s="77" t="s">
        <v>556</v>
      </c>
      <c r="AA16" s="77" t="s">
        <v>557</v>
      </c>
      <c r="AB16" s="77" t="s">
        <v>558</v>
      </c>
      <c r="AC16" s="77" t="s">
        <v>318</v>
      </c>
      <c r="AD16" s="77" t="s">
        <v>318</v>
      </c>
      <c r="AE16" s="77" t="s">
        <v>560</v>
      </c>
      <c r="AF16" s="77" t="s">
        <v>320</v>
      </c>
      <c r="AG16" s="77" t="s">
        <v>320</v>
      </c>
      <c r="AH16" s="77" t="s">
        <v>561</v>
      </c>
      <c r="AI16" s="77" t="s">
        <v>561</v>
      </c>
      <c r="AJ16" s="77" t="s">
        <v>321</v>
      </c>
      <c r="AK16" s="77" t="s">
        <v>321</v>
      </c>
      <c r="AL16" s="77" t="s">
        <v>322</v>
      </c>
      <c r="AM16" s="77" t="s">
        <v>322</v>
      </c>
      <c r="AN16" s="77" t="s">
        <v>562</v>
      </c>
      <c r="AO16" s="77" t="s">
        <v>564</v>
      </c>
      <c r="AP16" s="77" t="s">
        <v>564</v>
      </c>
      <c r="AQ16" s="77" t="s">
        <v>565</v>
      </c>
      <c r="AR16" s="77" t="s">
        <v>566</v>
      </c>
      <c r="AS16" s="77" t="s">
        <v>326</v>
      </c>
      <c r="AT16" s="77" t="s">
        <v>326</v>
      </c>
      <c r="AU16" s="77" t="s">
        <v>327</v>
      </c>
      <c r="AV16" s="77" t="s">
        <v>327</v>
      </c>
      <c r="AW16" s="77" t="s">
        <v>567</v>
      </c>
      <c r="AX16" s="77" t="s">
        <v>567</v>
      </c>
      <c r="AY16" s="77" t="s">
        <v>568</v>
      </c>
      <c r="AZ16" s="77" t="s">
        <v>103</v>
      </c>
      <c r="BA16" s="77" t="s">
        <v>569</v>
      </c>
      <c r="BB16" s="77" t="s">
        <v>570</v>
      </c>
      <c r="BC16" s="77" t="s">
        <v>570</v>
      </c>
      <c r="BD16" s="77" t="s">
        <v>571</v>
      </c>
      <c r="BE16" s="77" t="s">
        <v>571</v>
      </c>
      <c r="BF16" s="77" t="s">
        <v>328</v>
      </c>
      <c r="BG16" s="77" t="s">
        <v>605</v>
      </c>
      <c r="BH16" s="77" t="s">
        <v>329</v>
      </c>
      <c r="BI16" s="77" t="s">
        <v>329</v>
      </c>
      <c r="BJ16" s="77" t="s">
        <v>572</v>
      </c>
      <c r="BK16" s="77" t="s">
        <v>573</v>
      </c>
      <c r="BL16" s="77" t="s">
        <v>574</v>
      </c>
      <c r="BM16" s="77" t="s">
        <v>575</v>
      </c>
      <c r="BN16" s="77" t="s">
        <v>576</v>
      </c>
      <c r="BO16" s="77" t="s">
        <v>576</v>
      </c>
      <c r="BP16" s="77" t="s">
        <v>577</v>
      </c>
      <c r="BQ16" s="77" t="s">
        <v>339</v>
      </c>
      <c r="BR16" s="77" t="s">
        <v>339</v>
      </c>
      <c r="BS16" s="77" t="s">
        <v>332</v>
      </c>
      <c r="BT16" s="77" t="s">
        <v>332</v>
      </c>
      <c r="BU16" s="77" t="s">
        <v>606</v>
      </c>
      <c r="BV16" s="77" t="s">
        <v>579</v>
      </c>
      <c r="BW16" s="77" t="s">
        <v>333</v>
      </c>
      <c r="BX16" s="77" t="s">
        <v>333</v>
      </c>
      <c r="BY16" s="77" t="s">
        <v>334</v>
      </c>
      <c r="BZ16" s="77" t="s">
        <v>334</v>
      </c>
      <c r="CA16" s="77" t="s">
        <v>360</v>
      </c>
      <c r="CB16" s="77" t="s">
        <v>359</v>
      </c>
      <c r="CC16" s="77" t="s">
        <v>580</v>
      </c>
      <c r="CD16" s="77" t="s">
        <v>581</v>
      </c>
      <c r="CE16" s="77" t="s">
        <v>335</v>
      </c>
      <c r="CF16" s="77" t="s">
        <v>335</v>
      </c>
      <c r="CG16" s="77" t="s">
        <v>582</v>
      </c>
      <c r="CH16" s="77" t="s">
        <v>582</v>
      </c>
      <c r="CI16" s="77" t="s">
        <v>582</v>
      </c>
      <c r="CJ16" s="77" t="s">
        <v>583</v>
      </c>
      <c r="CK16" s="77" t="s">
        <v>584</v>
      </c>
      <c r="CL16" s="77" t="s">
        <v>336</v>
      </c>
      <c r="CM16" s="77" t="s">
        <v>336</v>
      </c>
      <c r="CN16" s="77" t="s">
        <v>340</v>
      </c>
      <c r="CO16" s="77" t="s">
        <v>340</v>
      </c>
      <c r="CP16" s="77"/>
      <c r="CQ16" s="77"/>
      <c r="CR16" s="77"/>
      <c r="CS16" s="77"/>
      <c r="CT16" s="77"/>
      <c r="CU16" s="77"/>
      <c r="CV16" s="77"/>
      <c r="CW16" s="77"/>
      <c r="CX16" s="77"/>
      <c r="CY16" s="77"/>
      <c r="CZ16" s="77"/>
    </row>
    <row r="17" spans="1:104" ht="28" x14ac:dyDescent="0.3">
      <c r="A17" s="54" t="s">
        <v>365</v>
      </c>
      <c r="B17" s="55" t="s">
        <v>366</v>
      </c>
      <c r="C17" s="22" t="s">
        <v>367</v>
      </c>
      <c r="D17" s="44" t="s">
        <v>80</v>
      </c>
      <c r="E17" s="77" t="s">
        <v>368</v>
      </c>
      <c r="F17" s="77" t="s">
        <v>368</v>
      </c>
      <c r="G17" s="77" t="s">
        <v>368</v>
      </c>
      <c r="H17" s="77" t="s">
        <v>368</v>
      </c>
      <c r="I17" s="77" t="s">
        <v>368</v>
      </c>
      <c r="J17" s="77" t="s">
        <v>585</v>
      </c>
      <c r="K17" s="77" t="s">
        <v>585</v>
      </c>
      <c r="L17" s="77" t="s">
        <v>585</v>
      </c>
      <c r="M17" s="77" t="s">
        <v>585</v>
      </c>
      <c r="N17" s="77" t="s">
        <v>585</v>
      </c>
      <c r="O17" s="77" t="s">
        <v>585</v>
      </c>
      <c r="P17" s="77" t="s">
        <v>585</v>
      </c>
      <c r="Q17" s="77" t="s">
        <v>585</v>
      </c>
      <c r="R17" s="77" t="s">
        <v>585</v>
      </c>
      <c r="S17" s="77" t="s">
        <v>585</v>
      </c>
      <c r="T17" s="77" t="s">
        <v>585</v>
      </c>
      <c r="U17" s="77" t="s">
        <v>585</v>
      </c>
      <c r="V17" s="77" t="s">
        <v>585</v>
      </c>
      <c r="W17" s="77" t="s">
        <v>585</v>
      </c>
      <c r="X17" s="77" t="s">
        <v>585</v>
      </c>
      <c r="Y17" s="77" t="s">
        <v>585</v>
      </c>
      <c r="Z17" s="77" t="s">
        <v>585</v>
      </c>
      <c r="AA17" s="77" t="s">
        <v>585</v>
      </c>
      <c r="AB17" s="77" t="s">
        <v>585</v>
      </c>
      <c r="AC17" s="77" t="s">
        <v>585</v>
      </c>
      <c r="AD17" s="77" t="s">
        <v>585</v>
      </c>
      <c r="AE17" s="77" t="s">
        <v>585</v>
      </c>
      <c r="AF17" s="77" t="s">
        <v>585</v>
      </c>
      <c r="AG17" s="77" t="s">
        <v>585</v>
      </c>
      <c r="AH17" s="77" t="s">
        <v>585</v>
      </c>
      <c r="AI17" s="77" t="s">
        <v>585</v>
      </c>
      <c r="AJ17" s="77" t="s">
        <v>585</v>
      </c>
      <c r="AK17" s="77" t="s">
        <v>585</v>
      </c>
      <c r="AL17" s="77" t="s">
        <v>585</v>
      </c>
      <c r="AM17" s="77" t="s">
        <v>585</v>
      </c>
      <c r="AN17" s="77" t="s">
        <v>585</v>
      </c>
      <c r="AO17" s="77" t="s">
        <v>585</v>
      </c>
      <c r="AP17" s="77" t="s">
        <v>585</v>
      </c>
      <c r="AQ17" s="77" t="s">
        <v>585</v>
      </c>
      <c r="AR17" s="77" t="s">
        <v>585</v>
      </c>
      <c r="AS17" s="77" t="s">
        <v>585</v>
      </c>
      <c r="AT17" s="77" t="s">
        <v>585</v>
      </c>
      <c r="AU17" s="77" t="s">
        <v>585</v>
      </c>
      <c r="AV17" s="77" t="s">
        <v>585</v>
      </c>
      <c r="AW17" s="77" t="s">
        <v>585</v>
      </c>
      <c r="AX17" s="77" t="s">
        <v>585</v>
      </c>
      <c r="AY17" s="77" t="s">
        <v>585</v>
      </c>
      <c r="AZ17" s="77" t="s">
        <v>585</v>
      </c>
      <c r="BA17" s="77" t="s">
        <v>585</v>
      </c>
      <c r="BB17" s="77" t="s">
        <v>585</v>
      </c>
      <c r="BC17" s="77" t="s">
        <v>585</v>
      </c>
      <c r="BD17" s="77" t="s">
        <v>585</v>
      </c>
      <c r="BE17" s="77" t="s">
        <v>585</v>
      </c>
      <c r="BF17" s="77" t="s">
        <v>585</v>
      </c>
      <c r="BG17" s="77" t="s">
        <v>585</v>
      </c>
      <c r="BH17" s="77" t="s">
        <v>585</v>
      </c>
      <c r="BI17" s="77" t="s">
        <v>585</v>
      </c>
      <c r="BJ17" s="77" t="s">
        <v>585</v>
      </c>
      <c r="BK17" s="77" t="s">
        <v>585</v>
      </c>
      <c r="BL17" s="77" t="s">
        <v>585</v>
      </c>
      <c r="BM17" s="77" t="s">
        <v>585</v>
      </c>
      <c r="BN17" s="77" t="s">
        <v>585</v>
      </c>
      <c r="BO17" s="77" t="s">
        <v>585</v>
      </c>
      <c r="BP17" s="77" t="s">
        <v>585</v>
      </c>
      <c r="BQ17" s="77" t="s">
        <v>585</v>
      </c>
      <c r="BR17" s="77" t="s">
        <v>585</v>
      </c>
      <c r="BS17" s="77" t="s">
        <v>585</v>
      </c>
      <c r="BT17" s="77" t="s">
        <v>585</v>
      </c>
      <c r="BU17" s="77" t="s">
        <v>585</v>
      </c>
      <c r="BV17" s="77" t="s">
        <v>585</v>
      </c>
      <c r="BW17" s="77" t="s">
        <v>585</v>
      </c>
      <c r="BX17" s="77" t="s">
        <v>585</v>
      </c>
      <c r="BY17" s="77" t="s">
        <v>585</v>
      </c>
      <c r="BZ17" s="77" t="s">
        <v>585</v>
      </c>
      <c r="CA17" s="77" t="s">
        <v>585</v>
      </c>
      <c r="CB17" s="77" t="s">
        <v>585</v>
      </c>
      <c r="CC17" s="77" t="s">
        <v>585</v>
      </c>
      <c r="CD17" s="77" t="s">
        <v>585</v>
      </c>
      <c r="CE17" s="77" t="s">
        <v>585</v>
      </c>
      <c r="CF17" s="77" t="s">
        <v>585</v>
      </c>
      <c r="CG17" s="77" t="s">
        <v>585</v>
      </c>
      <c r="CH17" s="77" t="s">
        <v>585</v>
      </c>
      <c r="CI17" s="77" t="s">
        <v>585</v>
      </c>
      <c r="CJ17" s="77" t="s">
        <v>585</v>
      </c>
      <c r="CK17" s="77" t="s">
        <v>585</v>
      </c>
      <c r="CL17" s="77" t="s">
        <v>585</v>
      </c>
      <c r="CM17" s="77" t="s">
        <v>585</v>
      </c>
      <c r="CN17" s="77" t="s">
        <v>585</v>
      </c>
      <c r="CO17" s="77" t="s">
        <v>585</v>
      </c>
      <c r="CP17" s="77"/>
      <c r="CQ17" s="77"/>
      <c r="CR17" s="77"/>
      <c r="CS17" s="77"/>
      <c r="CT17" s="77"/>
      <c r="CU17" s="77"/>
      <c r="CV17" s="77"/>
      <c r="CW17" s="77"/>
      <c r="CX17" s="77"/>
      <c r="CY17" s="77"/>
      <c r="CZ17" s="77"/>
    </row>
    <row r="18" spans="1:104" ht="28" x14ac:dyDescent="0.3">
      <c r="A18" s="60" t="s">
        <v>375</v>
      </c>
      <c r="B18" s="40" t="s">
        <v>376</v>
      </c>
      <c r="C18" s="21" t="s">
        <v>377</v>
      </c>
      <c r="D18" s="45" t="s">
        <v>80</v>
      </c>
      <c r="E18" s="78" t="s">
        <v>380</v>
      </c>
      <c r="F18" s="78" t="s">
        <v>586</v>
      </c>
      <c r="G18" s="78" t="s">
        <v>587</v>
      </c>
      <c r="H18" s="78" t="s">
        <v>588</v>
      </c>
      <c r="I18" s="78" t="s">
        <v>380</v>
      </c>
      <c r="J18" s="78" t="s">
        <v>589</v>
      </c>
      <c r="K18" s="78" t="s">
        <v>587</v>
      </c>
      <c r="L18" s="78" t="s">
        <v>588</v>
      </c>
      <c r="M18" s="78" t="s">
        <v>380</v>
      </c>
      <c r="N18" s="78" t="s">
        <v>380</v>
      </c>
      <c r="O18" s="78" t="s">
        <v>380</v>
      </c>
      <c r="P18" s="78" t="s">
        <v>589</v>
      </c>
      <c r="Q18" s="78" t="s">
        <v>587</v>
      </c>
      <c r="R18" s="78" t="s">
        <v>380</v>
      </c>
      <c r="S18" s="78" t="s">
        <v>589</v>
      </c>
      <c r="T18" s="78" t="s">
        <v>587</v>
      </c>
      <c r="U18" s="78" t="s">
        <v>587</v>
      </c>
      <c r="V18" s="78" t="s">
        <v>589</v>
      </c>
      <c r="W18" s="78" t="s">
        <v>587</v>
      </c>
      <c r="X18" s="78" t="s">
        <v>589</v>
      </c>
      <c r="Y18" s="78" t="s">
        <v>380</v>
      </c>
      <c r="Z18" s="78" t="s">
        <v>380</v>
      </c>
      <c r="AA18" s="78" t="s">
        <v>380</v>
      </c>
      <c r="AB18" s="78" t="s">
        <v>380</v>
      </c>
      <c r="AC18" s="78" t="s">
        <v>589</v>
      </c>
      <c r="AD18" s="78" t="s">
        <v>587</v>
      </c>
      <c r="AE18" s="78" t="s">
        <v>380</v>
      </c>
      <c r="AF18" s="78" t="s">
        <v>587</v>
      </c>
      <c r="AG18" s="78" t="s">
        <v>589</v>
      </c>
      <c r="AH18" s="78" t="s">
        <v>587</v>
      </c>
      <c r="AI18" s="78" t="s">
        <v>589</v>
      </c>
      <c r="AJ18" s="78" t="s">
        <v>589</v>
      </c>
      <c r="AK18" s="78" t="s">
        <v>587</v>
      </c>
      <c r="AL18" s="78" t="s">
        <v>589</v>
      </c>
      <c r="AM18" s="78" t="s">
        <v>587</v>
      </c>
      <c r="AN18" s="78" t="s">
        <v>380</v>
      </c>
      <c r="AO18" s="78" t="s">
        <v>587</v>
      </c>
      <c r="AP18" s="78" t="s">
        <v>589</v>
      </c>
      <c r="AQ18" s="78" t="s">
        <v>380</v>
      </c>
      <c r="AR18" s="78" t="s">
        <v>380</v>
      </c>
      <c r="AS18" s="78" t="s">
        <v>587</v>
      </c>
      <c r="AT18" s="78" t="s">
        <v>589</v>
      </c>
      <c r="AU18" s="78" t="s">
        <v>589</v>
      </c>
      <c r="AV18" s="78" t="s">
        <v>587</v>
      </c>
      <c r="AW18" s="78" t="s">
        <v>587</v>
      </c>
      <c r="AX18" s="78" t="s">
        <v>589</v>
      </c>
      <c r="AY18" s="78" t="s">
        <v>587</v>
      </c>
      <c r="AZ18" s="78" t="s">
        <v>589</v>
      </c>
      <c r="BA18" s="78" t="s">
        <v>380</v>
      </c>
      <c r="BB18" s="78" t="s">
        <v>589</v>
      </c>
      <c r="BC18" s="78" t="s">
        <v>587</v>
      </c>
      <c r="BD18" s="78" t="s">
        <v>587</v>
      </c>
      <c r="BE18" s="78" t="s">
        <v>589</v>
      </c>
      <c r="BF18" s="78" t="s">
        <v>587</v>
      </c>
      <c r="BG18" s="78" t="s">
        <v>589</v>
      </c>
      <c r="BH18" s="78" t="s">
        <v>589</v>
      </c>
      <c r="BI18" s="78" t="s">
        <v>587</v>
      </c>
      <c r="BJ18" s="78" t="s">
        <v>380</v>
      </c>
      <c r="BK18" s="78" t="s">
        <v>380</v>
      </c>
      <c r="BL18" s="78" t="s">
        <v>380</v>
      </c>
      <c r="BM18" s="78" t="s">
        <v>380</v>
      </c>
      <c r="BN18" s="78" t="s">
        <v>589</v>
      </c>
      <c r="BO18" s="78" t="s">
        <v>587</v>
      </c>
      <c r="BP18" s="78" t="s">
        <v>380</v>
      </c>
      <c r="BQ18" s="78" t="s">
        <v>589</v>
      </c>
      <c r="BR18" s="78" t="s">
        <v>587</v>
      </c>
      <c r="BS18" s="78" t="s">
        <v>589</v>
      </c>
      <c r="BT18" s="78" t="s">
        <v>587</v>
      </c>
      <c r="BU18" s="78" t="s">
        <v>380</v>
      </c>
      <c r="BV18" s="78" t="s">
        <v>380</v>
      </c>
      <c r="BW18" s="78" t="s">
        <v>589</v>
      </c>
      <c r="BX18" s="78" t="s">
        <v>587</v>
      </c>
      <c r="BY18" s="78" t="s">
        <v>589</v>
      </c>
      <c r="BZ18" s="78" t="s">
        <v>587</v>
      </c>
      <c r="CA18" s="78" t="s">
        <v>380</v>
      </c>
      <c r="CB18" s="78" t="s">
        <v>380</v>
      </c>
      <c r="CC18" s="78" t="s">
        <v>380</v>
      </c>
      <c r="CD18" s="78" t="s">
        <v>380</v>
      </c>
      <c r="CE18" s="78" t="s">
        <v>589</v>
      </c>
      <c r="CF18" s="78" t="s">
        <v>587</v>
      </c>
      <c r="CG18" s="78" t="s">
        <v>589</v>
      </c>
      <c r="CH18" s="78" t="s">
        <v>587</v>
      </c>
      <c r="CI18" s="78" t="s">
        <v>588</v>
      </c>
      <c r="CJ18" s="78" t="s">
        <v>380</v>
      </c>
      <c r="CK18" s="78" t="s">
        <v>380</v>
      </c>
      <c r="CL18" s="78" t="s">
        <v>589</v>
      </c>
      <c r="CM18" s="78" t="s">
        <v>587</v>
      </c>
      <c r="CN18" s="78" t="s">
        <v>589</v>
      </c>
      <c r="CO18" s="78" t="s">
        <v>587</v>
      </c>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t="s">
        <v>395</v>
      </c>
      <c r="F23" s="73" t="s">
        <v>607</v>
      </c>
      <c r="G23" s="50" t="s">
        <v>397</v>
      </c>
      <c r="H23" s="50" t="s">
        <v>397</v>
      </c>
      <c r="I23" s="50" t="s">
        <v>397</v>
      </c>
      <c r="J23" s="50" t="s">
        <v>590</v>
      </c>
      <c r="K23" s="50" t="s">
        <v>590</v>
      </c>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t="s">
        <v>402</v>
      </c>
      <c r="F24" s="75" t="s">
        <v>402</v>
      </c>
      <c r="G24" s="74" t="s">
        <v>397</v>
      </c>
      <c r="H24" s="74" t="s">
        <v>397</v>
      </c>
      <c r="I24" s="74" t="s">
        <v>397</v>
      </c>
      <c r="J24" s="74" t="s">
        <v>402</v>
      </c>
      <c r="K24" s="74" t="s">
        <v>402</v>
      </c>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t="s">
        <v>406</v>
      </c>
      <c r="F25" s="72" t="s">
        <v>406</v>
      </c>
      <c r="G25" s="72" t="s">
        <v>406</v>
      </c>
      <c r="H25" s="72" t="s">
        <v>406</v>
      </c>
      <c r="I25" s="72" t="s">
        <v>406</v>
      </c>
      <c r="J25" s="72" t="s">
        <v>406</v>
      </c>
      <c r="K25" s="72" t="s">
        <v>406</v>
      </c>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Commonwealth Care Alliance</v>
      </c>
      <c r="F29" s="4" t="str">
        <f>IF(F30&lt;&gt;"",F30,"[Plan 2]")</f>
        <v>Fallon Navicare</v>
      </c>
      <c r="G29" s="4" t="str">
        <f>IF(G30&lt;&gt;"",G30,"[Plan 3]")</f>
        <v>Senior Whole Health</v>
      </c>
      <c r="H29" s="4" t="str">
        <f>IF(H30&lt;&gt;"",H30,"[Plan 4]")</f>
        <v>Tufts Health Plan</v>
      </c>
      <c r="I29" s="4" t="str">
        <f>IF(I30&lt;&gt;"",I30,"[Plan 5]")</f>
        <v>United Healthcare</v>
      </c>
      <c r="J29" s="4" t="str">
        <f>IF(J30&lt;&gt;"",J30,"[Plan 6]")</f>
        <v>Wellsense Health Plan</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t="s">
        <v>591</v>
      </c>
      <c r="F30" s="79" t="s">
        <v>608</v>
      </c>
      <c r="G30" s="50" t="s">
        <v>609</v>
      </c>
      <c r="H30" s="50" t="s">
        <v>610</v>
      </c>
      <c r="I30" s="50" t="s">
        <v>611</v>
      </c>
      <c r="J30" s="50" t="s">
        <v>612</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432</v>
      </c>
      <c r="F31" s="50" t="s">
        <v>432</v>
      </c>
      <c r="G31" s="50" t="s">
        <v>432</v>
      </c>
      <c r="H31" s="50" t="s">
        <v>432</v>
      </c>
      <c r="I31" s="50" t="s">
        <v>432</v>
      </c>
      <c r="J31" s="50" t="s">
        <v>432</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94" t="s">
        <v>613</v>
      </c>
      <c r="F32" s="94" t="s">
        <v>613</v>
      </c>
      <c r="G32" s="94" t="s">
        <v>613</v>
      </c>
      <c r="H32" s="94" t="s">
        <v>613</v>
      </c>
      <c r="I32" s="94" t="s">
        <v>613</v>
      </c>
      <c r="J32" s="94" t="s">
        <v>613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t="s">
        <v>406</v>
      </c>
      <c r="F33" s="77" t="s">
        <v>406</v>
      </c>
      <c r="G33" s="77" t="s">
        <v>406</v>
      </c>
      <c r="H33" s="77" t="s">
        <v>406</v>
      </c>
      <c r="I33" s="77" t="s">
        <v>406</v>
      </c>
      <c r="J33" s="77" t="s">
        <v>406</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t="s">
        <v>406</v>
      </c>
      <c r="F34" s="77" t="s">
        <v>406</v>
      </c>
      <c r="G34" s="77" t="s">
        <v>406</v>
      </c>
      <c r="H34" s="77" t="s">
        <v>406</v>
      </c>
      <c r="I34" s="77" t="s">
        <v>406</v>
      </c>
      <c r="J34" s="77" t="s">
        <v>406</v>
      </c>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t="s">
        <v>459</v>
      </c>
      <c r="F36" s="79" t="s">
        <v>459</v>
      </c>
      <c r="G36" s="50" t="s">
        <v>459</v>
      </c>
      <c r="H36" s="50" t="s">
        <v>459</v>
      </c>
      <c r="I36" s="50" t="s">
        <v>459</v>
      </c>
      <c r="J36" s="50" t="s">
        <v>459</v>
      </c>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t="s">
        <v>406</v>
      </c>
      <c r="F37" s="79" t="s">
        <v>406</v>
      </c>
      <c r="G37" s="50" t="s">
        <v>406</v>
      </c>
      <c r="H37" s="50" t="s">
        <v>406</v>
      </c>
      <c r="I37" s="50" t="s">
        <v>406</v>
      </c>
      <c r="J37" s="50" t="s">
        <v>406</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94" t="s">
        <v>432</v>
      </c>
      <c r="F38" s="50" t="s">
        <v>432</v>
      </c>
      <c r="G38" s="50" t="s">
        <v>432</v>
      </c>
      <c r="H38" s="50" t="s">
        <v>432</v>
      </c>
      <c r="I38" s="50" t="s">
        <v>432</v>
      </c>
      <c r="J38" s="50" t="s">
        <v>432</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252" x14ac:dyDescent="0.3">
      <c r="A39" s="37" t="s">
        <v>473</v>
      </c>
      <c r="B39" s="16" t="s">
        <v>474</v>
      </c>
      <c r="C39" s="36" t="s">
        <v>475</v>
      </c>
      <c r="D39" s="20" t="s">
        <v>35</v>
      </c>
      <c r="E39" s="94" t="s">
        <v>600</v>
      </c>
      <c r="F39" s="94" t="s">
        <v>600</v>
      </c>
      <c r="G39" s="94" t="s">
        <v>600</v>
      </c>
      <c r="H39" s="94" t="s">
        <v>600</v>
      </c>
      <c r="I39" s="94" t="s">
        <v>600</v>
      </c>
      <c r="J39" s="94" t="s">
        <v>600</v>
      </c>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t="s">
        <v>406</v>
      </c>
      <c r="F40" s="50" t="s">
        <v>406</v>
      </c>
      <c r="G40" s="50" t="s">
        <v>406</v>
      </c>
      <c r="H40" s="50" t="s">
        <v>406</v>
      </c>
      <c r="I40" s="50" t="s">
        <v>406</v>
      </c>
      <c r="J40" s="50" t="s">
        <v>406</v>
      </c>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t="s">
        <v>406</v>
      </c>
      <c r="F41" s="50" t="s">
        <v>406</v>
      </c>
      <c r="G41" s="50" t="s">
        <v>406</v>
      </c>
      <c r="H41" s="50" t="s">
        <v>406</v>
      </c>
      <c r="I41" s="50" t="s">
        <v>406</v>
      </c>
      <c r="J41" s="50" t="s">
        <v>406</v>
      </c>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xWindow="666" yWindow="792" count="1">
    <dataValidation allowBlank="1" showInputMessage="1" prompt="To enter free text, select cell and type - do not click into cell" sqref="E15:CZ15" xr:uid="{71C06A35-F759-4EF0-801D-8E42BD23440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66" yWindow="792"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dimension ref="A1:CZ135"/>
  <sheetViews>
    <sheetView showGridLines="0" zoomScale="85" zoomScaleNormal="85" workbookViewId="0">
      <selection activeCell="E43" sqref="E43"/>
    </sheetView>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DATA OK: Assurances correctly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IF('I_State&amp;Prog_Info'!J15="","[Program 6]",'I_State&amp;Prog_Info'!J15)</f>
        <v>[Program 6]</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IF('I_State&amp;Prog_Info'!J17="","(Placeholder for plan type)",'I_State&amp;Prog_Info'!J17)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IF('I_State&amp;Prog_Info'!J59="","(Placeholder for providers)",'I_State&amp;Prog_Info'!J59)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IF('I_State&amp;Prog_Info'!J39="","(Placeholder for separate analysis and results document)",'I_State&amp;Prog_Info'!J39)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IF('I_State&amp;Prog_Info'!J40="","(Placeholder for separate analysis and results document)",'I_State&amp;Prog_Info'!J40)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IF('I_State&amp;Prog_Info'!J41="","(Placeholder for separate analysis and results document)",'I_State&amp;Prog_Info'!J41)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t="s">
        <v>431</v>
      </c>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t="s">
        <v>431</v>
      </c>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dimension ref="A1:CZ135"/>
  <sheetViews>
    <sheetView showGridLines="0" zoomScale="85" zoomScaleNormal="85" workbookViewId="0"/>
  </sheetViews>
  <sheetFormatPr defaultColWidth="9.1796875" defaultRowHeight="14" x14ac:dyDescent="0.3"/>
  <cols>
    <col min="1" max="1" width="7.54296875" style="5" customWidth="1"/>
    <col min="2" max="2" width="39.54296875" style="5" customWidth="1"/>
    <col min="3" max="3" width="71.54296875" style="10" customWidth="1"/>
    <col min="4" max="4" width="29.453125" style="10" customWidth="1"/>
    <col min="5" max="12" width="24.81640625" style="10" customWidth="1"/>
    <col min="13" max="44" width="20.54296875" style="10" customWidth="1"/>
    <col min="45" max="105" width="20.54296875" style="5" customWidth="1"/>
    <col min="106" max="16384" width="9.1796875" style="5"/>
  </cols>
  <sheetData>
    <row r="1" spans="1:104" ht="28.5" customHeight="1" x14ac:dyDescent="0.35">
      <c r="A1" s="14" t="s">
        <v>167</v>
      </c>
      <c r="B1" s="14"/>
      <c r="C1" s="5"/>
      <c r="D1" s="67"/>
      <c r="E1" s="46"/>
      <c r="F1" s="5"/>
      <c r="G1" s="5"/>
      <c r="H1" s="5"/>
      <c r="I1" s="5"/>
      <c r="J1" s="5"/>
      <c r="K1" s="5"/>
      <c r="L1" s="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row>
    <row r="2" spans="1:104" ht="19.5" customHeight="1" thickBot="1" x14ac:dyDescent="0.35">
      <c r="A2" s="120" t="s">
        <v>168</v>
      </c>
      <c r="B2" s="14"/>
      <c r="C2" s="5"/>
      <c r="D2" s="57" t="str">
        <f>IF(COUNTA(E31, E38)=2,"DATA OK: Assurances correctly reported to II.C.2.a and II.C.3.a","WARNING: Assurances not yet reported to II.C.2.a and II.C.3.a")</f>
        <v>WARNING: Assurances not yet reported to II.C.2.a and II.C.3.a</v>
      </c>
      <c r="E2" s="5"/>
      <c r="F2" s="5"/>
      <c r="G2" s="5"/>
      <c r="H2" s="5"/>
      <c r="I2" s="5"/>
      <c r="J2" s="5"/>
      <c r="K2" s="5"/>
      <c r="L2" s="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row>
    <row r="3" spans="1:104" ht="28.5" customHeight="1" x14ac:dyDescent="0.3">
      <c r="A3" s="121" t="s">
        <v>169</v>
      </c>
      <c r="B3" s="122"/>
      <c r="C3" s="123" t="str">
        <f>IF('I_State&amp;Prog_Info'!K15="","[Program 7]",'I_State&amp;Prog_Info'!K15)</f>
        <v>[Program 7]</v>
      </c>
      <c r="E3" s="5"/>
      <c r="G3" s="5"/>
      <c r="H3" s="5"/>
      <c r="I3" s="5"/>
      <c r="J3" s="5"/>
      <c r="K3" s="5"/>
      <c r="L3" s="5"/>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104" ht="23.25" customHeight="1" x14ac:dyDescent="0.3">
      <c r="A4" s="171" t="s">
        <v>170</v>
      </c>
      <c r="B4" s="172"/>
      <c r="C4" s="69" t="str">
        <f>IF('I_State&amp;Prog_Info'!K17="","(Placeholder for plan type)",'I_State&amp;Prog_Info'!K17)</f>
        <v>(Placeholder for plan type)</v>
      </c>
      <c r="E4" s="5"/>
      <c r="F4" s="5"/>
      <c r="G4" s="5"/>
      <c r="H4" s="5"/>
      <c r="I4" s="5"/>
      <c r="J4" s="5"/>
      <c r="K4" s="5"/>
      <c r="L4" s="5"/>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row>
    <row r="5" spans="1:104" ht="23.25" customHeight="1" x14ac:dyDescent="0.3">
      <c r="A5" s="171" t="s">
        <v>171</v>
      </c>
      <c r="B5" s="172"/>
      <c r="C5" s="69" t="str">
        <f>IF('I_State&amp;Prog_Info'!K59="","(Placeholder for providers)",'I_State&amp;Prog_Info'!K59)</f>
        <v>(Placeholder for providers)</v>
      </c>
      <c r="E5" s="5"/>
      <c r="G5" s="5"/>
      <c r="H5" s="5"/>
      <c r="I5" s="5"/>
      <c r="J5" s="5"/>
      <c r="K5" s="5"/>
      <c r="L5" s="5"/>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row>
    <row r="6" spans="1:104" ht="23.25" customHeight="1" x14ac:dyDescent="0.3">
      <c r="A6" s="171" t="s">
        <v>172</v>
      </c>
      <c r="B6" s="172"/>
      <c r="C6" s="70" t="str">
        <f>IF('I_State&amp;Prog_Info'!K39="","(Placeholder for separate analysis and results document)",'I_State&amp;Prog_Info'!K39)</f>
        <v>(Placeholder for separate analysis and results document)</v>
      </c>
      <c r="D6" s="56"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104" ht="23.15" customHeight="1" x14ac:dyDescent="0.3">
      <c r="A7" s="171" t="s">
        <v>173</v>
      </c>
      <c r="B7" s="172"/>
      <c r="C7" s="70" t="str">
        <f>IF('I_State&amp;Prog_Info'!K40="","(Placeholder for separate analysis and results document)",'I_State&amp;Prog_Info'!K40)</f>
        <v>(Placeholder for separate analysis and results document)</v>
      </c>
      <c r="D7" s="2"/>
      <c r="E7" s="5"/>
      <c r="F7" s="5"/>
      <c r="G7" s="5"/>
      <c r="H7" s="5"/>
      <c r="I7" s="5"/>
      <c r="J7" s="5"/>
      <c r="K7" s="5"/>
      <c r="L7" s="5"/>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row>
    <row r="8" spans="1:104" ht="23.15" customHeight="1" thickBot="1" x14ac:dyDescent="0.35">
      <c r="A8" s="175" t="s">
        <v>174</v>
      </c>
      <c r="B8" s="176"/>
      <c r="C8" s="71" t="str">
        <f>IF('I_State&amp;Prog_Info'!K41="","(Placeholder for separate analysis and results document)",'I_State&amp;Prog_Info'!K41)</f>
        <v>(Placeholder for separate analysis and results document)</v>
      </c>
      <c r="D8" s="2"/>
      <c r="E8" s="5"/>
      <c r="F8" s="5"/>
      <c r="G8" s="5"/>
      <c r="H8" s="5"/>
      <c r="I8" s="5"/>
      <c r="J8" s="5"/>
      <c r="K8" s="5"/>
      <c r="L8" s="5"/>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row>
    <row r="9" spans="1:104" ht="87.75" customHeight="1" x14ac:dyDescent="0.3">
      <c r="A9" s="173" t="s">
        <v>175</v>
      </c>
      <c r="B9" s="173"/>
      <c r="C9" s="173"/>
      <c r="E9" s="5"/>
      <c r="F9" s="5"/>
      <c r="G9" s="5"/>
      <c r="H9" s="5"/>
      <c r="I9" s="5"/>
      <c r="J9" s="5"/>
      <c r="K9" s="5"/>
      <c r="L9" s="5"/>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1:104" ht="18" customHeight="1" x14ac:dyDescent="0.3">
      <c r="A10" s="10"/>
      <c r="B10" s="10"/>
      <c r="D10" s="2"/>
      <c r="E10" s="5"/>
      <c r="F10" s="5"/>
      <c r="G10" s="5"/>
      <c r="H10" s="5"/>
      <c r="I10" s="5"/>
      <c r="J10" s="5"/>
      <c r="K10" s="5"/>
      <c r="L10" s="5"/>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row>
    <row r="11" spans="1:104" ht="41.25" customHeight="1" thickBot="1" x14ac:dyDescent="0.45">
      <c r="A11" s="174" t="s">
        <v>176</v>
      </c>
      <c r="B11" s="174"/>
      <c r="C11" s="174"/>
      <c r="D11" s="5"/>
      <c r="E11" s="5"/>
      <c r="F11" s="5"/>
      <c r="G11" s="5"/>
      <c r="H11" s="5"/>
      <c r="I11" s="5"/>
      <c r="J11" s="5"/>
      <c r="K11" s="5"/>
      <c r="L11" s="5"/>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row>
    <row r="12" spans="1:104" ht="30" customHeight="1" x14ac:dyDescent="0.3">
      <c r="A12" s="158" t="s">
        <v>177</v>
      </c>
      <c r="B12" s="158"/>
      <c r="C12" s="158"/>
      <c r="D12" s="142"/>
      <c r="E12" s="124" t="s">
        <v>178</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6"/>
    </row>
    <row r="13" spans="1:104" ht="29.25" customHeight="1" x14ac:dyDescent="0.3">
      <c r="A13" s="6" t="s">
        <v>28</v>
      </c>
      <c r="B13" s="7" t="s">
        <v>29</v>
      </c>
      <c r="C13" s="7" t="s">
        <v>30</v>
      </c>
      <c r="D13" s="7" t="s">
        <v>31</v>
      </c>
      <c r="E13" s="4" t="s">
        <v>179</v>
      </c>
      <c r="F13" s="4" t="s">
        <v>180</v>
      </c>
      <c r="G13" s="4" t="s">
        <v>181</v>
      </c>
      <c r="H13" s="4" t="s">
        <v>182</v>
      </c>
      <c r="I13" s="4" t="s">
        <v>183</v>
      </c>
      <c r="J13" s="4" t="s">
        <v>184</v>
      </c>
      <c r="K13" s="4" t="s">
        <v>185</v>
      </c>
      <c r="L13" s="4" t="s">
        <v>186</v>
      </c>
      <c r="M13" s="4" t="s">
        <v>187</v>
      </c>
      <c r="N13" s="4" t="s">
        <v>188</v>
      </c>
      <c r="O13" s="4" t="s">
        <v>189</v>
      </c>
      <c r="P13" s="4" t="s">
        <v>190</v>
      </c>
      <c r="Q13" s="4" t="s">
        <v>191</v>
      </c>
      <c r="R13" s="4" t="s">
        <v>192</v>
      </c>
      <c r="S13" s="4" t="s">
        <v>193</v>
      </c>
      <c r="T13" s="4" t="s">
        <v>194</v>
      </c>
      <c r="U13" s="4" t="s">
        <v>195</v>
      </c>
      <c r="V13" s="4" t="s">
        <v>196</v>
      </c>
      <c r="W13" s="4" t="s">
        <v>197</v>
      </c>
      <c r="X13" s="4" t="s">
        <v>198</v>
      </c>
      <c r="Y13" s="4" t="s">
        <v>199</v>
      </c>
      <c r="Z13" s="4" t="s">
        <v>200</v>
      </c>
      <c r="AA13" s="4" t="s">
        <v>201</v>
      </c>
      <c r="AB13" s="4" t="s">
        <v>202</v>
      </c>
      <c r="AC13" s="4" t="s">
        <v>203</v>
      </c>
      <c r="AD13" s="4" t="s">
        <v>204</v>
      </c>
      <c r="AE13" s="4" t="s">
        <v>205</v>
      </c>
      <c r="AF13" s="4" t="s">
        <v>206</v>
      </c>
      <c r="AG13" s="4" t="s">
        <v>207</v>
      </c>
      <c r="AH13" s="4" t="s">
        <v>208</v>
      </c>
      <c r="AI13" s="4" t="s">
        <v>209</v>
      </c>
      <c r="AJ13" s="4" t="s">
        <v>210</v>
      </c>
      <c r="AK13" s="4" t="s">
        <v>211</v>
      </c>
      <c r="AL13" s="4" t="s">
        <v>212</v>
      </c>
      <c r="AM13" s="4" t="s">
        <v>213</v>
      </c>
      <c r="AN13" s="4" t="s">
        <v>214</v>
      </c>
      <c r="AO13" s="4" t="s">
        <v>215</v>
      </c>
      <c r="AP13" s="4" t="s">
        <v>216</v>
      </c>
      <c r="AQ13" s="4" t="s">
        <v>217</v>
      </c>
      <c r="AR13" s="4" t="s">
        <v>218</v>
      </c>
      <c r="AS13" s="4" t="s">
        <v>219</v>
      </c>
      <c r="AT13" s="4" t="s">
        <v>220</v>
      </c>
      <c r="AU13" s="4" t="s">
        <v>221</v>
      </c>
      <c r="AV13" s="4" t="s">
        <v>222</v>
      </c>
      <c r="AW13" s="4" t="s">
        <v>223</v>
      </c>
      <c r="AX13" s="4" t="s">
        <v>224</v>
      </c>
      <c r="AY13" s="4" t="s">
        <v>225</v>
      </c>
      <c r="AZ13" s="4" t="s">
        <v>226</v>
      </c>
      <c r="BA13" s="4" t="s">
        <v>227</v>
      </c>
      <c r="BB13" s="4" t="s">
        <v>228</v>
      </c>
      <c r="BC13" s="4" t="s">
        <v>229</v>
      </c>
      <c r="BD13" s="4" t="s">
        <v>230</v>
      </c>
      <c r="BE13" s="4" t="s">
        <v>231</v>
      </c>
      <c r="BF13" s="4" t="s">
        <v>232</v>
      </c>
      <c r="BG13" s="4" t="s">
        <v>233</v>
      </c>
      <c r="BH13" s="4" t="s">
        <v>234</v>
      </c>
      <c r="BI13" s="4" t="s">
        <v>235</v>
      </c>
      <c r="BJ13" s="4" t="s">
        <v>236</v>
      </c>
      <c r="BK13" s="4" t="s">
        <v>237</v>
      </c>
      <c r="BL13" s="4" t="s">
        <v>238</v>
      </c>
      <c r="BM13" s="4" t="s">
        <v>239</v>
      </c>
      <c r="BN13" s="4" t="s">
        <v>240</v>
      </c>
      <c r="BO13" s="4" t="s">
        <v>241</v>
      </c>
      <c r="BP13" s="4" t="s">
        <v>242</v>
      </c>
      <c r="BQ13" s="4" t="s">
        <v>243</v>
      </c>
      <c r="BR13" s="4" t="s">
        <v>244</v>
      </c>
      <c r="BS13" s="4" t="s">
        <v>245</v>
      </c>
      <c r="BT13" s="4" t="s">
        <v>246</v>
      </c>
      <c r="BU13" s="4" t="s">
        <v>247</v>
      </c>
      <c r="BV13" s="4" t="s">
        <v>248</v>
      </c>
      <c r="BW13" s="4" t="s">
        <v>249</v>
      </c>
      <c r="BX13" s="4" t="s">
        <v>250</v>
      </c>
      <c r="BY13" s="4" t="s">
        <v>251</v>
      </c>
      <c r="BZ13" s="4" t="s">
        <v>252</v>
      </c>
      <c r="CA13" s="4" t="s">
        <v>253</v>
      </c>
      <c r="CB13" s="4" t="s">
        <v>254</v>
      </c>
      <c r="CC13" s="4" t="s">
        <v>255</v>
      </c>
      <c r="CD13" s="4" t="s">
        <v>256</v>
      </c>
      <c r="CE13" s="4" t="s">
        <v>257</v>
      </c>
      <c r="CF13" s="4" t="s">
        <v>258</v>
      </c>
      <c r="CG13" s="4" t="s">
        <v>259</v>
      </c>
      <c r="CH13" s="4" t="s">
        <v>260</v>
      </c>
      <c r="CI13" s="4" t="s">
        <v>261</v>
      </c>
      <c r="CJ13" s="4" t="s">
        <v>262</v>
      </c>
      <c r="CK13" s="4" t="s">
        <v>263</v>
      </c>
      <c r="CL13" s="4" t="s">
        <v>264</v>
      </c>
      <c r="CM13" s="4" t="s">
        <v>265</v>
      </c>
      <c r="CN13" s="4" t="s">
        <v>266</v>
      </c>
      <c r="CO13" s="4" t="s">
        <v>267</v>
      </c>
      <c r="CP13" s="4" t="s">
        <v>268</v>
      </c>
      <c r="CQ13" s="4" t="s">
        <v>269</v>
      </c>
      <c r="CR13" s="4" t="s">
        <v>270</v>
      </c>
      <c r="CS13" s="4" t="s">
        <v>271</v>
      </c>
      <c r="CT13" s="4" t="s">
        <v>272</v>
      </c>
      <c r="CU13" s="4" t="s">
        <v>273</v>
      </c>
      <c r="CV13" s="4" t="s">
        <v>274</v>
      </c>
      <c r="CW13" s="4" t="s">
        <v>275</v>
      </c>
      <c r="CX13" s="4" t="s">
        <v>276</v>
      </c>
      <c r="CY13" s="4" t="s">
        <v>277</v>
      </c>
      <c r="CZ13" s="4" t="s">
        <v>278</v>
      </c>
    </row>
    <row r="14" spans="1:104" ht="28" x14ac:dyDescent="0.3">
      <c r="A14" s="54" t="s">
        <v>279</v>
      </c>
      <c r="B14" s="36" t="s">
        <v>280</v>
      </c>
      <c r="C14" s="16" t="s">
        <v>281</v>
      </c>
      <c r="D14" s="43" t="s">
        <v>80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row>
    <row r="15" spans="1:104" ht="28" x14ac:dyDescent="0.3">
      <c r="A15" s="54" t="s">
        <v>287</v>
      </c>
      <c r="B15" s="36" t="s">
        <v>288</v>
      </c>
      <c r="C15" s="16" t="s">
        <v>289</v>
      </c>
      <c r="D15" s="43" t="s">
        <v>35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row>
    <row r="16" spans="1:104" ht="28" x14ac:dyDescent="0.3">
      <c r="A16" s="54" t="s">
        <v>308</v>
      </c>
      <c r="B16" s="36" t="s">
        <v>309</v>
      </c>
      <c r="C16" s="36" t="s">
        <v>310</v>
      </c>
      <c r="D16" s="43" t="s">
        <v>80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row>
    <row r="17" spans="1:104" ht="28" x14ac:dyDescent="0.3">
      <c r="A17" s="54" t="s">
        <v>365</v>
      </c>
      <c r="B17" s="55" t="s">
        <v>366</v>
      </c>
      <c r="C17" s="22" t="s">
        <v>367</v>
      </c>
      <c r="D17" s="44" t="s">
        <v>80</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row>
    <row r="18" spans="1:104" ht="28.5" thickBot="1" x14ac:dyDescent="0.35">
      <c r="A18" s="60" t="s">
        <v>375</v>
      </c>
      <c r="B18" s="40" t="s">
        <v>376</v>
      </c>
      <c r="C18" s="21" t="s">
        <v>377</v>
      </c>
      <c r="D18" s="45" t="s">
        <v>80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row>
    <row r="19" spans="1:104" s="35" customFormat="1" x14ac:dyDescent="0.3">
      <c r="A19" s="113" t="s">
        <v>59</v>
      </c>
      <c r="B19" s="34"/>
      <c r="C19" s="34"/>
      <c r="D19" s="34"/>
    </row>
    <row r="20" spans="1:104" ht="43.5" customHeight="1" thickBot="1" x14ac:dyDescent="0.45">
      <c r="A20" s="174" t="s">
        <v>381</v>
      </c>
      <c r="B20" s="174"/>
      <c r="C20" s="174"/>
      <c r="D20" s="2"/>
      <c r="E20" s="5"/>
      <c r="F20" s="5"/>
      <c r="G20" s="5"/>
      <c r="H20" s="5"/>
      <c r="I20" s="5"/>
      <c r="J20" s="5"/>
      <c r="K20" s="5"/>
      <c r="L20" s="5"/>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104" ht="39.75" customHeight="1" x14ac:dyDescent="0.3">
      <c r="A21" s="161" t="s">
        <v>382</v>
      </c>
      <c r="B21" s="161"/>
      <c r="C21" s="161"/>
      <c r="D21" s="142"/>
      <c r="E21" s="124" t="s">
        <v>383</v>
      </c>
      <c r="F21" s="127"/>
      <c r="G21" s="127"/>
      <c r="H21" s="127"/>
      <c r="I21" s="125"/>
      <c r="J21" s="125"/>
      <c r="K21" s="125"/>
      <c r="L21" s="12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2" spans="1:104" ht="47.25" customHeight="1" x14ac:dyDescent="0.3">
      <c r="A22" s="6" t="s">
        <v>28</v>
      </c>
      <c r="B22" s="7" t="s">
        <v>29</v>
      </c>
      <c r="C22" s="7" t="s">
        <v>30</v>
      </c>
      <c r="D22" s="7" t="s">
        <v>31</v>
      </c>
      <c r="E22" s="62" t="s">
        <v>384</v>
      </c>
      <c r="F22" s="62" t="s">
        <v>385</v>
      </c>
      <c r="G22" s="62" t="s">
        <v>386</v>
      </c>
      <c r="H22" s="62" t="s">
        <v>387</v>
      </c>
      <c r="I22" s="62" t="s">
        <v>388</v>
      </c>
      <c r="J22" s="62" t="s">
        <v>389</v>
      </c>
      <c r="K22" s="62" t="s">
        <v>390</v>
      </c>
      <c r="L22" s="62" t="s">
        <v>391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3">
      <c r="A23" s="37" t="s">
        <v>392</v>
      </c>
      <c r="B23" s="36" t="s">
        <v>393</v>
      </c>
      <c r="C23" s="36" t="s">
        <v>394</v>
      </c>
      <c r="D23" s="16" t="s">
        <v>80</v>
      </c>
      <c r="E23" s="50"/>
      <c r="F23" s="73"/>
      <c r="G23" s="50"/>
      <c r="H23" s="50"/>
      <c r="I23" s="50"/>
      <c r="J23" s="50"/>
      <c r="K23" s="50"/>
      <c r="L23" s="50"/>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3">
      <c r="A24" s="63" t="s">
        <v>399</v>
      </c>
      <c r="B24" s="64" t="s">
        <v>400</v>
      </c>
      <c r="C24" s="64" t="s">
        <v>401</v>
      </c>
      <c r="D24" s="61" t="s">
        <v>80</v>
      </c>
      <c r="E24" s="74"/>
      <c r="F24" s="75"/>
      <c r="G24" s="74"/>
      <c r="H24" s="74"/>
      <c r="I24" s="74"/>
      <c r="J24" s="74"/>
      <c r="K24" s="74"/>
      <c r="L24" s="74"/>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5">
      <c r="A25" s="42" t="s">
        <v>403</v>
      </c>
      <c r="B25" s="40" t="s">
        <v>404</v>
      </c>
      <c r="C25" s="40" t="s">
        <v>405</v>
      </c>
      <c r="D25" s="21" t="s">
        <v>35</v>
      </c>
      <c r="E25" s="72"/>
      <c r="F25" s="72"/>
      <c r="G25" s="72"/>
      <c r="H25" s="72"/>
      <c r="I25" s="72"/>
      <c r="J25" s="72"/>
      <c r="K25" s="72"/>
      <c r="L25" s="72"/>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3">
      <c r="A26" s="115" t="s">
        <v>59</v>
      </c>
      <c r="C26" s="5"/>
      <c r="D26" s="5"/>
      <c r="E26" s="5"/>
      <c r="F26" s="5"/>
      <c r="G26" s="5"/>
      <c r="H26" s="5"/>
      <c r="I26" s="5"/>
      <c r="J26" s="5"/>
      <c r="K26" s="5"/>
      <c r="L26" s="5"/>
    </row>
    <row r="27" spans="1:104" ht="28.5" customHeight="1" thickBot="1" x14ac:dyDescent="0.45">
      <c r="A27" s="170" t="s">
        <v>407</v>
      </c>
      <c r="B27" s="170"/>
      <c r="C27" s="170"/>
      <c r="D27" s="2"/>
      <c r="E27" s="5"/>
      <c r="F27" s="5"/>
      <c r="G27" s="5"/>
      <c r="H27" s="5"/>
      <c r="I27" s="5"/>
      <c r="J27" s="5"/>
      <c r="K27" s="5"/>
      <c r="L27" s="5"/>
    </row>
    <row r="28" spans="1:104" ht="36" customHeight="1" x14ac:dyDescent="0.3">
      <c r="A28" s="168" t="s">
        <v>408</v>
      </c>
      <c r="B28" s="169"/>
      <c r="C28" s="169"/>
      <c r="D28" s="49"/>
      <c r="E28" s="124" t="s">
        <v>409</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6"/>
    </row>
    <row r="29" spans="1:104" ht="29.25" customHeight="1" x14ac:dyDescent="0.3">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3">
      <c r="A30" s="37" t="s">
        <v>410</v>
      </c>
      <c r="B30" s="16" t="s">
        <v>411</v>
      </c>
      <c r="C30" s="36" t="s">
        <v>412</v>
      </c>
      <c r="D30" s="20" t="s">
        <v>35</v>
      </c>
      <c r="E30" s="79"/>
      <c r="F30" s="7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row>
    <row r="31" spans="1:104" ht="257.25" customHeight="1" x14ac:dyDescent="0.3">
      <c r="A31" s="37" t="s">
        <v>428</v>
      </c>
      <c r="B31" s="16" t="s">
        <v>429</v>
      </c>
      <c r="C31" s="36" t="s">
        <v>430</v>
      </c>
      <c r="D31" s="43" t="s">
        <v>44</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104" ht="184.5" customHeight="1" x14ac:dyDescent="0.3">
      <c r="A32" s="37" t="s">
        <v>433</v>
      </c>
      <c r="B32" s="16" t="s">
        <v>434</v>
      </c>
      <c r="C32" s="36" t="s">
        <v>435</v>
      </c>
      <c r="D32" s="20" t="s">
        <v>35</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row>
    <row r="33" spans="1:44" ht="184.5" customHeight="1" x14ac:dyDescent="0.3">
      <c r="A33" s="37" t="s">
        <v>438</v>
      </c>
      <c r="B33" s="36" t="s">
        <v>439</v>
      </c>
      <c r="C33" s="36" t="s">
        <v>440</v>
      </c>
      <c r="D33" s="20" t="s">
        <v>35</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ht="105" customHeight="1" x14ac:dyDescent="0.3">
      <c r="A34" s="37" t="s">
        <v>445</v>
      </c>
      <c r="B34" s="36" t="s">
        <v>446</v>
      </c>
      <c r="C34" s="36" t="s">
        <v>447</v>
      </c>
      <c r="D34" s="20" t="s">
        <v>35</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ht="106.5" customHeight="1" x14ac:dyDescent="0.3">
      <c r="A35" s="37" t="s">
        <v>452</v>
      </c>
      <c r="B35" s="36" t="s">
        <v>453</v>
      </c>
      <c r="C35" s="36" t="s">
        <v>454</v>
      </c>
      <c r="D35" s="66" t="s">
        <v>49</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ht="51.75" customHeight="1" x14ac:dyDescent="0.3">
      <c r="A36" s="37" t="s">
        <v>455</v>
      </c>
      <c r="B36" s="36" t="s">
        <v>456</v>
      </c>
      <c r="C36" s="36" t="s">
        <v>457</v>
      </c>
      <c r="D36" s="61" t="s">
        <v>35</v>
      </c>
      <c r="E36" s="79"/>
      <c r="F36" s="7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44" ht="76.5" customHeight="1" x14ac:dyDescent="0.3">
      <c r="A37" s="37" t="s">
        <v>466</v>
      </c>
      <c r="B37" s="36" t="s">
        <v>467</v>
      </c>
      <c r="C37" s="36" t="s">
        <v>468</v>
      </c>
      <c r="D37" s="68" t="s">
        <v>35</v>
      </c>
      <c r="E37" s="79"/>
      <c r="F37" s="79"/>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260.25" customHeight="1" x14ac:dyDescent="0.3">
      <c r="A38" s="37" t="s">
        <v>470</v>
      </c>
      <c r="B38" s="16" t="s">
        <v>471</v>
      </c>
      <c r="C38" s="36" t="s">
        <v>472</v>
      </c>
      <c r="D38" s="43" t="s">
        <v>44</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70" x14ac:dyDescent="0.3">
      <c r="A39" s="37" t="s">
        <v>473</v>
      </c>
      <c r="B39" s="16" t="s">
        <v>474</v>
      </c>
      <c r="C39" s="36" t="s">
        <v>475</v>
      </c>
      <c r="D39" s="20" t="s">
        <v>35</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7.75" customHeight="1" x14ac:dyDescent="0.3">
      <c r="A40" s="37" t="s">
        <v>477</v>
      </c>
      <c r="B40" s="16" t="s">
        <v>478</v>
      </c>
      <c r="C40" s="36" t="s">
        <v>479</v>
      </c>
      <c r="D40" s="20" t="s">
        <v>35</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row>
    <row r="41" spans="1:44" ht="104.25" customHeight="1" x14ac:dyDescent="0.3">
      <c r="A41" s="37" t="s">
        <v>480</v>
      </c>
      <c r="B41" s="16" t="s">
        <v>481</v>
      </c>
      <c r="C41" s="36" t="s">
        <v>482</v>
      </c>
      <c r="D41" s="20" t="s">
        <v>35</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row>
    <row r="42" spans="1:44" ht="106.5" customHeight="1" thickBot="1" x14ac:dyDescent="0.35">
      <c r="A42" s="42" t="s">
        <v>483</v>
      </c>
      <c r="B42" s="40" t="s">
        <v>484</v>
      </c>
      <c r="C42" s="40" t="s">
        <v>485</v>
      </c>
      <c r="D42" s="53" t="s">
        <v>49</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row>
    <row r="43" spans="1:44" ht="14.25" customHeight="1" x14ac:dyDescent="0.3">
      <c r="A43" s="115" t="s">
        <v>23</v>
      </c>
    </row>
    <row r="44" spans="1:44" ht="14.25" customHeight="1" x14ac:dyDescent="0.3"/>
    <row r="45" spans="1:44" ht="14.25" customHeight="1" x14ac:dyDescent="0.3"/>
    <row r="46" spans="1:44" ht="14.25" customHeight="1" x14ac:dyDescent="0.3"/>
    <row r="47" spans="1:44" ht="14.25" customHeight="1" x14ac:dyDescent="0.3"/>
    <row r="48" spans="1:4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45DBC87FF0EB47ADB97251C46EC409" ma:contentTypeVersion="10" ma:contentTypeDescription="Create a new document." ma:contentTypeScope="" ma:versionID="4a159abec422dc146bedc20a7a29f3a8">
  <xsd:schema xmlns:xsd="http://www.w3.org/2001/XMLSchema" xmlns:xs="http://www.w3.org/2001/XMLSchema" xmlns:p="http://schemas.microsoft.com/office/2006/metadata/properties" xmlns:ns3="c87c70f9-ce00-4b4f-8430-823df24ad0b9" targetNamespace="http://schemas.microsoft.com/office/2006/metadata/properties" ma:root="true" ma:fieldsID="08324421c2d1ea254d1db5dc77cfebf0" ns3:_="">
    <xsd:import namespace="c87c70f9-ce00-4b4f-8430-823df24ad0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c70f9-ce00-4b4f-8430-823df24a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0E8E6A-D8F9-4CEF-882F-14C8DA6BE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c70f9-ce00-4b4f-8430-823df24ad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3.xml><?xml version="1.0" encoding="utf-8"?>
<ds:datastoreItem xmlns:ds="http://schemas.openxmlformats.org/officeDocument/2006/customXml" ds:itemID="{D3D8E59B-BF42-402C-8054-ADAE42B327B5}">
  <ds:schemaRefs>
    <ds:schemaRef ds:uri="http://purl.org/dc/elements/1.1/"/>
    <ds:schemaRef ds:uri="c87c70f9-ce00-4b4f-8430-823df24ad0b9"/>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49</vt:i4>
      </vt:variant>
    </vt:vector>
  </HeadingPairs>
  <TitlesOfParts>
    <vt:vector size="67"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Manager/>
  <Company>Mathematica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dc:description/>
  <cp:lastModifiedBy>Kirchgasser, Alison (EHS)</cp:lastModifiedBy>
  <cp:revision/>
  <dcterms:created xsi:type="dcterms:W3CDTF">2020-07-01T16:29:44Z</dcterms:created>
  <dcterms:modified xsi:type="dcterms:W3CDTF">2023-09-20T13:19:20Z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0x0101003B45DBC87FF0EB47ADB97251C46EC409</vt:lpwstr>
  </property>
</Properties>
</file>