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0"/>
  <workbookPr defaultThemeVersion="124226"/>
  <mc:AlternateContent xmlns:mc="http://schemas.openxmlformats.org/markup-compatibility/2006">
    <mc:Choice Requires="x15">
      <x15ac:absPath xmlns:x15ac="http://schemas.microsoft.com/office/spreadsheetml/2010/11/ac" url="T:\Private\Finance_All\4b\FY22\CY22 Q4\Duals 15 mnth refresh\Final\"/>
    </mc:Choice>
  </mc:AlternateContent>
  <xr:revisionPtr revIDLastSave="0" documentId="13_ncr:1_{E97A4AA7-A570-46B8-998C-0ECC3347C679}" xr6:coauthVersionLast="47" xr6:coauthVersionMax="47" xr10:uidLastSave="{00000000-0000-0000-0000-000000000000}"/>
  <bookViews>
    <workbookView xWindow="-35910" yWindow="-375" windowWidth="35385" windowHeight="15960" tabRatio="859" firstSheet="7" activeTab="7" xr2:uid="{00000000-000D-0000-FFFF-FFFF00000000}"/>
  </bookViews>
  <sheets>
    <sheet name="Instructions" sheetId="66" r:id="rId1"/>
    <sheet name="Submisson Dates" sheetId="99" r:id="rId2"/>
    <sheet name="Template Instruction" sheetId="67" r:id="rId3"/>
    <sheet name="Rating Category Definitions" sheetId="73" r:id="rId4"/>
    <sheet name="Medical Services Definition" sheetId="92" r:id="rId5"/>
    <sheet name="COS Specification" sheetId="105" r:id="rId6"/>
    <sheet name="COS Technical Specifications" sheetId="81" r:id="rId7"/>
    <sheet name="1_Enrollment" sheetId="59" r:id="rId8"/>
    <sheet name="2_Balance Sheet" sheetId="71" r:id="rId9"/>
    <sheet name="3_Profit&amp;LossSummary" sheetId="104" r:id="rId10"/>
    <sheet name="3A_Income Stmnt_Summary" sheetId="65" r:id="rId11"/>
    <sheet name="3B_Income Stmnt_Eastern" sheetId="61" r:id="rId12"/>
    <sheet name="3C_Income Stmnt_Western" sheetId="63" r:id="rId13"/>
    <sheet name="3D_Income Stmnt_The Cape" sheetId="64" r:id="rId14"/>
    <sheet name="3Q_QI and RCP" sheetId="101" r:id="rId15"/>
    <sheet name="4_Footnotes" sheetId="6" r:id="rId16"/>
    <sheet name="Schedule 5_Cash Flow" sheetId="98" r:id="rId17"/>
    <sheet name="6_Medical Expense" sheetId="72" r:id="rId18"/>
    <sheet name="7A_Utilization_All" sheetId="51" r:id="rId19"/>
    <sheet name="7B_Utilization_Eastern" sheetId="56" r:id="rId20"/>
    <sheet name="7C_Utilization_Western" sheetId="58" r:id="rId21"/>
    <sheet name="7D_Utilization_The Cape" sheetId="57" r:id="rId22"/>
    <sheet name="Schedule 8_Indicators" sheetId="96" r:id="rId23"/>
    <sheet name="Schedule 9_Solvency Req" sheetId="97" r:id="rId24"/>
    <sheet name="Schedule 10_Subcapitation" sheetId="35" r:id="rId25"/>
    <sheet name="11A_Lag Report UB" sheetId="50" r:id="rId26"/>
    <sheet name="11B_Lag Report HCFA" sheetId="52" r:id="rId27"/>
    <sheet name="11C_Lag Report Outpatient" sheetId="53" r:id="rId28"/>
    <sheet name="11D_Lag Report Pharmacy" sheetId="54" r:id="rId29"/>
    <sheet name="11E_Lag Report Other" sheetId="55" r:id="rId30"/>
    <sheet name="12_Certification Statement" sheetId="4" r:id="rId31"/>
    <sheet name="Notes" sheetId="95" r:id="rId32"/>
  </sheets>
  <externalReferences>
    <externalReference r:id="rId33"/>
    <externalReference r:id="rId34"/>
    <externalReference r:id="rId35"/>
    <externalReference r:id="rId36"/>
    <externalReference r:id="rId37"/>
  </externalReferences>
  <definedNames>
    <definedName name="__123Graph_A" hidden="1">[1]General!$AC$35:$AO$35</definedName>
    <definedName name="__123Graph_AAUTHS" hidden="1">[1]General!$AC$57:$AC$65</definedName>
    <definedName name="__123Graph_AIPIBNR" hidden="1">[1]General!$AF$49:$AO$49</definedName>
    <definedName name="__123Graph_ATOTAL" hidden="1">[1]General!$AC$10:$AO$10</definedName>
    <definedName name="__123Graph_ATYPEA" hidden="1">[1]General!$AC$10:$AO$10</definedName>
    <definedName name="__123Graph_ATYPED" hidden="1">[1]General!$AC$15:$AO$15</definedName>
    <definedName name="__123Graph_ATYPEE" hidden="1">[1]General!$AC$20:$AO$20</definedName>
    <definedName name="__123Graph_ATYPEI" hidden="1">[1]General!$AC$25:$AO$25</definedName>
    <definedName name="__123Graph_ATYPEM" hidden="1">[1]General!$AC$30:$AO$30</definedName>
    <definedName name="__123Graph_ATYPEP" hidden="1">[1]General!$AC$35:$AO$35</definedName>
    <definedName name="__123Graph_ATYPER" hidden="1">[1]General!$AC$40:$AO$40</definedName>
    <definedName name="__123Graph_ATYPESUM" hidden="1">[1]General!$AC$45:$AO$45</definedName>
    <definedName name="__123Graph_B" hidden="1">[1]General!$AC$14:$AO$14</definedName>
    <definedName name="__123Graph_BAUTHS" hidden="1">[1]General!$AE$57:$AE$65</definedName>
    <definedName name="__123Graph_BTOTAL" hidden="1">[1]General!$AC$15:$AO$15</definedName>
    <definedName name="__123Graph_BTYPED" hidden="1">[1]General!$AC$14:$AO$14</definedName>
    <definedName name="__123Graph_BTYPEE" hidden="1">[1]General!$AC$14:$AO$14</definedName>
    <definedName name="__123Graph_BTYPEI" hidden="1">[1]General!$AC$14:$AO$14</definedName>
    <definedName name="__123Graph_BTYPEM" hidden="1">[1]General!$AC$14:$AO$14</definedName>
    <definedName name="__123Graph_BTYPEP" hidden="1">[1]General!$AC$14:$AO$14</definedName>
    <definedName name="__123Graph_BTYPER" hidden="1">[1]General!$AC$14:$AO$14</definedName>
    <definedName name="__123Graph_BTYPESUM" hidden="1">[1]General!$AC$14:$AO$14</definedName>
    <definedName name="__123Graph_CAUTHS" hidden="1">[1]General!$AF$57:$AF$65</definedName>
    <definedName name="__123Graph_CTOTAL" hidden="1">[1]General!$AC$20:$AO$20</definedName>
    <definedName name="__123Graph_DAUTHS" hidden="1">[1]General!$AG$57:$AG$65</definedName>
    <definedName name="__123Graph_DIPIBNR" hidden="1">[1]General!$AF$51:$AO$51</definedName>
    <definedName name="__123Graph_DTOTAL" hidden="1">[1]General!$AC$25:$AO$25</definedName>
    <definedName name="__123Graph_EAUTHS" hidden="1">[1]General!$AH$57:$AH$65</definedName>
    <definedName name="__123Graph_ETOTAL" hidden="1">[1]General!$AC$35:$AO$35</definedName>
    <definedName name="__123Graph_FAUTHS" hidden="1">[1]General!$AI$57:$AI$65</definedName>
    <definedName name="__123Graph_FTOTAL" hidden="1">[1]General!$AC$40:$AO$40</definedName>
    <definedName name="__123Graph_LBL_A" hidden="1">[1]General!$AC$35:$AO$35</definedName>
    <definedName name="__123Graph_LBL_AIPIBNR" hidden="1">[1]General!$AF$49:$AO$49</definedName>
    <definedName name="__123Graph_LBL_ATYPEA" hidden="1">[1]General!$AC$10:$AO$10</definedName>
    <definedName name="__123Graph_LBL_ATYPED" hidden="1">[1]General!$AC$15:$AO$15</definedName>
    <definedName name="__123Graph_LBL_ATYPEE" hidden="1">[1]General!$AC$20:$AO$20</definedName>
    <definedName name="__123Graph_LBL_ATYPEI" hidden="1">[1]General!$AC$25:$AO$25</definedName>
    <definedName name="__123Graph_LBL_ATYPEM" hidden="1">[1]General!$AC$30:$AO$30</definedName>
    <definedName name="__123Graph_LBL_ATYPEP" hidden="1">[1]General!$AC$35:$AO$35</definedName>
    <definedName name="__123Graph_LBL_ATYPER" hidden="1">[1]General!$AC$40:$AO$40</definedName>
    <definedName name="__123Graph_LBL_ATYPESUM" hidden="1">[1]General!$AC$45:$AO$45</definedName>
    <definedName name="__123Graph_LBL_B" hidden="1">[1]General!$AC$15:$AO$15</definedName>
    <definedName name="__123Graph_LBL_BTYPED" hidden="1">[1]General!$AC$15:$AO$15</definedName>
    <definedName name="__123Graph_LBL_BTYPEE" hidden="1">[1]General!$AC$15:$AO$15</definedName>
    <definedName name="__123Graph_LBL_BTYPEI" hidden="1">[1]General!$AC$15:$AO$15</definedName>
    <definedName name="__123Graph_LBL_BTYPEM" hidden="1">[1]General!$AC$15:$AO$15</definedName>
    <definedName name="__123Graph_LBL_BTYPEP" hidden="1">[1]General!$AC$15:$AO$15</definedName>
    <definedName name="__123Graph_LBL_BTYPER" hidden="1">[1]General!$AC$15:$AO$15</definedName>
    <definedName name="__123Graph_LBL_BTYPESUM" hidden="1">[1]General!$AC$15:$AO$15</definedName>
    <definedName name="__123Graph_LBL_DIPIBNR" hidden="1">[1]General!$AF$51:$AO$51</definedName>
    <definedName name="__123Graph_XAUTHS" hidden="1">[1]General!$AA$57:$AA$65</definedName>
    <definedName name="__123Graph_XIPIBNR" hidden="1">[1]General!$AF$5:$AO$5</definedName>
    <definedName name="__123Graph_XTOTAL" hidden="1">[1]General!$AC$6:$AO$6</definedName>
    <definedName name="_Key1" localSheetId="7" hidden="1">#REF!</definedName>
    <definedName name="_Key1" localSheetId="10" hidden="1">#REF!</definedName>
    <definedName name="_Key1" localSheetId="11" hidden="1">#REF!</definedName>
    <definedName name="_Key1" localSheetId="12" hidden="1">#REF!</definedName>
    <definedName name="_Key1" localSheetId="13" hidden="1">#REF!</definedName>
    <definedName name="_Key1" localSheetId="5" hidden="1">#REF!</definedName>
    <definedName name="_Key1" localSheetId="6" hidden="1">#REF!</definedName>
    <definedName name="_Key1" localSheetId="4" hidden="1">#REF!</definedName>
    <definedName name="_Key1" localSheetId="31" hidden="1">#REF!</definedName>
    <definedName name="_Key1" localSheetId="3" hidden="1">#REF!</definedName>
    <definedName name="_Key1" localSheetId="16" hidden="1">#REF!</definedName>
    <definedName name="_Key1" hidden="1">#REF!</definedName>
    <definedName name="_Key2" localSheetId="7" hidden="1">#REF!</definedName>
    <definedName name="_Key2" localSheetId="10" hidden="1">#REF!</definedName>
    <definedName name="_Key2" localSheetId="11" hidden="1">#REF!</definedName>
    <definedName name="_Key2" localSheetId="12" hidden="1">#REF!</definedName>
    <definedName name="_Key2" localSheetId="13" hidden="1">#REF!</definedName>
    <definedName name="_Key2" localSheetId="5" hidden="1">#REF!</definedName>
    <definedName name="_Key2" localSheetId="6" hidden="1">#REF!</definedName>
    <definedName name="_Key2" localSheetId="4" hidden="1">#REF!</definedName>
    <definedName name="_Key2" localSheetId="31" hidden="1">#REF!</definedName>
    <definedName name="_Key2" localSheetId="3" hidden="1">#REF!</definedName>
    <definedName name="_Key2" localSheetId="16" hidden="1">#REF!</definedName>
    <definedName name="_Key2" hidden="1">#REF!</definedName>
    <definedName name="_May15">5</definedName>
    <definedName name="_one94" localSheetId="7">#REF!</definedName>
    <definedName name="_one94" localSheetId="8">#REF!</definedName>
    <definedName name="_one94" localSheetId="10">#REF!</definedName>
    <definedName name="_one94" localSheetId="11">#REF!</definedName>
    <definedName name="_one94" localSheetId="12">#REF!</definedName>
    <definedName name="_one94" localSheetId="13">#REF!</definedName>
    <definedName name="_one94" localSheetId="17">#REF!</definedName>
    <definedName name="_one94" localSheetId="5">#REF!</definedName>
    <definedName name="_one94" localSheetId="6">#REF!</definedName>
    <definedName name="_one94" localSheetId="4">#REF!</definedName>
    <definedName name="_one94" localSheetId="3">#REF!</definedName>
    <definedName name="_one94" localSheetId="16">#REF!</definedName>
    <definedName name="_one94" localSheetId="1">#REF!</definedName>
    <definedName name="_one94">#REF!</definedName>
    <definedName name="_Order1" hidden="1">255</definedName>
    <definedName name="_Order2" hidden="1">255</definedName>
    <definedName name="_Sort" localSheetId="7" hidden="1">#REF!</definedName>
    <definedName name="_Sort" localSheetId="10" hidden="1">#REF!</definedName>
    <definedName name="_Sort" localSheetId="11" hidden="1">#REF!</definedName>
    <definedName name="_Sort" localSheetId="12" hidden="1">#REF!</definedName>
    <definedName name="_Sort" localSheetId="13" hidden="1">#REF!</definedName>
    <definedName name="_Sort" localSheetId="5" hidden="1">#REF!</definedName>
    <definedName name="_Sort" localSheetId="6" hidden="1">#REF!</definedName>
    <definedName name="_Sort" localSheetId="4" hidden="1">#REF!</definedName>
    <definedName name="_Sort" localSheetId="31" hidden="1">#REF!</definedName>
    <definedName name="_Sort" localSheetId="3" hidden="1">#REF!</definedName>
    <definedName name="_Sort" localSheetId="16" hidden="1">#REF!</definedName>
    <definedName name="_Sort" hidden="1">#REF!</definedName>
    <definedName name="_Toc332918996" localSheetId="2">'Template Instruction'!#REF!</definedName>
    <definedName name="_Toc334486607" localSheetId="0">Instructions!#REF!</definedName>
    <definedName name="agmc6" localSheetId="7">'[2]Page 1'!#REF!</definedName>
    <definedName name="agmc6" localSheetId="8">'[2]Page 1'!#REF!</definedName>
    <definedName name="agmc6" localSheetId="10">'[2]Page 1'!#REF!</definedName>
    <definedName name="agmc6" localSheetId="11">'[2]Page 1'!#REF!</definedName>
    <definedName name="agmc6" localSheetId="12">'[2]Page 1'!#REF!</definedName>
    <definedName name="agmc6" localSheetId="13">'[2]Page 1'!#REF!</definedName>
    <definedName name="agmc6" localSheetId="17">'[2]Page 1'!#REF!</definedName>
    <definedName name="agmc6" localSheetId="5">'[2]Page 1'!#REF!</definedName>
    <definedName name="agmc6" localSheetId="6">'[2]Page 1'!#REF!</definedName>
    <definedName name="agmc6" localSheetId="4">'[2]Page 1'!#REF!</definedName>
    <definedName name="agmc6" localSheetId="3">'[2]Page 1'!#REF!</definedName>
    <definedName name="agmc6" localSheetId="16">'[2]Page 1'!#REF!</definedName>
    <definedName name="agmc6" localSheetId="1">'[2]Page 1'!#REF!</definedName>
    <definedName name="agmc6">'[2]Page 1'!#REF!</definedName>
    <definedName name="April12">300</definedName>
    <definedName name="April15">4</definedName>
    <definedName name="April9">300</definedName>
    <definedName name="August14">400</definedName>
    <definedName name="August15">8</definedName>
    <definedName name="Calendar" localSheetId="7">#REF!</definedName>
    <definedName name="Calendar" localSheetId="8">#REF!</definedName>
    <definedName name="Calendar" localSheetId="10">#REF!</definedName>
    <definedName name="Calendar" localSheetId="11">#REF!</definedName>
    <definedName name="Calendar" localSheetId="12">#REF!</definedName>
    <definedName name="Calendar" localSheetId="13">#REF!</definedName>
    <definedName name="Calendar" localSheetId="17">#REF!</definedName>
    <definedName name="Calendar" localSheetId="5">#REF!</definedName>
    <definedName name="Calendar" localSheetId="6">#REF!</definedName>
    <definedName name="Calendar" localSheetId="4">#REF!</definedName>
    <definedName name="Calendar" localSheetId="3">#REF!</definedName>
    <definedName name="Calendar" localSheetId="16">#REF!</definedName>
    <definedName name="Calendar" localSheetId="1">#REF!</definedName>
    <definedName name="Calendar">#REF!</definedName>
    <definedName name="ClaimsProcsd" localSheetId="7">#REF!</definedName>
    <definedName name="ClaimsProcsd" localSheetId="8">#REF!</definedName>
    <definedName name="ClaimsProcsd" localSheetId="10">#REF!</definedName>
    <definedName name="ClaimsProcsd" localSheetId="11">#REF!</definedName>
    <definedName name="ClaimsProcsd" localSheetId="12">#REF!</definedName>
    <definedName name="ClaimsProcsd" localSheetId="13">#REF!</definedName>
    <definedName name="ClaimsProcsd" localSheetId="17">#REF!</definedName>
    <definedName name="ClaimsProcsd" localSheetId="5">#REF!</definedName>
    <definedName name="ClaimsProcsd" localSheetId="6">#REF!</definedName>
    <definedName name="ClaimsProcsd" localSheetId="4">#REF!</definedName>
    <definedName name="ClaimsProcsd" localSheetId="3">#REF!</definedName>
    <definedName name="ClaimsProcsd" localSheetId="16">#REF!</definedName>
    <definedName name="ClaimsProcsd">#REF!</definedName>
    <definedName name="combobox">"Drop Down 3"</definedName>
    <definedName name="CoPay_IP" localSheetId="7">#REF!</definedName>
    <definedName name="CoPay_IP" localSheetId="8">#REF!</definedName>
    <definedName name="CoPay_IP" localSheetId="10">#REF!</definedName>
    <definedName name="CoPay_IP" localSheetId="11">#REF!</definedName>
    <definedName name="CoPay_IP" localSheetId="12">#REF!</definedName>
    <definedName name="CoPay_IP" localSheetId="13">#REF!</definedName>
    <definedName name="CoPay_IP" localSheetId="17">#REF!</definedName>
    <definedName name="CoPay_IP" localSheetId="5">#REF!</definedName>
    <definedName name="CoPay_IP" localSheetId="6">#REF!</definedName>
    <definedName name="CoPay_IP" localSheetId="4">#REF!</definedName>
    <definedName name="CoPay_IP" localSheetId="3">#REF!</definedName>
    <definedName name="CoPay_IP" localSheetId="16">#REF!</definedName>
    <definedName name="CoPay_IP" localSheetId="1">#REF!</definedName>
    <definedName name="CoPay_IP">#REF!</definedName>
    <definedName name="CoPay_Other" localSheetId="7">#REF!</definedName>
    <definedName name="CoPay_Other" localSheetId="8">#REF!</definedName>
    <definedName name="CoPay_Other" localSheetId="10">#REF!</definedName>
    <definedName name="CoPay_Other" localSheetId="11">#REF!</definedName>
    <definedName name="CoPay_Other" localSheetId="12">#REF!</definedName>
    <definedName name="CoPay_Other" localSheetId="13">#REF!</definedName>
    <definedName name="CoPay_Other" localSheetId="17">#REF!</definedName>
    <definedName name="CoPay_Other" localSheetId="5">#REF!</definedName>
    <definedName name="CoPay_Other" localSheetId="6">#REF!</definedName>
    <definedName name="CoPay_Other" localSheetId="4">#REF!</definedName>
    <definedName name="CoPay_Other" localSheetId="3">#REF!</definedName>
    <definedName name="CoPay_Other" localSheetId="16">#REF!</definedName>
    <definedName name="CoPay_Other">#REF!</definedName>
    <definedName name="CoPay_Rx" localSheetId="7">#REF!</definedName>
    <definedName name="CoPay_Rx" localSheetId="8">#REF!</definedName>
    <definedName name="CoPay_Rx" localSheetId="10">#REF!</definedName>
    <definedName name="CoPay_Rx" localSheetId="11">#REF!</definedName>
    <definedName name="CoPay_Rx" localSheetId="12">#REF!</definedName>
    <definedName name="CoPay_Rx" localSheetId="13">#REF!</definedName>
    <definedName name="CoPay_Rx" localSheetId="17">#REF!</definedName>
    <definedName name="CoPay_Rx" localSheetId="5">#REF!</definedName>
    <definedName name="CoPay_Rx" localSheetId="6">#REF!</definedName>
    <definedName name="CoPay_Rx" localSheetId="4">#REF!</definedName>
    <definedName name="CoPay_Rx" localSheetId="3">#REF!</definedName>
    <definedName name="CoPay_Rx" localSheetId="16">#REF!</definedName>
    <definedName name="CoPay_Rx">#REF!</definedName>
    <definedName name="CoPay_XrayRad" localSheetId="7">#REF!</definedName>
    <definedName name="CoPay_XrayRad" localSheetId="10">#REF!</definedName>
    <definedName name="CoPay_XrayRad" localSheetId="11">#REF!</definedName>
    <definedName name="CoPay_XrayRad" localSheetId="12">#REF!</definedName>
    <definedName name="CoPay_XrayRad" localSheetId="13">#REF!</definedName>
    <definedName name="CoPay_XrayRad" localSheetId="5">#REF!</definedName>
    <definedName name="CoPay_XrayRad" localSheetId="6">#REF!</definedName>
    <definedName name="CoPay_XrayRad" localSheetId="4">#REF!</definedName>
    <definedName name="CoPay_XrayRad" localSheetId="3">#REF!</definedName>
    <definedName name="CoPay_XrayRad" localSheetId="16">#REF!</definedName>
    <definedName name="CoPay_XrayRad">#REF!</definedName>
    <definedName name="Data" localSheetId="7">#REF!</definedName>
    <definedName name="Data" localSheetId="10">#REF!</definedName>
    <definedName name="Data" localSheetId="11">#REF!</definedName>
    <definedName name="Data" localSheetId="12">#REF!</definedName>
    <definedName name="Data" localSheetId="13">#REF!</definedName>
    <definedName name="Data" localSheetId="5">#REF!</definedName>
    <definedName name="Data" localSheetId="6">#REF!</definedName>
    <definedName name="Data" localSheetId="4">#REF!</definedName>
    <definedName name="Data" localSheetId="3">#REF!</definedName>
    <definedName name="Data" localSheetId="16">#REF!</definedName>
    <definedName name="Data">#REF!</definedName>
    <definedName name="Date1">36740</definedName>
    <definedName name="DC_COS" localSheetId="7">#REF!</definedName>
    <definedName name="DC_COS" localSheetId="8">#REF!</definedName>
    <definedName name="DC_COS" localSheetId="10">#REF!</definedName>
    <definedName name="DC_COS" localSheetId="11">#REF!</definedName>
    <definedName name="DC_COS" localSheetId="12">#REF!</definedName>
    <definedName name="DC_COS" localSheetId="13">#REF!</definedName>
    <definedName name="DC_COS" localSheetId="17">#REF!</definedName>
    <definedName name="DC_COS" localSheetId="5">#REF!</definedName>
    <definedName name="DC_COS" localSheetId="6">#REF!</definedName>
    <definedName name="DC_COS" localSheetId="4">#REF!</definedName>
    <definedName name="DC_COS" localSheetId="3">#REF!</definedName>
    <definedName name="DC_COS" localSheetId="16">#REF!</definedName>
    <definedName name="DC_COS" localSheetId="1">#REF!</definedName>
    <definedName name="DC_COS">#REF!</definedName>
    <definedName name="December14">400</definedName>
    <definedName name="December15">12</definedName>
    <definedName name="Dept" localSheetId="7">#REF!</definedName>
    <definedName name="Dept" localSheetId="8">#REF!</definedName>
    <definedName name="Dept" localSheetId="10">#REF!</definedName>
    <definedName name="Dept" localSheetId="11">#REF!</definedName>
    <definedName name="Dept" localSheetId="12">#REF!</definedName>
    <definedName name="Dept" localSheetId="13">#REF!</definedName>
    <definedName name="Dept" localSheetId="17">#REF!</definedName>
    <definedName name="Dept" localSheetId="5">#REF!</definedName>
    <definedName name="Dept" localSheetId="6">#REF!</definedName>
    <definedName name="Dept" localSheetId="4">#REF!</definedName>
    <definedName name="Dept" localSheetId="3">#REF!</definedName>
    <definedName name="Dept" localSheetId="16">#REF!</definedName>
    <definedName name="Dept" localSheetId="1">#REF!</definedName>
    <definedName name="Dept">#REF!</definedName>
    <definedName name="deptname">"Underwriting"</definedName>
    <definedName name="deptnumber">653</definedName>
    <definedName name="Explanation">1</definedName>
    <definedName name="Explanation1">2</definedName>
    <definedName name="Explanation10">10</definedName>
    <definedName name="Explanation11">2</definedName>
    <definedName name="Explanation12">1</definedName>
    <definedName name="Explanation13">2</definedName>
    <definedName name="Explanation14">3</definedName>
    <definedName name="Explanation15">4</definedName>
    <definedName name="Explanation16">5</definedName>
    <definedName name="Explanation17">7</definedName>
    <definedName name="Explanation1n">"opk"</definedName>
    <definedName name="Explanation1new">5</definedName>
    <definedName name="Explanation2">3</definedName>
    <definedName name="Explanation3">1</definedName>
    <definedName name="Explanation4">2</definedName>
    <definedName name="Explanation5">3</definedName>
    <definedName name="Explanation6">4</definedName>
    <definedName name="Explanation7">5</definedName>
    <definedName name="Explanation8">6</definedName>
    <definedName name="Explanation9">7</definedName>
    <definedName name="February">499.5</definedName>
    <definedName name="February1">400</definedName>
    <definedName name="February10">600</definedName>
    <definedName name="February11">600</definedName>
    <definedName name="February12">300</definedName>
    <definedName name="February15">2</definedName>
    <definedName name="February2">10000</definedName>
    <definedName name="February4">30000</definedName>
    <definedName name="February5">100000</definedName>
    <definedName name="February6">40</definedName>
    <definedName name="February7">500000</definedName>
    <definedName name="February8">500</definedName>
    <definedName name="February9">300</definedName>
    <definedName name="INCSTATEMENT" localSheetId="7">#REF!</definedName>
    <definedName name="INCSTATEMENT" localSheetId="8">#REF!</definedName>
    <definedName name="INCSTATEMENT" localSheetId="10">#REF!</definedName>
    <definedName name="INCSTATEMENT" localSheetId="11">#REF!</definedName>
    <definedName name="INCSTATEMENT" localSheetId="12">#REF!</definedName>
    <definedName name="INCSTATEMENT" localSheetId="13">#REF!</definedName>
    <definedName name="INCSTATEMENT" localSheetId="17">#REF!</definedName>
    <definedName name="INCSTATEMENT" localSheetId="5">#REF!</definedName>
    <definedName name="INCSTATEMENT" localSheetId="6">#REF!</definedName>
    <definedName name="INCSTATEMENT" localSheetId="4">#REF!</definedName>
    <definedName name="INCSTATEMENT" localSheetId="3">#REF!</definedName>
    <definedName name="INCSTATEMENT" localSheetId="16">#REF!</definedName>
    <definedName name="INCSTATEMENT" localSheetId="1">#REF!</definedName>
    <definedName name="INCSTATEMENT">#REF!</definedName>
    <definedName name="January">100</definedName>
    <definedName name="January1">100</definedName>
    <definedName name="January10">600</definedName>
    <definedName name="January11">600</definedName>
    <definedName name="January12">300</definedName>
    <definedName name="January15">1</definedName>
    <definedName name="January2">80000</definedName>
    <definedName name="January4">50000</definedName>
    <definedName name="January5">100000</definedName>
    <definedName name="January6">40</definedName>
    <definedName name="January7">500000</definedName>
    <definedName name="January8">500</definedName>
    <definedName name="January9">300</definedName>
    <definedName name="July15">7</definedName>
    <definedName name="June15">6</definedName>
    <definedName name="Link1" localSheetId="7">[3]AdministrativeExpenses!#REF!</definedName>
    <definedName name="Link1" localSheetId="8">[3]AdministrativeExpenses!#REF!</definedName>
    <definedName name="Link1" localSheetId="10">[3]AdministrativeExpenses!#REF!</definedName>
    <definedName name="Link1" localSheetId="11">[3]AdministrativeExpenses!#REF!</definedName>
    <definedName name="Link1" localSheetId="12">[3]AdministrativeExpenses!#REF!</definedName>
    <definedName name="Link1" localSheetId="13">[3]AdministrativeExpenses!#REF!</definedName>
    <definedName name="Link1" localSheetId="17">[3]AdministrativeExpenses!#REF!</definedName>
    <definedName name="Link1" localSheetId="5">[3]AdministrativeExpenses!#REF!</definedName>
    <definedName name="Link1" localSheetId="6">[3]AdministrativeExpenses!#REF!</definedName>
    <definedName name="Link1" localSheetId="4">[3]AdministrativeExpenses!#REF!</definedName>
    <definedName name="Link1" localSheetId="3">[3]AdministrativeExpenses!#REF!</definedName>
    <definedName name="Link1" localSheetId="16">[3]AdministrativeExpenses!#REF!</definedName>
    <definedName name="Link1" localSheetId="1">[3]AdministrativeExpenses!#REF!</definedName>
    <definedName name="Link1">[3]AdministrativeExpenses!#REF!</definedName>
    <definedName name="Macro10" localSheetId="8">'2_Balance Sheet'!Macro10</definedName>
    <definedName name="Macro10" localSheetId="9">#N/A</definedName>
    <definedName name="Macro10" localSheetId="10">'3A_Income Stmnt_Summary'!Macro10</definedName>
    <definedName name="Macro10" localSheetId="11">'3B_Income Stmnt_Eastern'!Macro10</definedName>
    <definedName name="Macro10" localSheetId="12">'3C_Income Stmnt_Western'!Macro10</definedName>
    <definedName name="Macro10" localSheetId="13">'3D_Income Stmnt_The Cape'!Macro10</definedName>
    <definedName name="Macro10" localSheetId="17">'6_Medical Expense'!Macro10</definedName>
    <definedName name="Macro10" localSheetId="5">#N/A</definedName>
    <definedName name="Macro10" localSheetId="6">'COS Technical Specifications'!Macro10</definedName>
    <definedName name="Macro10" localSheetId="4">'Medical Services Definition'!Macro10</definedName>
    <definedName name="Macro10" localSheetId="16">'Schedule 5_Cash Flow'!Macro10</definedName>
    <definedName name="Macro10" localSheetId="1">'Submisson Dates'!Macro10</definedName>
    <definedName name="Macro10">'2_Balance Sheet'!Macro10</definedName>
    <definedName name="macro11" localSheetId="8">'2_Balance Sheet'!macro11</definedName>
    <definedName name="macro11" localSheetId="9">#N/A</definedName>
    <definedName name="macro11" localSheetId="10">'3A_Income Stmnt_Summary'!macro11</definedName>
    <definedName name="macro11" localSheetId="11">'3B_Income Stmnt_Eastern'!macro11</definedName>
    <definedName name="macro11" localSheetId="12">'3C_Income Stmnt_Western'!macro11</definedName>
    <definedName name="macro11" localSheetId="13">'3D_Income Stmnt_The Cape'!macro11</definedName>
    <definedName name="macro11" localSheetId="17">'6_Medical Expense'!macro11</definedName>
    <definedName name="macro11" localSheetId="5">#N/A</definedName>
    <definedName name="macro11" localSheetId="6">'COS Technical Specifications'!macro11</definedName>
    <definedName name="macro11" localSheetId="4">'Medical Services Definition'!macro11</definedName>
    <definedName name="macro11" localSheetId="16">'Schedule 5_Cash Flow'!macro11</definedName>
    <definedName name="macro11" localSheetId="1">'Submisson Dates'!macro11</definedName>
    <definedName name="macro11">'2_Balance Sheet'!macro11</definedName>
    <definedName name="macro14" localSheetId="8">'2_Balance Sheet'!macro14</definedName>
    <definedName name="macro14" localSheetId="9">#N/A</definedName>
    <definedName name="macro14" localSheetId="10">'3A_Income Stmnt_Summary'!macro14</definedName>
    <definedName name="macro14" localSheetId="11">'3B_Income Stmnt_Eastern'!macro14</definedName>
    <definedName name="macro14" localSheetId="12">'3C_Income Stmnt_Western'!macro14</definedName>
    <definedName name="macro14" localSheetId="13">'3D_Income Stmnt_The Cape'!macro14</definedName>
    <definedName name="macro14" localSheetId="17">'6_Medical Expense'!macro14</definedName>
    <definedName name="macro14" localSheetId="5">#N/A</definedName>
    <definedName name="macro14" localSheetId="6">'COS Technical Specifications'!macro14</definedName>
    <definedName name="macro14" localSheetId="4">'Medical Services Definition'!macro14</definedName>
    <definedName name="macro14" localSheetId="16">'Schedule 5_Cash Flow'!macro14</definedName>
    <definedName name="macro14" localSheetId="1">'Submisson Dates'!macro14</definedName>
    <definedName name="macro14">'2_Balance Sheet'!macro14</definedName>
    <definedName name="Macro4" localSheetId="8">'2_Balance Sheet'!Macro4</definedName>
    <definedName name="Macro4" localSheetId="9">#N/A</definedName>
    <definedName name="Macro4" localSheetId="10">'3A_Income Stmnt_Summary'!Macro4</definedName>
    <definedName name="Macro4" localSheetId="11">'3B_Income Stmnt_Eastern'!Macro4</definedName>
    <definedName name="Macro4" localSheetId="12">'3C_Income Stmnt_Western'!Macro4</definedName>
    <definedName name="Macro4" localSheetId="13">'3D_Income Stmnt_The Cape'!Macro4</definedName>
    <definedName name="Macro4" localSheetId="17">'6_Medical Expense'!Macro4</definedName>
    <definedName name="Macro4" localSheetId="5">#N/A</definedName>
    <definedName name="Macro4" localSheetId="6">'COS Technical Specifications'!Macro4</definedName>
    <definedName name="Macro4" localSheetId="4">'Medical Services Definition'!Macro4</definedName>
    <definedName name="Macro4" localSheetId="16">'Schedule 5_Cash Flow'!Macro4</definedName>
    <definedName name="Macro4" localSheetId="1">'Submisson Dates'!Macro4</definedName>
    <definedName name="Macro4">'2_Balance Sheet'!Macro4</definedName>
    <definedName name="Macro5" localSheetId="8">'2_Balance Sheet'!Macro5</definedName>
    <definedName name="Macro5" localSheetId="9">#N/A</definedName>
    <definedName name="Macro5" localSheetId="10">'3A_Income Stmnt_Summary'!Macro5</definedName>
    <definedName name="Macro5" localSheetId="11">'3B_Income Stmnt_Eastern'!Macro5</definedName>
    <definedName name="Macro5" localSheetId="12">'3C_Income Stmnt_Western'!Macro5</definedName>
    <definedName name="Macro5" localSheetId="13">'3D_Income Stmnt_The Cape'!Macro5</definedName>
    <definedName name="Macro5" localSheetId="17">'6_Medical Expense'!Macro5</definedName>
    <definedName name="Macro5" localSheetId="5">#N/A</definedName>
    <definedName name="Macro5" localSheetId="6">'COS Technical Specifications'!Macro5</definedName>
    <definedName name="Macro5" localSheetId="4">'Medical Services Definition'!Macro5</definedName>
    <definedName name="Macro5" localSheetId="16">'Schedule 5_Cash Flow'!Macro5</definedName>
    <definedName name="Macro5" localSheetId="1">'Submisson Dates'!Macro5</definedName>
    <definedName name="Macro5">'2_Balance Sheet'!Macro5</definedName>
    <definedName name="Macro6" localSheetId="8">'2_Balance Sheet'!Macro6</definedName>
    <definedName name="Macro6" localSheetId="9">#N/A</definedName>
    <definedName name="Macro6" localSheetId="10">'3A_Income Stmnt_Summary'!Macro6</definedName>
    <definedName name="Macro6" localSheetId="11">'3B_Income Stmnt_Eastern'!Macro6</definedName>
    <definedName name="Macro6" localSheetId="12">'3C_Income Stmnt_Western'!Macro6</definedName>
    <definedName name="Macro6" localSheetId="13">'3D_Income Stmnt_The Cape'!Macro6</definedName>
    <definedName name="Macro6" localSheetId="17">'6_Medical Expense'!Macro6</definedName>
    <definedName name="Macro6" localSheetId="5">#N/A</definedName>
    <definedName name="Macro6" localSheetId="6">'COS Technical Specifications'!Macro6</definedName>
    <definedName name="Macro6" localSheetId="4">'Medical Services Definition'!Macro6</definedName>
    <definedName name="Macro6" localSheetId="16">'Schedule 5_Cash Flow'!Macro6</definedName>
    <definedName name="Macro6" localSheetId="1">'Submisson Dates'!Macro6</definedName>
    <definedName name="Macro6">'2_Balance Sheet'!Macro6</definedName>
    <definedName name="March12">300</definedName>
    <definedName name="March15">3</definedName>
    <definedName name="March4">20000</definedName>
    <definedName name="March9">300</definedName>
    <definedName name="New_2005" localSheetId="7">#REF!</definedName>
    <definedName name="New_2005" localSheetId="8">#REF!</definedName>
    <definedName name="New_2005" localSheetId="10">#REF!</definedName>
    <definedName name="New_2005" localSheetId="11">#REF!</definedName>
    <definedName name="New_2005" localSheetId="12">#REF!</definedName>
    <definedName name="New_2005" localSheetId="13">#REF!</definedName>
    <definedName name="New_2005" localSheetId="17">#REF!</definedName>
    <definedName name="New_2005" localSheetId="5">#REF!</definedName>
    <definedName name="New_2005" localSheetId="6">#REF!</definedName>
    <definedName name="New_2005" localSheetId="4">#REF!</definedName>
    <definedName name="New_2005" localSheetId="3">#REF!</definedName>
    <definedName name="New_2005" localSheetId="16">#REF!</definedName>
    <definedName name="New_2005" localSheetId="1">#REF!</definedName>
    <definedName name="New_2005">#REF!</definedName>
    <definedName name="November15">11</definedName>
    <definedName name="October14">400</definedName>
    <definedName name="October15">10</definedName>
    <definedName name="Other">1</definedName>
    <definedName name="Other1">2</definedName>
    <definedName name="Other10">10</definedName>
    <definedName name="Other11">2</definedName>
    <definedName name="Other12">1</definedName>
    <definedName name="Other13">2</definedName>
    <definedName name="Other14">3</definedName>
    <definedName name="Other15">4</definedName>
    <definedName name="Other16">5</definedName>
    <definedName name="Other17">6</definedName>
    <definedName name="Other2">3</definedName>
    <definedName name="other3">1</definedName>
    <definedName name="Other4">2</definedName>
    <definedName name="Other5">3</definedName>
    <definedName name="Other6">4</definedName>
    <definedName name="Other7">5</definedName>
    <definedName name="Other8">6</definedName>
    <definedName name="Other9">7</definedName>
    <definedName name="plancntygrpscores" localSheetId="7">#REF!</definedName>
    <definedName name="plancntygrpscores" localSheetId="8">#REF!</definedName>
    <definedName name="plancntygrpscores" localSheetId="10">#REF!</definedName>
    <definedName name="plancntygrpscores" localSheetId="11">#REF!</definedName>
    <definedName name="plancntygrpscores" localSheetId="12">#REF!</definedName>
    <definedName name="plancntygrpscores" localSheetId="13">#REF!</definedName>
    <definedName name="plancntygrpscores" localSheetId="17">#REF!</definedName>
    <definedName name="plancntygrpscores" localSheetId="5">#REF!</definedName>
    <definedName name="plancntygrpscores" localSheetId="6">#REF!</definedName>
    <definedName name="plancntygrpscores" localSheetId="4">#REF!</definedName>
    <definedName name="plancntygrpscores" localSheetId="3">#REF!</definedName>
    <definedName name="plancntygrpscores" localSheetId="16">#REF!</definedName>
    <definedName name="plancntygrpscores" localSheetId="1">#REF!</definedName>
    <definedName name="plancntygrpscores">#REF!</definedName>
    <definedName name="previous" localSheetId="7">#REF!</definedName>
    <definedName name="previous" localSheetId="8">#REF!</definedName>
    <definedName name="previous" localSheetId="10">#REF!</definedName>
    <definedName name="previous" localSheetId="11">#REF!</definedName>
    <definedName name="previous" localSheetId="12">#REF!</definedName>
    <definedName name="previous" localSheetId="13">#REF!</definedName>
    <definedName name="previous" localSheetId="17">#REF!</definedName>
    <definedName name="previous" localSheetId="5">#REF!</definedName>
    <definedName name="previous" localSheetId="6">#REF!</definedName>
    <definedName name="previous" localSheetId="4">#REF!</definedName>
    <definedName name="previous" localSheetId="3">#REF!</definedName>
    <definedName name="previous" localSheetId="16">#REF!</definedName>
    <definedName name="previous">#REF!</definedName>
    <definedName name="_xlnm.Print_Area" localSheetId="25">'11A_Lag Report UB'!$A$1:$AH$47</definedName>
    <definedName name="_xlnm.Print_Area" localSheetId="26">'11B_Lag Report HCFA'!$A$1:$AG$45</definedName>
    <definedName name="_xlnm.Print_Area" localSheetId="27">'11C_Lag Report Outpatient'!$A$1:$AG$45</definedName>
    <definedName name="_xlnm.Print_Area" localSheetId="28">'11D_Lag Report Pharmacy'!$A$1:$AG$45</definedName>
    <definedName name="_xlnm.Print_Area" localSheetId="29">'11E_Lag Report Other'!$A$1:$AG$45</definedName>
    <definedName name="_xlnm.Print_Area" localSheetId="30">'12_Certification Statement'!$A$1:$K$44</definedName>
    <definedName name="_xlnm.Print_Area" localSheetId="8">'2_Balance Sheet'!$A$1:$F$96</definedName>
    <definedName name="_xlnm.Print_Area" localSheetId="10">'3A_Income Stmnt_Summary'!$A$1:$G$89</definedName>
    <definedName name="_xlnm.Print_Area" localSheetId="11">'3B_Income Stmnt_Eastern'!$A$1:$G$89</definedName>
    <definedName name="_xlnm.Print_Area" localSheetId="12">'3C_Income Stmnt_Western'!$A$1:$G$89</definedName>
    <definedName name="_xlnm.Print_Area" localSheetId="13">'3D_Income Stmnt_The Cape'!$A$1:$G$89</definedName>
    <definedName name="_xlnm.Print_Area" localSheetId="15">'4_Footnotes'!$A$1:$D$28</definedName>
    <definedName name="_xlnm.Print_Area" localSheetId="18">'7A_Utilization_All'!$A$1:$AK$29</definedName>
    <definedName name="_xlnm.Print_Area" localSheetId="19">'7B_Utilization_Eastern'!$A$1:$AK$70</definedName>
    <definedName name="_xlnm.Print_Area" localSheetId="20">'7C_Utilization_Western'!$A$1:$AK$70</definedName>
    <definedName name="_xlnm.Print_Area" localSheetId="21">'7D_Utilization_The Cape'!$A$1:$AK$70</definedName>
    <definedName name="_xlnm.Print_Area" localSheetId="16">'Schedule 5_Cash Flow'!$A$1:$E$47</definedName>
    <definedName name="_xlnm.Print_Area" localSheetId="22">'Schedule 8_Indicators'!$A$1:$E$46</definedName>
    <definedName name="_xlnm.Print_Area" localSheetId="23">'Schedule 9_Solvency Req'!$A$1:$J$64</definedName>
    <definedName name="Print_Area_MI" localSheetId="7">#REF!</definedName>
    <definedName name="Print_Area_MI" localSheetId="8">#REF!</definedName>
    <definedName name="Print_Area_MI" localSheetId="10">#REF!</definedName>
    <definedName name="Print_Area_MI" localSheetId="11">#REF!</definedName>
    <definedName name="Print_Area_MI" localSheetId="12">#REF!</definedName>
    <definedName name="Print_Area_MI" localSheetId="13">#REF!</definedName>
    <definedName name="Print_Area_MI" localSheetId="17">#REF!</definedName>
    <definedName name="Print_Area_MI" localSheetId="5">#REF!</definedName>
    <definedName name="Print_Area_MI" localSheetId="6">#REF!</definedName>
    <definedName name="Print_Area_MI" localSheetId="4">#REF!</definedName>
    <definedName name="Print_Area_MI" localSheetId="3">#REF!</definedName>
    <definedName name="Print_Area_MI" localSheetId="16">#REF!</definedName>
    <definedName name="Print_Area_MI" localSheetId="1">#REF!</definedName>
    <definedName name="Print_Area_MI">#REF!</definedName>
    <definedName name="_xlnm.Print_Titles" localSheetId="25">'11A_Lag Report UB'!$A:$B,'11A_Lag Report UB'!$1:$6</definedName>
    <definedName name="_xlnm.Print_Titles" localSheetId="26">'11B_Lag Report HCFA'!$A:$B,'11B_Lag Report HCFA'!$1:$6</definedName>
    <definedName name="_xlnm.Print_Titles" localSheetId="27">'11C_Lag Report Outpatient'!$A:$B,'11C_Lag Report Outpatient'!$1:$6</definedName>
    <definedName name="_xlnm.Print_Titles" localSheetId="28">'11D_Lag Report Pharmacy'!$A:$B,'11D_Lag Report Pharmacy'!$1:$6</definedName>
    <definedName name="_xlnm.Print_Titles" localSheetId="29">'11E_Lag Report Other'!$A:$B,'11E_Lag Report Other'!$1:$6</definedName>
    <definedName name="_xlnm.Print_Titles" localSheetId="15">'4_Footnotes'!$1:$8</definedName>
    <definedName name="_xlnm.Print_Titles" localSheetId="24">'Schedule 10_Subcapitation'!$2:$8</definedName>
    <definedName name="Prt_Shts" localSheetId="7">[4]!Prt_Shts</definedName>
    <definedName name="Prt_Shts" localSheetId="8">[4]!Prt_Shts</definedName>
    <definedName name="Prt_Shts" localSheetId="10">[4]!Prt_Shts</definedName>
    <definedName name="Prt_Shts" localSheetId="11">[4]!Prt_Shts</definedName>
    <definedName name="Prt_Shts" localSheetId="12">[4]!Prt_Shts</definedName>
    <definedName name="Prt_Shts" localSheetId="13">[4]!Prt_Shts</definedName>
    <definedName name="Prt_Shts" localSheetId="17">[4]!Prt_Shts</definedName>
    <definedName name="Prt_Shts" localSheetId="6">[4]!Prt_Shts</definedName>
    <definedName name="Prt_Shts" localSheetId="4">[4]!Prt_Shts</definedName>
    <definedName name="Prt_Shts" localSheetId="3">[4]!Prt_Shts</definedName>
    <definedName name="Prt_Shts">[4]!Prt_Shts</definedName>
    <definedName name="Region" localSheetId="7">'[5]A-Member Months'!#REF!</definedName>
    <definedName name="Region" localSheetId="8">'[5]A-Member Months'!#REF!</definedName>
    <definedName name="Region" localSheetId="10">'[5]A-Member Months'!#REF!</definedName>
    <definedName name="Region" localSheetId="11">'[5]A-Member Months'!#REF!</definedName>
    <definedName name="Region" localSheetId="12">'[5]A-Member Months'!#REF!</definedName>
    <definedName name="Region" localSheetId="13">'[5]A-Member Months'!#REF!</definedName>
    <definedName name="Region" localSheetId="17">'[5]A-Member Months'!#REF!</definedName>
    <definedName name="Region" localSheetId="5">#REF!</definedName>
    <definedName name="Region" localSheetId="6">'[5]A-Member Months'!#REF!</definedName>
    <definedName name="Region" localSheetId="4">'[5]A-Member Months'!#REF!</definedName>
    <definedName name="Region" localSheetId="3">#REF!</definedName>
    <definedName name="Region" localSheetId="16">'[5]A-Member Months'!#REF!</definedName>
    <definedName name="Region" localSheetId="1">'[5]A-Member Months'!#REF!</definedName>
    <definedName name="Region">#REF!</definedName>
    <definedName name="Regions" localSheetId="7">'[5]A-Member Months'!#REF!</definedName>
    <definedName name="Regions" localSheetId="8">'[5]A-Member Months'!#REF!</definedName>
    <definedName name="Regions" localSheetId="10">'[5]A-Member Months'!#REF!</definedName>
    <definedName name="Regions" localSheetId="11">'[5]A-Member Months'!#REF!</definedName>
    <definedName name="Regions" localSheetId="12">'[5]A-Member Months'!#REF!</definedName>
    <definedName name="Regions" localSheetId="13">'[5]A-Member Months'!#REF!</definedName>
    <definedName name="Regions" localSheetId="17">'[5]A-Member Months'!#REF!</definedName>
    <definedName name="Regions" localSheetId="5">#REF!</definedName>
    <definedName name="Regions" localSheetId="6">'[5]A-Member Months'!#REF!</definedName>
    <definedName name="Regions" localSheetId="4">'[5]A-Member Months'!#REF!</definedName>
    <definedName name="Regions" localSheetId="3">#REF!</definedName>
    <definedName name="Regions" localSheetId="16">'[5]A-Member Months'!#REF!</definedName>
    <definedName name="Regions" localSheetId="1">'[5]A-Member Months'!#REF!</definedName>
    <definedName name="Regions">#REF!</definedName>
    <definedName name="respmgr">"Charlie"</definedName>
    <definedName name="second" localSheetId="7">#REF!</definedName>
    <definedName name="second" localSheetId="8">#REF!</definedName>
    <definedName name="second" localSheetId="10">#REF!</definedName>
    <definedName name="second" localSheetId="11">#REF!</definedName>
    <definedName name="second" localSheetId="12">#REF!</definedName>
    <definedName name="second" localSheetId="13">#REF!</definedName>
    <definedName name="second" localSheetId="17">#REF!</definedName>
    <definedName name="second" localSheetId="5">#REF!</definedName>
    <definedName name="second" localSheetId="6">#REF!</definedName>
    <definedName name="second" localSheetId="4">#REF!</definedName>
    <definedName name="second" localSheetId="3">#REF!</definedName>
    <definedName name="second" localSheetId="16">#REF!</definedName>
    <definedName name="second" localSheetId="1">#REF!</definedName>
    <definedName name="second">#REF!</definedName>
    <definedName name="September15">9</definedName>
    <definedName name="sum">[3]AdministrativeExpenses!$Q$12</definedName>
    <definedName name="Table_1_Summary" localSheetId="7">#REF!</definedName>
    <definedName name="Table_1_Summary" localSheetId="8">#REF!</definedName>
    <definedName name="Table_1_Summary" localSheetId="10">#REF!</definedName>
    <definedName name="Table_1_Summary" localSheetId="11">#REF!</definedName>
    <definedName name="Table_1_Summary" localSheetId="12">#REF!</definedName>
    <definedName name="Table_1_Summary" localSheetId="13">#REF!</definedName>
    <definedName name="Table_1_Summary" localSheetId="17">#REF!</definedName>
    <definedName name="Table_1_Summary" localSheetId="5">#REF!</definedName>
    <definedName name="Table_1_Summary" localSheetId="6">#REF!</definedName>
    <definedName name="Table_1_Summary" localSheetId="4">#REF!</definedName>
    <definedName name="Table_1_Summary" localSheetId="3">#REF!</definedName>
    <definedName name="Table_1_Summary" localSheetId="16">#REF!</definedName>
    <definedName name="Table_1_Summary" localSheetId="1">#REF!</definedName>
    <definedName name="Table_1_Summary">#REF!</definedName>
    <definedName name="tblInstDeletionsStateExport" localSheetId="7">#REF!</definedName>
    <definedName name="tblInstDeletionsStateExport" localSheetId="8">#REF!</definedName>
    <definedName name="tblInstDeletionsStateExport" localSheetId="10">#REF!</definedName>
    <definedName name="tblInstDeletionsStateExport" localSheetId="11">#REF!</definedName>
    <definedName name="tblInstDeletionsStateExport" localSheetId="12">#REF!</definedName>
    <definedName name="tblInstDeletionsStateExport" localSheetId="13">#REF!</definedName>
    <definedName name="tblInstDeletionsStateExport" localSheetId="17">#REF!</definedName>
    <definedName name="tblInstDeletionsStateExport" localSheetId="5">#REF!</definedName>
    <definedName name="tblInstDeletionsStateExport" localSheetId="6">#REF!</definedName>
    <definedName name="tblInstDeletionsStateExport" localSheetId="4">#REF!</definedName>
    <definedName name="tblInstDeletionsStateExport" localSheetId="3">#REF!</definedName>
    <definedName name="tblInstDeletionsStateExport" localSheetId="16">#REF!</definedName>
    <definedName name="tblInstDeletionsStateExport">#REF!</definedName>
    <definedName name="tblInstStateExport" localSheetId="7">#REF!</definedName>
    <definedName name="tblInstStateExport" localSheetId="8">#REF!</definedName>
    <definedName name="tblInstStateExport" localSheetId="10">#REF!</definedName>
    <definedName name="tblInstStateExport" localSheetId="11">#REF!</definedName>
    <definedName name="tblInstStateExport" localSheetId="12">#REF!</definedName>
    <definedName name="tblInstStateExport" localSheetId="13">#REF!</definedName>
    <definedName name="tblInstStateExport" localSheetId="17">#REF!</definedName>
    <definedName name="tblInstStateExport" localSheetId="5">#REF!</definedName>
    <definedName name="tblInstStateExport" localSheetId="6">#REF!</definedName>
    <definedName name="tblInstStateExport" localSheetId="4">#REF!</definedName>
    <definedName name="tblInstStateExport" localSheetId="3">#REF!</definedName>
    <definedName name="tblInstStateExport" localSheetId="16">#REF!</definedName>
    <definedName name="tblInstStateExport">#REF!</definedName>
    <definedName name="tblProvDeletionsStateExport" localSheetId="7">#REF!</definedName>
    <definedName name="tblProvDeletionsStateExport" localSheetId="10">#REF!</definedName>
    <definedName name="tblProvDeletionsStateExport" localSheetId="11">#REF!</definedName>
    <definedName name="tblProvDeletionsStateExport" localSheetId="12">#REF!</definedName>
    <definedName name="tblProvDeletionsStateExport" localSheetId="13">#REF!</definedName>
    <definedName name="tblProvDeletionsStateExport" localSheetId="5">#REF!</definedName>
    <definedName name="tblProvDeletionsStateExport" localSheetId="6">#REF!</definedName>
    <definedName name="tblProvDeletionsStateExport" localSheetId="4">#REF!</definedName>
    <definedName name="tblProvDeletionsStateExport" localSheetId="3">#REF!</definedName>
    <definedName name="tblProvDeletionsStateExport" localSheetId="16">#REF!</definedName>
    <definedName name="tblProvDeletionsStateExport">#REF!</definedName>
    <definedName name="tblProvStateExport" localSheetId="7">#REF!</definedName>
    <definedName name="tblProvStateExport" localSheetId="10">#REF!</definedName>
    <definedName name="tblProvStateExport" localSheetId="11">#REF!</definedName>
    <definedName name="tblProvStateExport" localSheetId="12">#REF!</definedName>
    <definedName name="tblProvStateExport" localSheetId="13">#REF!</definedName>
    <definedName name="tblProvStateExport" localSheetId="5">#REF!</definedName>
    <definedName name="tblProvStateExport" localSheetId="6">#REF!</definedName>
    <definedName name="tblProvStateExport" localSheetId="4">#REF!</definedName>
    <definedName name="tblProvStateExport" localSheetId="3">#REF!</definedName>
    <definedName name="tblProvStateExport" localSheetId="16">#REF!</definedName>
    <definedName name="tblProvStateExport">#REF!</definedName>
    <definedName name="third" localSheetId="7">#REF!</definedName>
    <definedName name="third" localSheetId="10">#REF!</definedName>
    <definedName name="third" localSheetId="11">#REF!</definedName>
    <definedName name="third" localSheetId="12">#REF!</definedName>
    <definedName name="third" localSheetId="13">#REF!</definedName>
    <definedName name="third" localSheetId="5">#REF!</definedName>
    <definedName name="third" localSheetId="6">#REF!</definedName>
    <definedName name="third" localSheetId="4">#REF!</definedName>
    <definedName name="third" localSheetId="3">#REF!</definedName>
    <definedName name="third" localSheetId="16">#REF!</definedName>
    <definedName name="third">#REF!</definedName>
    <definedName name="wrn.financials." localSheetId="8"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9"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0"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2"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3"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7"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5"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4"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3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6"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localSheetId="1" hidden="1">{#N/A,#N/A,FALSE,"Combined";#N/A,#N/A,FALSE,"LA Combined";#N/A,#N/A,FALSE,"Los Angeles";#N/A,#N/A,FALSE,"FHills";#N/A,#N/A,FALSE,"Molina";#N/A,#N/A,FALSE,"Universal";#N/A,#N/A,FALSE,"LA Dental";#N/A,#N/A,FALSE,"San Bernardino";#N/A,#N/A,FALSE,"RS dental";#N/A,#N/A,FALSE,"San Diego";#N/A,#N/A,FALSE,"Sacramento";#N/A,#N/A,FALSE,"Contra Costa";#N/A,#N/A,FALSE,"Fresno"}</definedName>
    <definedName name="wrn.financials." hidden="1">{#N/A,#N/A,FALSE,"Combined";#N/A,#N/A,FALSE,"LA Combined";#N/A,#N/A,FALSE,"Los Angeles";#N/A,#N/A,FALSE,"FHills";#N/A,#N/A,FALSE,"Molina";#N/A,#N/A,FALSE,"Universal";#N/A,#N/A,FALSE,"LA Dental";#N/A,#N/A,FALSE,"San Bernardino";#N/A,#N/A,FALSE,"RS dental";#N/A,#N/A,FALSE,"San Diego";#N/A,#N/A,FALSE,"Sacramento";#N/A,#N/A,FALSE,"Contra Costa";#N/A,#N/A,FALSE,"Fresno"}</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59" l="1"/>
  <c r="E26" i="59"/>
  <c r="F26" i="59"/>
  <c r="D14" i="59" l="1"/>
  <c r="E14" i="59"/>
  <c r="F14" i="59"/>
  <c r="E67" i="71" l="1"/>
  <c r="AI39" i="72" l="1"/>
  <c r="AI37" i="72"/>
  <c r="AI36" i="72"/>
  <c r="AI33" i="72"/>
  <c r="AI32" i="72"/>
  <c r="AI29" i="72"/>
  <c r="AI28" i="72"/>
  <c r="AI27" i="72"/>
  <c r="AI26" i="72"/>
  <c r="AI25" i="72"/>
  <c r="AI23" i="72"/>
  <c r="AI22" i="72"/>
  <c r="AI21" i="72"/>
  <c r="AI19" i="72"/>
  <c r="AI18" i="72"/>
  <c r="Y39" i="72"/>
  <c r="Y37" i="72"/>
  <c r="Y36" i="72"/>
  <c r="Y34" i="72"/>
  <c r="Y33" i="72"/>
  <c r="Y32" i="72"/>
  <c r="Y30" i="72"/>
  <c r="Y29" i="72"/>
  <c r="Y28" i="72"/>
  <c r="Y26" i="72"/>
  <c r="Y22" i="72"/>
  <c r="Y18" i="72"/>
  <c r="O36" i="72"/>
  <c r="O35" i="72"/>
  <c r="O32" i="72"/>
  <c r="O31" i="72"/>
  <c r="O28" i="72"/>
  <c r="O27" i="72"/>
  <c r="O23" i="72"/>
  <c r="O19" i="72"/>
  <c r="E37" i="72"/>
  <c r="E36" i="72"/>
  <c r="E35" i="72"/>
  <c r="E33" i="72"/>
  <c r="E32" i="72"/>
  <c r="E31" i="72"/>
  <c r="E29" i="72"/>
  <c r="E28" i="72"/>
  <c r="E27" i="72"/>
  <c r="E23" i="72"/>
  <c r="E19" i="72"/>
  <c r="O18" i="72" l="1"/>
  <c r="O22" i="72"/>
  <c r="O26" i="72"/>
  <c r="E39" i="72"/>
  <c r="O21" i="72"/>
  <c r="O25" i="72"/>
  <c r="E30" i="72"/>
  <c r="E34" i="72"/>
  <c r="O20" i="72"/>
  <c r="O24" i="72"/>
  <c r="Y27" i="72"/>
  <c r="O39" i="72"/>
  <c r="Y21" i="72"/>
  <c r="Y25" i="72"/>
  <c r="Y31" i="72"/>
  <c r="Y35" i="72"/>
  <c r="AI20" i="72"/>
  <c r="AI24" i="72"/>
  <c r="AI30" i="72"/>
  <c r="AI34" i="72"/>
  <c r="E20" i="72"/>
  <c r="E24" i="72"/>
  <c r="E18" i="72"/>
  <c r="E22" i="72"/>
  <c r="E26" i="72"/>
  <c r="O30" i="72"/>
  <c r="O34" i="72"/>
  <c r="Y20" i="72"/>
  <c r="Y24" i="72"/>
  <c r="E21" i="72"/>
  <c r="E25" i="72"/>
  <c r="O29" i="72"/>
  <c r="O33" i="72"/>
  <c r="O37" i="72"/>
  <c r="Y19" i="72"/>
  <c r="Y23" i="72"/>
  <c r="AI31" i="72"/>
  <c r="AI35" i="72"/>
  <c r="R19" i="101" l="1"/>
  <c r="G19" i="101"/>
  <c r="R18" i="101"/>
  <c r="G18" i="101"/>
  <c r="D4" i="101"/>
  <c r="C4" i="104"/>
  <c r="AN44" i="72" l="1"/>
  <c r="AM44" i="72"/>
  <c r="AL44" i="72"/>
  <c r="AK44" i="72"/>
  <c r="AH44" i="72"/>
  <c r="AG44" i="72"/>
  <c r="AD44" i="72"/>
  <c r="AC44" i="72"/>
  <c r="AB44" i="72"/>
  <c r="AA44" i="72"/>
  <c r="X44" i="72"/>
  <c r="W44" i="72"/>
  <c r="T44" i="72"/>
  <c r="S44" i="72"/>
  <c r="R44" i="72"/>
  <c r="Q44" i="72"/>
  <c r="N44" i="72"/>
  <c r="M44" i="72"/>
  <c r="J44" i="72"/>
  <c r="I44" i="72"/>
  <c r="H44" i="72"/>
  <c r="G44" i="72"/>
  <c r="D44" i="72"/>
  <c r="C44" i="72"/>
  <c r="AD45" i="72" l="1"/>
  <c r="AC45" i="72"/>
  <c r="AB45" i="72"/>
  <c r="AA45" i="72"/>
  <c r="T45" i="72"/>
  <c r="S45" i="72"/>
  <c r="R45" i="72"/>
  <c r="Q45" i="72"/>
  <c r="J45" i="72"/>
  <c r="I45" i="72"/>
  <c r="H45" i="72"/>
  <c r="G45" i="72"/>
  <c r="R19" i="57" l="1"/>
  <c r="S19" i="57"/>
  <c r="T19" i="57"/>
  <c r="U19" i="57"/>
  <c r="V19" i="57"/>
  <c r="W19" i="57"/>
  <c r="X19" i="57"/>
  <c r="Y19" i="57"/>
  <c r="Z19" i="57"/>
  <c r="AA19" i="57"/>
  <c r="R20" i="57"/>
  <c r="S20" i="57"/>
  <c r="T20" i="57"/>
  <c r="U20" i="57"/>
  <c r="V20" i="57"/>
  <c r="W20" i="57"/>
  <c r="X20" i="57"/>
  <c r="Y20" i="57"/>
  <c r="Z20" i="57"/>
  <c r="AA20" i="57"/>
  <c r="R21" i="57"/>
  <c r="S21" i="57"/>
  <c r="T21" i="57"/>
  <c r="U21" i="57"/>
  <c r="V21" i="57"/>
  <c r="W21" i="57"/>
  <c r="X21" i="57"/>
  <c r="Y21" i="57"/>
  <c r="Z21" i="57"/>
  <c r="AA21" i="57"/>
  <c r="AB21" i="57"/>
  <c r="AD21" i="57"/>
  <c r="AG21" i="57"/>
  <c r="AI21" i="57"/>
  <c r="R22" i="57"/>
  <c r="S22" i="57"/>
  <c r="T22" i="57"/>
  <c r="U22" i="57"/>
  <c r="V22" i="57"/>
  <c r="W22" i="57"/>
  <c r="X22" i="57"/>
  <c r="Y22" i="57"/>
  <c r="Z22" i="57"/>
  <c r="AA22" i="57"/>
  <c r="R19" i="58"/>
  <c r="S19" i="58"/>
  <c r="T19" i="58"/>
  <c r="U19" i="58"/>
  <c r="V19" i="58"/>
  <c r="W19" i="58"/>
  <c r="X19" i="58"/>
  <c r="Y19" i="58"/>
  <c r="Z19" i="58"/>
  <c r="AA19" i="58"/>
  <c r="R20" i="58"/>
  <c r="S20" i="58"/>
  <c r="T20" i="58"/>
  <c r="U20" i="58"/>
  <c r="V20" i="58"/>
  <c r="W20" i="58"/>
  <c r="X20" i="58"/>
  <c r="Y20" i="58"/>
  <c r="Z20" i="58"/>
  <c r="AA20" i="58"/>
  <c r="R21" i="58"/>
  <c r="S21" i="58"/>
  <c r="T21" i="58"/>
  <c r="U21" i="58"/>
  <c r="V21" i="58"/>
  <c r="W21" i="58"/>
  <c r="X21" i="58"/>
  <c r="Y21" i="58"/>
  <c r="Z21" i="58"/>
  <c r="AA21" i="58"/>
  <c r="R22" i="58"/>
  <c r="S22" i="58"/>
  <c r="T22" i="58"/>
  <c r="U22" i="58"/>
  <c r="V22" i="58"/>
  <c r="W22" i="58"/>
  <c r="X22" i="58"/>
  <c r="Y22" i="58"/>
  <c r="Z22" i="58"/>
  <c r="AA22" i="58"/>
  <c r="AA19" i="56"/>
  <c r="AA20" i="56"/>
  <c r="AA21" i="56"/>
  <c r="AA22" i="56"/>
  <c r="Z19" i="56"/>
  <c r="Z20" i="56"/>
  <c r="Z21" i="56"/>
  <c r="Z22" i="56"/>
  <c r="Y19" i="56"/>
  <c r="Y20" i="56"/>
  <c r="Y21" i="56"/>
  <c r="Y22" i="56"/>
  <c r="X19" i="56"/>
  <c r="X20" i="56"/>
  <c r="X21" i="56"/>
  <c r="X22" i="56"/>
  <c r="R19" i="56"/>
  <c r="S19" i="56"/>
  <c r="T19" i="56"/>
  <c r="U19" i="56"/>
  <c r="V19" i="56"/>
  <c r="W19" i="56"/>
  <c r="R20" i="56"/>
  <c r="S20" i="56"/>
  <c r="T20" i="56"/>
  <c r="U20" i="56"/>
  <c r="V20" i="56"/>
  <c r="W20" i="56"/>
  <c r="R21" i="56"/>
  <c r="S21" i="56"/>
  <c r="T21" i="56"/>
  <c r="U21" i="56"/>
  <c r="V21" i="56"/>
  <c r="W21" i="56"/>
  <c r="R22" i="56"/>
  <c r="S22" i="56"/>
  <c r="T22" i="56"/>
  <c r="U22" i="56"/>
  <c r="V22" i="56"/>
  <c r="W22" i="56"/>
  <c r="AA19" i="51"/>
  <c r="AA20" i="51"/>
  <c r="AA21" i="51"/>
  <c r="AA22" i="51"/>
  <c r="Z19" i="51"/>
  <c r="Z20" i="51"/>
  <c r="Z21" i="51"/>
  <c r="Z22" i="51"/>
  <c r="Y19" i="51"/>
  <c r="Y20" i="51"/>
  <c r="Y21" i="51"/>
  <c r="Y22" i="51"/>
  <c r="X19" i="51"/>
  <c r="X20" i="51"/>
  <c r="X21" i="51"/>
  <c r="X22" i="51"/>
  <c r="R19" i="51"/>
  <c r="S19" i="51"/>
  <c r="T19" i="51"/>
  <c r="U19" i="51"/>
  <c r="V19" i="51"/>
  <c r="W19" i="51"/>
  <c r="R20" i="51"/>
  <c r="S20" i="51"/>
  <c r="T20" i="51"/>
  <c r="U20" i="51"/>
  <c r="V20" i="51"/>
  <c r="W20" i="51"/>
  <c r="R21" i="51"/>
  <c r="S21" i="51"/>
  <c r="T21" i="51"/>
  <c r="U21" i="51"/>
  <c r="V21" i="51"/>
  <c r="W21" i="51"/>
  <c r="R22" i="51"/>
  <c r="S22" i="51"/>
  <c r="T22" i="51"/>
  <c r="U22" i="51"/>
  <c r="V22" i="51"/>
  <c r="W22" i="51"/>
  <c r="H19" i="51"/>
  <c r="I19" i="51"/>
  <c r="J19" i="51"/>
  <c r="K19" i="51"/>
  <c r="H20" i="51"/>
  <c r="I20" i="51"/>
  <c r="J20" i="51"/>
  <c r="K20" i="51"/>
  <c r="H21" i="51"/>
  <c r="I21" i="51"/>
  <c r="J21" i="51"/>
  <c r="K21" i="51"/>
  <c r="H22" i="51"/>
  <c r="I22" i="51"/>
  <c r="J22" i="51"/>
  <c r="K22" i="51"/>
  <c r="L19" i="51" l="1"/>
  <c r="L20" i="51"/>
  <c r="L21" i="51"/>
  <c r="L22" i="51"/>
  <c r="L19" i="57" l="1"/>
  <c r="L20" i="57"/>
  <c r="L21" i="57"/>
  <c r="L22" i="57"/>
  <c r="L19" i="58"/>
  <c r="L20" i="58"/>
  <c r="L21" i="58"/>
  <c r="L22" i="58"/>
  <c r="L19" i="56"/>
  <c r="L20" i="56"/>
  <c r="L21" i="56"/>
  <c r="L22" i="56"/>
  <c r="C47" i="65" l="1"/>
  <c r="D47" i="65"/>
  <c r="E47" i="65"/>
  <c r="F47" i="65"/>
  <c r="H47" i="65"/>
  <c r="I47" i="65"/>
  <c r="J47" i="65"/>
  <c r="K47" i="65"/>
  <c r="C48" i="65"/>
  <c r="D48" i="65"/>
  <c r="E48" i="65"/>
  <c r="F48" i="65"/>
  <c r="H48" i="65"/>
  <c r="I48" i="65"/>
  <c r="J48" i="65"/>
  <c r="K48" i="65"/>
  <c r="C49" i="65"/>
  <c r="D49" i="65"/>
  <c r="E49" i="65"/>
  <c r="F49" i="65"/>
  <c r="H49" i="65"/>
  <c r="I49" i="65"/>
  <c r="J49" i="65"/>
  <c r="K49" i="65"/>
  <c r="O47" i="65"/>
  <c r="P47" i="65"/>
  <c r="Q47" i="65"/>
  <c r="R47" i="65"/>
  <c r="T47" i="65"/>
  <c r="U47" i="65"/>
  <c r="V47" i="65"/>
  <c r="W47" i="65"/>
  <c r="O48" i="65"/>
  <c r="P48" i="65"/>
  <c r="Q48" i="65"/>
  <c r="R48" i="65"/>
  <c r="T48" i="65"/>
  <c r="U48" i="65"/>
  <c r="V48" i="65"/>
  <c r="W48" i="65"/>
  <c r="O49" i="65"/>
  <c r="P49" i="65"/>
  <c r="Q49" i="65"/>
  <c r="R49" i="65"/>
  <c r="T49" i="65"/>
  <c r="U49" i="65"/>
  <c r="V49" i="65"/>
  <c r="W49" i="65"/>
  <c r="AA47" i="65"/>
  <c r="AB47" i="65"/>
  <c r="AC47" i="65"/>
  <c r="AD47" i="65"/>
  <c r="AF47" i="65"/>
  <c r="AG47" i="65"/>
  <c r="AH47" i="65"/>
  <c r="AI47" i="65"/>
  <c r="AA48" i="65"/>
  <c r="AB48" i="65"/>
  <c r="AC48" i="65"/>
  <c r="AD48" i="65"/>
  <c r="AF48" i="65"/>
  <c r="AG48" i="65"/>
  <c r="AH48" i="65"/>
  <c r="AI48" i="65"/>
  <c r="AA49" i="65"/>
  <c r="AB49" i="65"/>
  <c r="AC49" i="65"/>
  <c r="AD49" i="65"/>
  <c r="AF49" i="65"/>
  <c r="AG49" i="65"/>
  <c r="AH49" i="65"/>
  <c r="AI49" i="65"/>
  <c r="AM47" i="65"/>
  <c r="AN47" i="65"/>
  <c r="AO47" i="65"/>
  <c r="AP47" i="65"/>
  <c r="AR47" i="65"/>
  <c r="AS47" i="65"/>
  <c r="AT47" i="65"/>
  <c r="AU47" i="65"/>
  <c r="AM48" i="65"/>
  <c r="AN48" i="65"/>
  <c r="AO48" i="65"/>
  <c r="AP48" i="65"/>
  <c r="AR48" i="65"/>
  <c r="AS48" i="65"/>
  <c r="AT48" i="65"/>
  <c r="AU48" i="65"/>
  <c r="AM49" i="65"/>
  <c r="AN49" i="65"/>
  <c r="AO49" i="65"/>
  <c r="AP49" i="65"/>
  <c r="AR49" i="65"/>
  <c r="AS49" i="65"/>
  <c r="AT49" i="65"/>
  <c r="AU49" i="65"/>
  <c r="AY47" i="65"/>
  <c r="AZ47" i="65"/>
  <c r="BA47" i="65"/>
  <c r="BB47" i="65"/>
  <c r="BD47" i="65"/>
  <c r="BE47" i="65"/>
  <c r="BF47" i="65"/>
  <c r="BG47" i="65"/>
  <c r="AY48" i="65"/>
  <c r="AZ48" i="65"/>
  <c r="BA48" i="65"/>
  <c r="BB48" i="65"/>
  <c r="BD48" i="65"/>
  <c r="BE48" i="65"/>
  <c r="BF48" i="65"/>
  <c r="BG48" i="65"/>
  <c r="AY49" i="65"/>
  <c r="AZ49" i="65"/>
  <c r="BA49" i="65"/>
  <c r="BB49" i="65"/>
  <c r="BD49" i="65"/>
  <c r="BE49" i="65"/>
  <c r="BF49" i="65"/>
  <c r="BG49" i="65"/>
  <c r="BK47" i="65"/>
  <c r="BL47" i="65"/>
  <c r="BM47" i="65"/>
  <c r="BN47" i="65"/>
  <c r="BP47" i="65"/>
  <c r="BQ47" i="65"/>
  <c r="BR47" i="65"/>
  <c r="BS47" i="65"/>
  <c r="BK48" i="65"/>
  <c r="BL48" i="65"/>
  <c r="BM48" i="65"/>
  <c r="BN48" i="65"/>
  <c r="BP48" i="65"/>
  <c r="BQ48" i="65"/>
  <c r="BR48" i="65"/>
  <c r="BS48" i="65"/>
  <c r="BK49" i="65"/>
  <c r="BL49" i="65"/>
  <c r="BM49" i="65"/>
  <c r="BN49" i="65"/>
  <c r="BP49" i="65"/>
  <c r="BQ49" i="65"/>
  <c r="BR49" i="65"/>
  <c r="BS49" i="65"/>
  <c r="BW47" i="65"/>
  <c r="BX47" i="65"/>
  <c r="BY47" i="65"/>
  <c r="BZ47" i="65"/>
  <c r="CB47" i="65"/>
  <c r="CC47" i="65"/>
  <c r="CD47" i="65"/>
  <c r="CE47" i="65"/>
  <c r="BW48" i="65"/>
  <c r="BX48" i="65"/>
  <c r="BY48" i="65"/>
  <c r="BZ48" i="65"/>
  <c r="CB48" i="65"/>
  <c r="CC48" i="65"/>
  <c r="CD48" i="65"/>
  <c r="CE48" i="65"/>
  <c r="BW49" i="65"/>
  <c r="BX49" i="65"/>
  <c r="BY49" i="65"/>
  <c r="BZ49" i="65"/>
  <c r="CB49" i="65"/>
  <c r="CC49" i="65"/>
  <c r="CD49" i="65"/>
  <c r="CE49" i="65"/>
  <c r="N20" i="57"/>
  <c r="O20" i="57"/>
  <c r="AI20" i="57" s="1"/>
  <c r="P20" i="57"/>
  <c r="AJ20" i="57" s="1"/>
  <c r="N21" i="57"/>
  <c r="AH21" i="57" s="1"/>
  <c r="O21" i="57"/>
  <c r="P21" i="57"/>
  <c r="AJ21" i="57" s="1"/>
  <c r="N22" i="57"/>
  <c r="O22" i="57"/>
  <c r="AI22" i="57" s="1"/>
  <c r="P22" i="57"/>
  <c r="AJ22" i="57" s="1"/>
  <c r="N20" i="58"/>
  <c r="AH20" i="58" s="1"/>
  <c r="O20" i="58"/>
  <c r="AI20" i="58" s="1"/>
  <c r="P20" i="58"/>
  <c r="AJ20" i="58" s="1"/>
  <c r="N21" i="58"/>
  <c r="AH21" i="58" s="1"/>
  <c r="O21" i="58"/>
  <c r="AI21" i="58" s="1"/>
  <c r="P21" i="58"/>
  <c r="AJ21" i="58" s="1"/>
  <c r="N22" i="58"/>
  <c r="O22" i="58"/>
  <c r="AI22" i="58" s="1"/>
  <c r="P22" i="58"/>
  <c r="AJ22" i="58" s="1"/>
  <c r="M20" i="57"/>
  <c r="AG20" i="57" s="1"/>
  <c r="M21" i="57"/>
  <c r="M22" i="57"/>
  <c r="AG22" i="57" s="1"/>
  <c r="M20" i="58"/>
  <c r="AG20" i="58" s="1"/>
  <c r="M21" i="58"/>
  <c r="AG21" i="58" s="1"/>
  <c r="M22" i="58"/>
  <c r="AG22" i="58" s="1"/>
  <c r="P20" i="56"/>
  <c r="AJ20" i="56" s="1"/>
  <c r="P21" i="56"/>
  <c r="AJ21" i="56" s="1"/>
  <c r="P22" i="56"/>
  <c r="AJ22" i="56" s="1"/>
  <c r="O20" i="56"/>
  <c r="AI20" i="56" s="1"/>
  <c r="O21" i="56"/>
  <c r="AI21" i="56" s="1"/>
  <c r="O22" i="56"/>
  <c r="AI22" i="56" s="1"/>
  <c r="N20" i="56"/>
  <c r="N21" i="56"/>
  <c r="N22" i="56"/>
  <c r="AH22" i="56" s="1"/>
  <c r="M20" i="56"/>
  <c r="AG20" i="56" s="1"/>
  <c r="M21" i="56"/>
  <c r="AG21" i="56" s="1"/>
  <c r="M22" i="56"/>
  <c r="AG22" i="56" s="1"/>
  <c r="AH22" i="58" l="1"/>
  <c r="AH21" i="56"/>
  <c r="AH22" i="57"/>
  <c r="AH20" i="56"/>
  <c r="AH20" i="57"/>
  <c r="G48" i="65"/>
  <c r="CF47" i="65"/>
  <c r="L47" i="65"/>
  <c r="CK48" i="65"/>
  <c r="AE33" i="72" s="1"/>
  <c r="CF49" i="65"/>
  <c r="CA49" i="65"/>
  <c r="AQ48" i="65"/>
  <c r="AV47" i="65"/>
  <c r="AJ48" i="65"/>
  <c r="AJ47" i="65"/>
  <c r="S49" i="65"/>
  <c r="X47" i="65"/>
  <c r="G49" i="65"/>
  <c r="BH49" i="65"/>
  <c r="CI47" i="65"/>
  <c r="BO48" i="65"/>
  <c r="BC48" i="65"/>
  <c r="AV49" i="65"/>
  <c r="BT49" i="65"/>
  <c r="CL48" i="65"/>
  <c r="AO33" i="72" s="1"/>
  <c r="P20" i="51"/>
  <c r="AJ20" i="51" s="1"/>
  <c r="N22" i="51"/>
  <c r="Q22" i="58"/>
  <c r="AK22" i="58" s="1"/>
  <c r="Q21" i="57"/>
  <c r="AK21" i="57" s="1"/>
  <c r="O21" i="51"/>
  <c r="AI21" i="51" s="1"/>
  <c r="O20" i="51"/>
  <c r="AI20" i="51" s="1"/>
  <c r="Q20" i="57"/>
  <c r="AK20" i="57" s="1"/>
  <c r="CF48" i="65"/>
  <c r="CA48" i="65"/>
  <c r="BH48" i="65"/>
  <c r="BC47" i="65"/>
  <c r="AJ49" i="65"/>
  <c r="AE49" i="65"/>
  <c r="AE48" i="65"/>
  <c r="X49" i="65"/>
  <c r="S48" i="65"/>
  <c r="L49" i="65"/>
  <c r="P21" i="51"/>
  <c r="AJ21" i="51" s="1"/>
  <c r="M22" i="51"/>
  <c r="AG22" i="51" s="1"/>
  <c r="Q22" i="56"/>
  <c r="AK22" i="56" s="1"/>
  <c r="Q20" i="56"/>
  <c r="AK20" i="56" s="1"/>
  <c r="Q21" i="58"/>
  <c r="AK21" i="58" s="1"/>
  <c r="M21" i="51"/>
  <c r="AG21" i="51" s="1"/>
  <c r="N21" i="51"/>
  <c r="N20" i="51"/>
  <c r="BT48" i="65"/>
  <c r="BH47" i="65"/>
  <c r="BI47" i="65" s="1"/>
  <c r="AV48" i="65"/>
  <c r="L48" i="65"/>
  <c r="M48" i="65" s="1"/>
  <c r="O22" i="51"/>
  <c r="AI22" i="51" s="1"/>
  <c r="Q22" i="57"/>
  <c r="AK22" i="57" s="1"/>
  <c r="Q21" i="56"/>
  <c r="AK21" i="56" s="1"/>
  <c r="P22" i="51"/>
  <c r="AJ22" i="51" s="1"/>
  <c r="M20" i="51"/>
  <c r="AG20" i="51" s="1"/>
  <c r="Q20" i="58"/>
  <c r="AK20" i="58" s="1"/>
  <c r="CA47" i="65"/>
  <c r="BT47" i="65"/>
  <c r="BO47" i="65"/>
  <c r="BC49" i="65"/>
  <c r="AQ49" i="65"/>
  <c r="AQ47" i="65"/>
  <c r="AE47" i="65"/>
  <c r="X48" i="65"/>
  <c r="S47" i="65"/>
  <c r="G47" i="65"/>
  <c r="CJ49" i="65"/>
  <c r="U34" i="72" s="1"/>
  <c r="CK47" i="65"/>
  <c r="AE32" i="72" s="1"/>
  <c r="AW49" i="65"/>
  <c r="CJ47" i="65"/>
  <c r="U32" i="72" s="1"/>
  <c r="CL47" i="65"/>
  <c r="AO32" i="72" s="1"/>
  <c r="BO49" i="65"/>
  <c r="BU49" i="65" s="1"/>
  <c r="CI49" i="65"/>
  <c r="CI48" i="65"/>
  <c r="CK49" i="65"/>
  <c r="AE34" i="72" s="1"/>
  <c r="CL49" i="65"/>
  <c r="AO34" i="72" s="1"/>
  <c r="CJ48" i="65"/>
  <c r="U33" i="72" s="1"/>
  <c r="K33" i="72" l="1"/>
  <c r="K32" i="72"/>
  <c r="K34" i="72"/>
  <c r="AW48" i="65"/>
  <c r="M49" i="65"/>
  <c r="M47" i="65"/>
  <c r="CG49" i="65"/>
  <c r="AW47" i="65"/>
  <c r="AH21" i="51"/>
  <c r="AH20" i="51"/>
  <c r="Y47" i="65"/>
  <c r="CG47" i="65"/>
  <c r="BU48" i="65"/>
  <c r="AH22" i="51"/>
  <c r="BI49" i="65"/>
  <c r="AK47" i="65"/>
  <c r="Y49" i="65"/>
  <c r="AK48" i="65"/>
  <c r="AK49" i="65"/>
  <c r="BI48" i="65"/>
  <c r="CG48" i="65"/>
  <c r="BU47" i="65"/>
  <c r="Y48" i="65"/>
  <c r="Q20" i="51"/>
  <c r="AK20" i="51" s="1"/>
  <c r="Q22" i="51"/>
  <c r="AK22" i="51" s="1"/>
  <c r="Q21" i="51"/>
  <c r="AK21" i="51" s="1"/>
  <c r="R13" i="101"/>
  <c r="R14" i="101"/>
  <c r="R15" i="101"/>
  <c r="R16" i="101"/>
  <c r="R17" i="101"/>
  <c r="R20" i="101"/>
  <c r="R12" i="101"/>
  <c r="G13" i="101"/>
  <c r="G14" i="101"/>
  <c r="G15" i="101"/>
  <c r="G16" i="101"/>
  <c r="G17" i="101"/>
  <c r="G20" i="101"/>
  <c r="G12" i="101"/>
  <c r="CM47" i="65" l="1"/>
  <c r="CM49" i="65"/>
  <c r="CM48" i="65"/>
  <c r="R21" i="101"/>
  <c r="G20" i="104" s="1"/>
  <c r="Q21" i="101"/>
  <c r="O21" i="101"/>
  <c r="D21" i="101"/>
  <c r="M21" i="101" l="1"/>
  <c r="S21" i="101" s="1"/>
  <c r="G21" i="101"/>
  <c r="G19" i="104" s="1"/>
  <c r="F21" i="101"/>
  <c r="D6" i="101"/>
  <c r="D5" i="101"/>
  <c r="D3" i="101"/>
  <c r="D2" i="101"/>
  <c r="C6" i="104"/>
  <c r="C5" i="104"/>
  <c r="C3" i="104"/>
  <c r="C2" i="104"/>
  <c r="H21" i="101" l="1"/>
  <c r="K100" i="35" l="1"/>
  <c r="M9" i="35"/>
  <c r="BS79" i="65"/>
  <c r="BR79" i="65"/>
  <c r="BQ79" i="65"/>
  <c r="BP79" i="65"/>
  <c r="BN79" i="65"/>
  <c r="BM79" i="65"/>
  <c r="BL79" i="65"/>
  <c r="BK79" i="65"/>
  <c r="BS78" i="65"/>
  <c r="BR78" i="65"/>
  <c r="BQ78" i="65"/>
  <c r="BP78" i="65"/>
  <c r="BN78" i="65"/>
  <c r="BM78" i="65"/>
  <c r="BL78" i="65"/>
  <c r="BK78" i="65"/>
  <c r="BS77" i="65"/>
  <c r="BR77" i="65"/>
  <c r="BQ77" i="65"/>
  <c r="BP77" i="65"/>
  <c r="BN77" i="65"/>
  <c r="BM77" i="65"/>
  <c r="BL77" i="65"/>
  <c r="BK77" i="65"/>
  <c r="BS76" i="65"/>
  <c r="BR76" i="65"/>
  <c r="BQ76" i="65"/>
  <c r="BP76" i="65"/>
  <c r="BN76" i="65"/>
  <c r="BM76" i="65"/>
  <c r="BL76" i="65"/>
  <c r="BK76" i="65"/>
  <c r="BS75" i="65"/>
  <c r="BR75" i="65"/>
  <c r="BQ75" i="65"/>
  <c r="BP75" i="65"/>
  <c r="BN75" i="65"/>
  <c r="BM75" i="65"/>
  <c r="BL75" i="65"/>
  <c r="BK75" i="65"/>
  <c r="BS74" i="65"/>
  <c r="BR74" i="65"/>
  <c r="BQ74" i="65"/>
  <c r="BP74" i="65"/>
  <c r="BN74" i="65"/>
  <c r="BM74" i="65"/>
  <c r="BL74" i="65"/>
  <c r="BK74" i="65"/>
  <c r="BS73" i="65"/>
  <c r="BR73" i="65"/>
  <c r="BQ73" i="65"/>
  <c r="BP73" i="65"/>
  <c r="BN73" i="65"/>
  <c r="BM73" i="65"/>
  <c r="BL73" i="65"/>
  <c r="BK73" i="65"/>
  <c r="BS72" i="65"/>
  <c r="BR72" i="65"/>
  <c r="BQ72" i="65"/>
  <c r="BP72" i="65"/>
  <c r="BN72" i="65"/>
  <c r="BM72" i="65"/>
  <c r="BL72" i="65"/>
  <c r="BK72" i="65"/>
  <c r="BS71" i="65"/>
  <c r="BR71" i="65"/>
  <c r="BQ71" i="65"/>
  <c r="BP71" i="65"/>
  <c r="BN71" i="65"/>
  <c r="BM71" i="65"/>
  <c r="BL71" i="65"/>
  <c r="BK71" i="65"/>
  <c r="BS70" i="65"/>
  <c r="BR70" i="65"/>
  <c r="BQ70" i="65"/>
  <c r="BP70" i="65"/>
  <c r="BN70" i="65"/>
  <c r="BM70" i="65"/>
  <c r="BL70" i="65"/>
  <c r="BK70" i="65"/>
  <c r="BS69" i="65"/>
  <c r="BS81" i="65" s="1"/>
  <c r="BR69" i="65"/>
  <c r="BQ69" i="65"/>
  <c r="BQ81" i="65" s="1"/>
  <c r="BP69" i="65"/>
  <c r="BN69" i="65"/>
  <c r="BM69" i="65"/>
  <c r="BL69" i="65"/>
  <c r="BK69" i="65"/>
  <c r="BK81" i="65" s="1"/>
  <c r="BS64" i="65"/>
  <c r="BR64" i="65"/>
  <c r="BQ64" i="65"/>
  <c r="BP64" i="65"/>
  <c r="BN64" i="65"/>
  <c r="BM64" i="65"/>
  <c r="BL64" i="65"/>
  <c r="BK64" i="65"/>
  <c r="BS63" i="65"/>
  <c r="BR63" i="65"/>
  <c r="BQ63" i="65"/>
  <c r="BP63" i="65"/>
  <c r="BN63" i="65"/>
  <c r="BM63" i="65"/>
  <c r="BL63" i="65"/>
  <c r="BK63" i="65"/>
  <c r="BS61" i="65"/>
  <c r="BR61" i="65"/>
  <c r="BQ61" i="65"/>
  <c r="BP61" i="65"/>
  <c r="BN61" i="65"/>
  <c r="BM61" i="65"/>
  <c r="BL61" i="65"/>
  <c r="BK61" i="65"/>
  <c r="BS56" i="65"/>
  <c r="BR56" i="65"/>
  <c r="BQ56" i="65"/>
  <c r="BP56" i="65"/>
  <c r="BN56" i="65"/>
  <c r="BM56" i="65"/>
  <c r="BL56" i="65"/>
  <c r="BK56" i="65"/>
  <c r="BS55" i="65"/>
  <c r="BS62" i="65" s="1"/>
  <c r="BS66" i="65" s="1"/>
  <c r="BR55" i="65"/>
  <c r="BR62" i="65" s="1"/>
  <c r="BR66" i="65" s="1"/>
  <c r="BQ55" i="65"/>
  <c r="BQ62" i="65" s="1"/>
  <c r="BP55" i="65"/>
  <c r="BN55" i="65"/>
  <c r="BM55" i="65"/>
  <c r="BM62" i="65" s="1"/>
  <c r="BL55" i="65"/>
  <c r="BL62" i="65" s="1"/>
  <c r="BK55" i="65"/>
  <c r="BK62" i="65" s="1"/>
  <c r="BS54" i="65"/>
  <c r="BR54" i="65"/>
  <c r="BQ54" i="65"/>
  <c r="BP54" i="65"/>
  <c r="BN54" i="65"/>
  <c r="BM54" i="65"/>
  <c r="BL54" i="65"/>
  <c r="BK54" i="65"/>
  <c r="BS53" i="65"/>
  <c r="BR53" i="65"/>
  <c r="BQ53" i="65"/>
  <c r="BP53" i="65"/>
  <c r="BN53" i="65"/>
  <c r="BM53" i="65"/>
  <c r="BL53" i="65"/>
  <c r="BK53" i="65"/>
  <c r="BS52" i="65"/>
  <c r="BR52" i="65"/>
  <c r="BQ52" i="65"/>
  <c r="BP52" i="65"/>
  <c r="BN52" i="65"/>
  <c r="BM52" i="65"/>
  <c r="BL52" i="65"/>
  <c r="BK52" i="65"/>
  <c r="BS51" i="65"/>
  <c r="BR51" i="65"/>
  <c r="BQ51" i="65"/>
  <c r="BP51" i="65"/>
  <c r="BN51" i="65"/>
  <c r="BM51" i="65"/>
  <c r="BL51" i="65"/>
  <c r="BK51" i="65"/>
  <c r="BS50" i="65"/>
  <c r="BR50" i="65"/>
  <c r="BQ50" i="65"/>
  <c r="BP50" i="65"/>
  <c r="BN50" i="65"/>
  <c r="BM50" i="65"/>
  <c r="BL50" i="65"/>
  <c r="BK50" i="65"/>
  <c r="BS46" i="65"/>
  <c r="BR46" i="65"/>
  <c r="BQ46" i="65"/>
  <c r="BP46" i="65"/>
  <c r="BN46" i="65"/>
  <c r="BM46" i="65"/>
  <c r="BL46" i="65"/>
  <c r="BK46" i="65"/>
  <c r="BS45" i="65"/>
  <c r="BR45" i="65"/>
  <c r="BQ45" i="65"/>
  <c r="BP45" i="65"/>
  <c r="BN45" i="65"/>
  <c r="BM45" i="65"/>
  <c r="BL45" i="65"/>
  <c r="BK45" i="65"/>
  <c r="BS44" i="65"/>
  <c r="BR44" i="65"/>
  <c r="BQ44" i="65"/>
  <c r="BP44" i="65"/>
  <c r="BN44" i="65"/>
  <c r="BM44" i="65"/>
  <c r="BL44" i="65"/>
  <c r="BK44" i="65"/>
  <c r="BS43" i="65"/>
  <c r="BR43" i="65"/>
  <c r="BQ43" i="65"/>
  <c r="BP43" i="65"/>
  <c r="BN43" i="65"/>
  <c r="BM43" i="65"/>
  <c r="BL43" i="65"/>
  <c r="BK43" i="65"/>
  <c r="BS42" i="65"/>
  <c r="BR42" i="65"/>
  <c r="BQ42" i="65"/>
  <c r="BP42" i="65"/>
  <c r="BN42" i="65"/>
  <c r="BM42" i="65"/>
  <c r="BL42" i="65"/>
  <c r="BK42" i="65"/>
  <c r="BS41" i="65"/>
  <c r="BR41" i="65"/>
  <c r="BQ41" i="65"/>
  <c r="BP41" i="65"/>
  <c r="BN41" i="65"/>
  <c r="BM41" i="65"/>
  <c r="BL41" i="65"/>
  <c r="BK41" i="65"/>
  <c r="BS40" i="65"/>
  <c r="BR40" i="65"/>
  <c r="BQ40" i="65"/>
  <c r="BP40" i="65"/>
  <c r="BN40" i="65"/>
  <c r="BM40" i="65"/>
  <c r="BL40" i="65"/>
  <c r="BK40" i="65"/>
  <c r="BS39" i="65"/>
  <c r="BR39" i="65"/>
  <c r="BQ39" i="65"/>
  <c r="BP39" i="65"/>
  <c r="BN39" i="65"/>
  <c r="BM39" i="65"/>
  <c r="BL39" i="65"/>
  <c r="BK39" i="65"/>
  <c r="BS38" i="65"/>
  <c r="BR38" i="65"/>
  <c r="BQ38" i="65"/>
  <c r="BP38" i="65"/>
  <c r="BN38" i="65"/>
  <c r="BM38" i="65"/>
  <c r="BL38" i="65"/>
  <c r="BK38" i="65"/>
  <c r="BS37" i="65"/>
  <c r="BR37" i="65"/>
  <c r="BQ37" i="65"/>
  <c r="BP37" i="65"/>
  <c r="BN37" i="65"/>
  <c r="BM37" i="65"/>
  <c r="BL37" i="65"/>
  <c r="BK37" i="65"/>
  <c r="BS36" i="65"/>
  <c r="BR36" i="65"/>
  <c r="BQ36" i="65"/>
  <c r="BP36" i="65"/>
  <c r="BN36" i="65"/>
  <c r="BM36" i="65"/>
  <c r="BL36" i="65"/>
  <c r="BK36" i="65"/>
  <c r="BS35" i="65"/>
  <c r="BR35" i="65"/>
  <c r="BQ35" i="65"/>
  <c r="BP35" i="65"/>
  <c r="BN35" i="65"/>
  <c r="BM35" i="65"/>
  <c r="BL35" i="65"/>
  <c r="BK35" i="65"/>
  <c r="BS34" i="65"/>
  <c r="BR34" i="65"/>
  <c r="BQ34" i="65"/>
  <c r="BP34" i="65"/>
  <c r="BN34" i="65"/>
  <c r="BM34" i="65"/>
  <c r="BL34" i="65"/>
  <c r="BK34" i="65"/>
  <c r="BS33" i="65"/>
  <c r="BR33" i="65"/>
  <c r="BQ33" i="65"/>
  <c r="BP33" i="65"/>
  <c r="BN33" i="65"/>
  <c r="BM33" i="65"/>
  <c r="BL33" i="65"/>
  <c r="BK33" i="65"/>
  <c r="BS27" i="65"/>
  <c r="BR27" i="65"/>
  <c r="BQ27" i="65"/>
  <c r="BP27" i="65"/>
  <c r="BN27" i="65"/>
  <c r="BM27" i="65"/>
  <c r="BL27" i="65"/>
  <c r="BK27" i="65"/>
  <c r="BS26" i="65"/>
  <c r="BR26" i="65"/>
  <c r="BQ26" i="65"/>
  <c r="BP26" i="65"/>
  <c r="BN26" i="65"/>
  <c r="BM26" i="65"/>
  <c r="BL26" i="65"/>
  <c r="BK26" i="65"/>
  <c r="BS25" i="65"/>
  <c r="BR25" i="65"/>
  <c r="BQ25" i="65"/>
  <c r="BP25" i="65"/>
  <c r="BN25" i="65"/>
  <c r="BM25" i="65"/>
  <c r="BL25" i="65"/>
  <c r="BK25" i="65"/>
  <c r="BS24" i="65"/>
  <c r="BR24" i="65"/>
  <c r="BQ24" i="65"/>
  <c r="BP24" i="65"/>
  <c r="BN24" i="65"/>
  <c r="BM24" i="65"/>
  <c r="BL24" i="65"/>
  <c r="BK24" i="65"/>
  <c r="BS23" i="65"/>
  <c r="BR23" i="65"/>
  <c r="BQ23" i="65"/>
  <c r="BP23" i="65"/>
  <c r="BP28" i="65" s="1"/>
  <c r="BN23" i="65"/>
  <c r="BN28" i="65" s="1"/>
  <c r="BM23" i="65"/>
  <c r="BM28" i="65" s="1"/>
  <c r="BL23" i="65"/>
  <c r="BL28" i="65" s="1"/>
  <c r="BK23" i="65"/>
  <c r="BK28" i="65" s="1"/>
  <c r="BS20" i="65"/>
  <c r="BR20" i="65"/>
  <c r="BQ20" i="65"/>
  <c r="BP20" i="65"/>
  <c r="BN20" i="65"/>
  <c r="BM20" i="65"/>
  <c r="BL20" i="65"/>
  <c r="BK20" i="65"/>
  <c r="BS19" i="65"/>
  <c r="BR19" i="65"/>
  <c r="BQ19" i="65"/>
  <c r="BP19" i="65"/>
  <c r="BN19" i="65"/>
  <c r="BM19" i="65"/>
  <c r="BL19" i="65"/>
  <c r="BK19" i="65"/>
  <c r="BS17" i="65"/>
  <c r="BR17" i="65"/>
  <c r="BQ17" i="65"/>
  <c r="BP17" i="65"/>
  <c r="BN17" i="65"/>
  <c r="BM17" i="65"/>
  <c r="BL17" i="65"/>
  <c r="BK17" i="65"/>
  <c r="BS16" i="65"/>
  <c r="BR16" i="65"/>
  <c r="BQ16" i="65"/>
  <c r="BP16" i="65"/>
  <c r="BN16" i="65"/>
  <c r="BM16" i="65"/>
  <c r="BL16" i="65"/>
  <c r="BK16" i="65"/>
  <c r="BS15" i="65"/>
  <c r="BR15" i="65"/>
  <c r="BR18" i="65" s="1"/>
  <c r="BQ15" i="65"/>
  <c r="BP15" i="65"/>
  <c r="BN15" i="65"/>
  <c r="BN18" i="65" s="1"/>
  <c r="BM15" i="65"/>
  <c r="BL15" i="65"/>
  <c r="BL18" i="65" s="1"/>
  <c r="BK15" i="65"/>
  <c r="BS14" i="65"/>
  <c r="BR14" i="65"/>
  <c r="BQ14" i="65"/>
  <c r="BP14" i="65"/>
  <c r="BN14" i="65"/>
  <c r="BM14" i="65"/>
  <c r="BK14" i="65"/>
  <c r="P19" i="56"/>
  <c r="AJ19" i="56" s="1"/>
  <c r="O19" i="56"/>
  <c r="AI19" i="56" s="1"/>
  <c r="N19" i="56"/>
  <c r="M19" i="56"/>
  <c r="AG19" i="56" s="1"/>
  <c r="P18" i="56"/>
  <c r="O18" i="56"/>
  <c r="N18" i="56"/>
  <c r="M18" i="56"/>
  <c r="P26" i="58"/>
  <c r="O26" i="58"/>
  <c r="N26" i="58"/>
  <c r="M26" i="58"/>
  <c r="P19" i="58"/>
  <c r="AJ19" i="58" s="1"/>
  <c r="O19" i="58"/>
  <c r="AI19" i="58" s="1"/>
  <c r="N19" i="58"/>
  <c r="AH19" i="58" s="1"/>
  <c r="M19" i="58"/>
  <c r="AG19" i="58" s="1"/>
  <c r="P18" i="58"/>
  <c r="O18" i="58"/>
  <c r="N18" i="58"/>
  <c r="M18" i="58"/>
  <c r="P23" i="58"/>
  <c r="O23" i="58"/>
  <c r="N23" i="58"/>
  <c r="M23" i="58"/>
  <c r="P17" i="58"/>
  <c r="O17" i="58"/>
  <c r="N17" i="58"/>
  <c r="M17" i="58"/>
  <c r="P16" i="58"/>
  <c r="O16" i="58"/>
  <c r="N16" i="58"/>
  <c r="M16" i="58"/>
  <c r="P15" i="58"/>
  <c r="O15" i="58"/>
  <c r="N15" i="58"/>
  <c r="M15" i="58"/>
  <c r="P14" i="58"/>
  <c r="O14" i="58"/>
  <c r="N14" i="58"/>
  <c r="M14" i="58"/>
  <c r="P13" i="58"/>
  <c r="O13" i="58"/>
  <c r="N13" i="58"/>
  <c r="M13" i="58"/>
  <c r="P26" i="57"/>
  <c r="O26" i="57"/>
  <c r="N26" i="57"/>
  <c r="M26" i="57"/>
  <c r="P27" i="57"/>
  <c r="O27" i="57"/>
  <c r="N27" i="57"/>
  <c r="M27" i="57"/>
  <c r="P19" i="57"/>
  <c r="AJ19" i="57" s="1"/>
  <c r="O19" i="57"/>
  <c r="AI19" i="57" s="1"/>
  <c r="N19" i="57"/>
  <c r="AH19" i="57" s="1"/>
  <c r="M19" i="57"/>
  <c r="AG19" i="57" s="1"/>
  <c r="P18" i="57"/>
  <c r="O18" i="57"/>
  <c r="N18" i="57"/>
  <c r="M18" i="57"/>
  <c r="P23" i="57"/>
  <c r="O23" i="57"/>
  <c r="N23" i="57"/>
  <c r="M23" i="57"/>
  <c r="P17" i="57"/>
  <c r="O17" i="57"/>
  <c r="N17" i="57"/>
  <c r="M17" i="57"/>
  <c r="P16" i="57"/>
  <c r="O16" i="57"/>
  <c r="N16" i="57"/>
  <c r="M16" i="57"/>
  <c r="P15" i="57"/>
  <c r="O15" i="57"/>
  <c r="N15" i="57"/>
  <c r="M15" i="57"/>
  <c r="P14" i="57"/>
  <c r="O14" i="57"/>
  <c r="N14" i="57"/>
  <c r="M14" i="57"/>
  <c r="P13" i="57"/>
  <c r="O13" i="57"/>
  <c r="N13" i="57"/>
  <c r="M13" i="57"/>
  <c r="K11" i="59"/>
  <c r="I14" i="59"/>
  <c r="I20" i="59"/>
  <c r="I26" i="59"/>
  <c r="I32" i="59"/>
  <c r="AH19" i="56" l="1"/>
  <c r="Q19" i="57"/>
  <c r="AK19" i="57" s="1"/>
  <c r="Q19" i="58"/>
  <c r="AK19" i="58" s="1"/>
  <c r="M19" i="51"/>
  <c r="AG19" i="51" s="1"/>
  <c r="P19" i="51"/>
  <c r="AJ19" i="51" s="1"/>
  <c r="N19" i="51"/>
  <c r="O19" i="51"/>
  <c r="AI19" i="51" s="1"/>
  <c r="Q19" i="56"/>
  <c r="AK19" i="56" s="1"/>
  <c r="BS28" i="65"/>
  <c r="BT19" i="65"/>
  <c r="BT69" i="65"/>
  <c r="BT70" i="65"/>
  <c r="BT71" i="65"/>
  <c r="BT74" i="65"/>
  <c r="BT75" i="65"/>
  <c r="BT76" i="65"/>
  <c r="BT78" i="65"/>
  <c r="BT79" i="65"/>
  <c r="BO15" i="65"/>
  <c r="BO17" i="65"/>
  <c r="BT15" i="65"/>
  <c r="BT16" i="65"/>
  <c r="BT17" i="65"/>
  <c r="BQ18" i="65"/>
  <c r="BQ21" i="65" s="1"/>
  <c r="BK18" i="65"/>
  <c r="BK21" i="65" s="1"/>
  <c r="BK30" i="65" s="1"/>
  <c r="BK87" i="65" s="1"/>
  <c r="BO20" i="65"/>
  <c r="BO24" i="65"/>
  <c r="BO25" i="65"/>
  <c r="BO26" i="65"/>
  <c r="BO27" i="65"/>
  <c r="BO36" i="65"/>
  <c r="BO38" i="65"/>
  <c r="BO40" i="65"/>
  <c r="BO41" i="65"/>
  <c r="BO42" i="65"/>
  <c r="BO43" i="65"/>
  <c r="BO44" i="65"/>
  <c r="BO51" i="65"/>
  <c r="BO52" i="65"/>
  <c r="BO53" i="65"/>
  <c r="BO54" i="65"/>
  <c r="BT38" i="65"/>
  <c r="BT50" i="65"/>
  <c r="BP62" i="65"/>
  <c r="BP66" i="65" s="1"/>
  <c r="BT56" i="65"/>
  <c r="BT61" i="65"/>
  <c r="BN81" i="65"/>
  <c r="BO34" i="65"/>
  <c r="BO35" i="65"/>
  <c r="BO46" i="65"/>
  <c r="BO63" i="65"/>
  <c r="BO77" i="65"/>
  <c r="BT33" i="65"/>
  <c r="BT34" i="65"/>
  <c r="BT35" i="65"/>
  <c r="BM66" i="65"/>
  <c r="BT37" i="65"/>
  <c r="BT39" i="65"/>
  <c r="BT41" i="65"/>
  <c r="BT42" i="65"/>
  <c r="BT43" i="65"/>
  <c r="BT45" i="65"/>
  <c r="BT52" i="65"/>
  <c r="BT53" i="65"/>
  <c r="BT54" i="65"/>
  <c r="BO55" i="65"/>
  <c r="BO19" i="65"/>
  <c r="BT36" i="65"/>
  <c r="BO79" i="65"/>
  <c r="BM18" i="65"/>
  <c r="BO28" i="65"/>
  <c r="BR58" i="65"/>
  <c r="BO39" i="65"/>
  <c r="BO45" i="65"/>
  <c r="BU45" i="65" s="1"/>
  <c r="BR81" i="65"/>
  <c r="BT77" i="65"/>
  <c r="BN21" i="65"/>
  <c r="BN30" i="65" s="1"/>
  <c r="BN88" i="65" s="1"/>
  <c r="BS58" i="65"/>
  <c r="BS83" i="65" s="1"/>
  <c r="BT51" i="65"/>
  <c r="BQ66" i="65"/>
  <c r="BO64" i="65"/>
  <c r="BT72" i="65"/>
  <c r="BR28" i="65"/>
  <c r="BK58" i="65"/>
  <c r="BO70" i="65"/>
  <c r="BT73" i="65"/>
  <c r="BL58" i="65"/>
  <c r="BO37" i="65"/>
  <c r="BT44" i="65"/>
  <c r="BM81" i="65"/>
  <c r="BL81" i="65"/>
  <c r="BO73" i="65"/>
  <c r="BO74" i="65"/>
  <c r="BO75" i="65"/>
  <c r="BO76" i="65"/>
  <c r="BR21" i="65"/>
  <c r="BT24" i="65"/>
  <c r="BT25" i="65"/>
  <c r="BT26" i="65"/>
  <c r="BM58" i="65"/>
  <c r="BO50" i="65"/>
  <c r="BO56" i="65"/>
  <c r="BO78" i="65"/>
  <c r="BS18" i="65"/>
  <c r="BS21" i="65" s="1"/>
  <c r="BS30" i="65" s="1"/>
  <c r="BS87" i="65" s="1"/>
  <c r="BT20" i="65"/>
  <c r="BQ28" i="65"/>
  <c r="BT27" i="65"/>
  <c r="BN58" i="65"/>
  <c r="BT40" i="65"/>
  <c r="BT46" i="65"/>
  <c r="BN62" i="65"/>
  <c r="BN66" i="65" s="1"/>
  <c r="BL66" i="65"/>
  <c r="BT63" i="65"/>
  <c r="BU63" i="65" s="1"/>
  <c r="BT64" i="65"/>
  <c r="BO69" i="65"/>
  <c r="BO71" i="65"/>
  <c r="BO61" i="65"/>
  <c r="BK66" i="65"/>
  <c r="BO33" i="65"/>
  <c r="BP58" i="65"/>
  <c r="BQ58" i="65"/>
  <c r="BT14" i="65"/>
  <c r="BP18" i="65"/>
  <c r="BO72" i="65"/>
  <c r="BO16" i="65"/>
  <c r="BP81" i="65"/>
  <c r="BO23" i="65"/>
  <c r="BT23" i="65"/>
  <c r="BT55" i="65"/>
  <c r="AH46" i="55"/>
  <c r="AH44" i="55"/>
  <c r="AH42" i="55"/>
  <c r="AG41" i="55"/>
  <c r="AG45" i="55" s="1"/>
  <c r="AG47" i="55" s="1"/>
  <c r="AC41" i="55"/>
  <c r="AC45" i="55" s="1"/>
  <c r="AC47" i="55" s="1"/>
  <c r="AB41" i="55"/>
  <c r="AB45" i="55" s="1"/>
  <c r="AB47" i="55" s="1"/>
  <c r="AA41" i="55"/>
  <c r="AA45" i="55" s="1"/>
  <c r="AA47" i="55" s="1"/>
  <c r="Z41" i="55"/>
  <c r="Z45" i="55" s="1"/>
  <c r="Z47" i="55" s="1"/>
  <c r="Y41" i="55"/>
  <c r="Y45" i="55" s="1"/>
  <c r="Y47" i="55" s="1"/>
  <c r="X41" i="55"/>
  <c r="X45" i="55" s="1"/>
  <c r="X47" i="55" s="1"/>
  <c r="W41" i="55"/>
  <c r="W45" i="55" s="1"/>
  <c r="W47" i="55" s="1"/>
  <c r="V41" i="55"/>
  <c r="V45" i="55" s="1"/>
  <c r="V47" i="55" s="1"/>
  <c r="U41" i="55"/>
  <c r="U45" i="55" s="1"/>
  <c r="U47" i="55" s="1"/>
  <c r="T41" i="55"/>
  <c r="T45" i="55" s="1"/>
  <c r="T47" i="55" s="1"/>
  <c r="S41" i="55"/>
  <c r="S45" i="55" s="1"/>
  <c r="S47" i="55" s="1"/>
  <c r="R41" i="55"/>
  <c r="R45" i="55" s="1"/>
  <c r="R47" i="55" s="1"/>
  <c r="Q41" i="55"/>
  <c r="Q45" i="55" s="1"/>
  <c r="Q47" i="55" s="1"/>
  <c r="P41" i="55"/>
  <c r="P45" i="55" s="1"/>
  <c r="P47" i="55" s="1"/>
  <c r="O41" i="55"/>
  <c r="O45" i="55" s="1"/>
  <c r="O47" i="55" s="1"/>
  <c r="N41" i="55"/>
  <c r="N45" i="55" s="1"/>
  <c r="N47" i="55" s="1"/>
  <c r="M41" i="55"/>
  <c r="M45" i="55" s="1"/>
  <c r="M47" i="55" s="1"/>
  <c r="L41" i="55"/>
  <c r="L45" i="55" s="1"/>
  <c r="L47" i="55" s="1"/>
  <c r="K41" i="55"/>
  <c r="K45" i="55" s="1"/>
  <c r="K47" i="55" s="1"/>
  <c r="J41" i="55"/>
  <c r="J45" i="55" s="1"/>
  <c r="J47" i="55" s="1"/>
  <c r="I41" i="55"/>
  <c r="I45" i="55" s="1"/>
  <c r="I47" i="55" s="1"/>
  <c r="H41" i="55"/>
  <c r="H45" i="55" s="1"/>
  <c r="H47" i="55" s="1"/>
  <c r="G41" i="55"/>
  <c r="G45" i="55" s="1"/>
  <c r="G47" i="55" s="1"/>
  <c r="F41" i="55"/>
  <c r="F45" i="55" s="1"/>
  <c r="F47" i="55" s="1"/>
  <c r="E41" i="55"/>
  <c r="E45" i="55" s="1"/>
  <c r="E47" i="55" s="1"/>
  <c r="D41" i="55"/>
  <c r="D45" i="55" s="1"/>
  <c r="D47" i="55" s="1"/>
  <c r="C41" i="55"/>
  <c r="C45" i="55" s="1"/>
  <c r="C47" i="55" s="1"/>
  <c r="AH40" i="55"/>
  <c r="AH39" i="55"/>
  <c r="AH38" i="55"/>
  <c r="AH37" i="55"/>
  <c r="AH36" i="55"/>
  <c r="AH35" i="55"/>
  <c r="AH34" i="55"/>
  <c r="AH33" i="55"/>
  <c r="AH32" i="55"/>
  <c r="AH31" i="55"/>
  <c r="AH30" i="55"/>
  <c r="AH29" i="55"/>
  <c r="AH28" i="55"/>
  <c r="AH27" i="55"/>
  <c r="AH26" i="55"/>
  <c r="AH25" i="55"/>
  <c r="AH24" i="55"/>
  <c r="AH23" i="55"/>
  <c r="AH22" i="55"/>
  <c r="AH21" i="55"/>
  <c r="AH20" i="55"/>
  <c r="AH19" i="55"/>
  <c r="AH18" i="55"/>
  <c r="AH17" i="55"/>
  <c r="AH16" i="55"/>
  <c r="AH15" i="55"/>
  <c r="AH14" i="55"/>
  <c r="AH13" i="55"/>
  <c r="AH12" i="55"/>
  <c r="AH11" i="55"/>
  <c r="AH10" i="55"/>
  <c r="AH46" i="54"/>
  <c r="AH44" i="54"/>
  <c r="AH42" i="54"/>
  <c r="AG41" i="54"/>
  <c r="AG45" i="54" s="1"/>
  <c r="AG47" i="54" s="1"/>
  <c r="AC41" i="54"/>
  <c r="AC45" i="54" s="1"/>
  <c r="AC47" i="54" s="1"/>
  <c r="AB41" i="54"/>
  <c r="AB45" i="54" s="1"/>
  <c r="AB47" i="54" s="1"/>
  <c r="AA41" i="54"/>
  <c r="AA45" i="54" s="1"/>
  <c r="AA47" i="54" s="1"/>
  <c r="Z41" i="54"/>
  <c r="Z45" i="54" s="1"/>
  <c r="Z47" i="54" s="1"/>
  <c r="Y41" i="54"/>
  <c r="Y45" i="54" s="1"/>
  <c r="Y47" i="54" s="1"/>
  <c r="X41" i="54"/>
  <c r="X45" i="54" s="1"/>
  <c r="X47" i="54" s="1"/>
  <c r="W41" i="54"/>
  <c r="W45" i="54" s="1"/>
  <c r="W47" i="54" s="1"/>
  <c r="V41" i="54"/>
  <c r="V45" i="54" s="1"/>
  <c r="V47" i="54" s="1"/>
  <c r="U41" i="54"/>
  <c r="U45" i="54" s="1"/>
  <c r="U47" i="54" s="1"/>
  <c r="T41" i="54"/>
  <c r="T45" i="54" s="1"/>
  <c r="T47" i="54" s="1"/>
  <c r="S41" i="54"/>
  <c r="S45" i="54" s="1"/>
  <c r="S47" i="54" s="1"/>
  <c r="R41" i="54"/>
  <c r="R45" i="54" s="1"/>
  <c r="R47" i="54" s="1"/>
  <c r="Q41" i="54"/>
  <c r="Q45" i="54" s="1"/>
  <c r="Q47" i="54" s="1"/>
  <c r="P41" i="54"/>
  <c r="P45" i="54" s="1"/>
  <c r="P47" i="54" s="1"/>
  <c r="O41" i="54"/>
  <c r="O45" i="54" s="1"/>
  <c r="O47" i="54" s="1"/>
  <c r="N41" i="54"/>
  <c r="N45" i="54" s="1"/>
  <c r="N47" i="54" s="1"/>
  <c r="M41" i="54"/>
  <c r="M45" i="54" s="1"/>
  <c r="M47" i="54" s="1"/>
  <c r="L41" i="54"/>
  <c r="L45" i="54" s="1"/>
  <c r="L47" i="54" s="1"/>
  <c r="K41" i="54"/>
  <c r="K45" i="54" s="1"/>
  <c r="K47" i="54" s="1"/>
  <c r="J41" i="54"/>
  <c r="J45" i="54" s="1"/>
  <c r="J47" i="54" s="1"/>
  <c r="I41" i="54"/>
  <c r="I45" i="54" s="1"/>
  <c r="I47" i="54" s="1"/>
  <c r="H41" i="54"/>
  <c r="H45" i="54" s="1"/>
  <c r="H47" i="54" s="1"/>
  <c r="G41" i="54"/>
  <c r="G45" i="54" s="1"/>
  <c r="G47" i="54" s="1"/>
  <c r="F41" i="54"/>
  <c r="F45" i="54" s="1"/>
  <c r="F47" i="54" s="1"/>
  <c r="E41" i="54"/>
  <c r="E45" i="54" s="1"/>
  <c r="E47" i="54" s="1"/>
  <c r="D41" i="54"/>
  <c r="D45" i="54" s="1"/>
  <c r="D47" i="54" s="1"/>
  <c r="C41" i="54"/>
  <c r="C45" i="54" s="1"/>
  <c r="C47" i="54" s="1"/>
  <c r="AH40" i="54"/>
  <c r="AH39" i="54"/>
  <c r="AH38" i="54"/>
  <c r="AH37" i="54"/>
  <c r="AH36" i="54"/>
  <c r="AH35" i="54"/>
  <c r="AH34" i="54"/>
  <c r="AH33" i="54"/>
  <c r="AH32" i="54"/>
  <c r="AH31" i="54"/>
  <c r="AH30" i="54"/>
  <c r="AH29" i="54"/>
  <c r="AH28" i="54"/>
  <c r="AH27" i="54"/>
  <c r="AH26" i="54"/>
  <c r="AH25" i="54"/>
  <c r="AH24" i="54"/>
  <c r="AH23" i="54"/>
  <c r="AH22" i="54"/>
  <c r="AH21" i="54"/>
  <c r="AH20" i="54"/>
  <c r="AH19" i="54"/>
  <c r="AH18" i="54"/>
  <c r="AH17" i="54"/>
  <c r="AH16" i="54"/>
  <c r="AH15" i="54"/>
  <c r="AH14" i="54"/>
  <c r="AH13" i="54"/>
  <c r="AH12" i="54"/>
  <c r="AH11" i="54"/>
  <c r="AH10" i="54"/>
  <c r="AH46" i="53"/>
  <c r="AG45" i="53"/>
  <c r="AG47" i="53" s="1"/>
  <c r="V45" i="53"/>
  <c r="V47" i="53" s="1"/>
  <c r="AH44" i="53"/>
  <c r="AH42" i="53"/>
  <c r="AG41" i="53"/>
  <c r="AC41" i="53"/>
  <c r="AC45" i="53" s="1"/>
  <c r="AC47" i="53" s="1"/>
  <c r="AB41" i="53"/>
  <c r="AB45" i="53" s="1"/>
  <c r="AB47" i="53" s="1"/>
  <c r="AA41" i="53"/>
  <c r="AA45" i="53" s="1"/>
  <c r="AA47" i="53" s="1"/>
  <c r="Z41" i="53"/>
  <c r="Z45" i="53" s="1"/>
  <c r="Z47" i="53" s="1"/>
  <c r="Y41" i="53"/>
  <c r="Y45" i="53" s="1"/>
  <c r="Y47" i="53" s="1"/>
  <c r="X41" i="53"/>
  <c r="X45" i="53" s="1"/>
  <c r="X47" i="53" s="1"/>
  <c r="W41" i="53"/>
  <c r="W45" i="53" s="1"/>
  <c r="W47" i="53" s="1"/>
  <c r="V41" i="53"/>
  <c r="U41" i="53"/>
  <c r="U45" i="53" s="1"/>
  <c r="U47" i="53" s="1"/>
  <c r="T41" i="53"/>
  <c r="T45" i="53" s="1"/>
  <c r="T47" i="53" s="1"/>
  <c r="S41" i="53"/>
  <c r="S45" i="53" s="1"/>
  <c r="S47" i="53" s="1"/>
  <c r="R41" i="53"/>
  <c r="R45" i="53" s="1"/>
  <c r="R47" i="53" s="1"/>
  <c r="Q41" i="53"/>
  <c r="Q45" i="53" s="1"/>
  <c r="Q47" i="53" s="1"/>
  <c r="P41" i="53"/>
  <c r="P45" i="53" s="1"/>
  <c r="P47" i="53" s="1"/>
  <c r="O41" i="53"/>
  <c r="O45" i="53" s="1"/>
  <c r="O47" i="53" s="1"/>
  <c r="N41" i="53"/>
  <c r="N45" i="53" s="1"/>
  <c r="N47" i="53" s="1"/>
  <c r="M41" i="53"/>
  <c r="M45" i="53" s="1"/>
  <c r="M47" i="53" s="1"/>
  <c r="L41" i="53"/>
  <c r="L45" i="53" s="1"/>
  <c r="L47" i="53" s="1"/>
  <c r="K41" i="53"/>
  <c r="K45" i="53" s="1"/>
  <c r="K47" i="53" s="1"/>
  <c r="J41" i="53"/>
  <c r="J45" i="53" s="1"/>
  <c r="J47" i="53" s="1"/>
  <c r="I41" i="53"/>
  <c r="I45" i="53" s="1"/>
  <c r="I47" i="53" s="1"/>
  <c r="H41" i="53"/>
  <c r="H45" i="53" s="1"/>
  <c r="H47" i="53" s="1"/>
  <c r="G41" i="53"/>
  <c r="G45" i="53" s="1"/>
  <c r="G47" i="53" s="1"/>
  <c r="F41" i="53"/>
  <c r="F45" i="53" s="1"/>
  <c r="F47" i="53" s="1"/>
  <c r="E41" i="53"/>
  <c r="E45" i="53" s="1"/>
  <c r="E47" i="53" s="1"/>
  <c r="D41" i="53"/>
  <c r="D45" i="53" s="1"/>
  <c r="D47" i="53" s="1"/>
  <c r="C41" i="53"/>
  <c r="C45" i="53" s="1"/>
  <c r="C47" i="53" s="1"/>
  <c r="AH40" i="53"/>
  <c r="AH39" i="53"/>
  <c r="AH38" i="53"/>
  <c r="AH37" i="53"/>
  <c r="AH36" i="53"/>
  <c r="AH35" i="53"/>
  <c r="AH34" i="53"/>
  <c r="AH33" i="53"/>
  <c r="AH32" i="53"/>
  <c r="AH31" i="53"/>
  <c r="AH30" i="53"/>
  <c r="AH29" i="53"/>
  <c r="AH28" i="53"/>
  <c r="AH27" i="53"/>
  <c r="AH26" i="53"/>
  <c r="AH25" i="53"/>
  <c r="AH24" i="53"/>
  <c r="AH23" i="53"/>
  <c r="AH22" i="53"/>
  <c r="AH21" i="53"/>
  <c r="AH20" i="53"/>
  <c r="AH19" i="53"/>
  <c r="AH18" i="53"/>
  <c r="AH17" i="53"/>
  <c r="AH16" i="53"/>
  <c r="AH15" i="53"/>
  <c r="AH14" i="53"/>
  <c r="AH13" i="53"/>
  <c r="AH12" i="53"/>
  <c r="AH11" i="53"/>
  <c r="AH10" i="53"/>
  <c r="AH46" i="52"/>
  <c r="AH44" i="52"/>
  <c r="AH42" i="52"/>
  <c r="AG41" i="52"/>
  <c r="AG45" i="52" s="1"/>
  <c r="AG47" i="52" s="1"/>
  <c r="AC41" i="52"/>
  <c r="AC45" i="52" s="1"/>
  <c r="AC47" i="52" s="1"/>
  <c r="AB41" i="52"/>
  <c r="AB45" i="52" s="1"/>
  <c r="AB47" i="52" s="1"/>
  <c r="AA41" i="52"/>
  <c r="AA45" i="52" s="1"/>
  <c r="AA47" i="52" s="1"/>
  <c r="Z41" i="52"/>
  <c r="Z45" i="52" s="1"/>
  <c r="Z47" i="52" s="1"/>
  <c r="Y41" i="52"/>
  <c r="Y45" i="52" s="1"/>
  <c r="Y47" i="52" s="1"/>
  <c r="X41" i="52"/>
  <c r="X45" i="52" s="1"/>
  <c r="X47" i="52" s="1"/>
  <c r="W41" i="52"/>
  <c r="W45" i="52" s="1"/>
  <c r="W47" i="52" s="1"/>
  <c r="V41" i="52"/>
  <c r="V45" i="52" s="1"/>
  <c r="V47" i="52" s="1"/>
  <c r="U41" i="52"/>
  <c r="U45" i="52" s="1"/>
  <c r="U47" i="52" s="1"/>
  <c r="T41" i="52"/>
  <c r="T45" i="52" s="1"/>
  <c r="T47" i="52" s="1"/>
  <c r="S41" i="52"/>
  <c r="S45" i="52" s="1"/>
  <c r="S47" i="52" s="1"/>
  <c r="R41" i="52"/>
  <c r="R45" i="52" s="1"/>
  <c r="R47" i="52" s="1"/>
  <c r="Q41" i="52"/>
  <c r="Q45" i="52" s="1"/>
  <c r="Q47" i="52" s="1"/>
  <c r="P41" i="52"/>
  <c r="P45" i="52" s="1"/>
  <c r="P47" i="52" s="1"/>
  <c r="O41" i="52"/>
  <c r="O45" i="52" s="1"/>
  <c r="O47" i="52" s="1"/>
  <c r="N41" i="52"/>
  <c r="N45" i="52" s="1"/>
  <c r="N47" i="52" s="1"/>
  <c r="M41" i="52"/>
  <c r="M45" i="52" s="1"/>
  <c r="M47" i="52" s="1"/>
  <c r="L41" i="52"/>
  <c r="L45" i="52" s="1"/>
  <c r="L47" i="52" s="1"/>
  <c r="K41" i="52"/>
  <c r="K45" i="52" s="1"/>
  <c r="K47" i="52" s="1"/>
  <c r="J41" i="52"/>
  <c r="J45" i="52" s="1"/>
  <c r="J47" i="52" s="1"/>
  <c r="I41" i="52"/>
  <c r="I45" i="52" s="1"/>
  <c r="I47" i="52" s="1"/>
  <c r="H41" i="52"/>
  <c r="H45" i="52" s="1"/>
  <c r="H47" i="52" s="1"/>
  <c r="G41" i="52"/>
  <c r="G45" i="52" s="1"/>
  <c r="G47" i="52" s="1"/>
  <c r="F41" i="52"/>
  <c r="F45" i="52" s="1"/>
  <c r="F47" i="52" s="1"/>
  <c r="E41" i="52"/>
  <c r="E45" i="52" s="1"/>
  <c r="E47" i="52" s="1"/>
  <c r="D41" i="52"/>
  <c r="D45" i="52" s="1"/>
  <c r="D47" i="52" s="1"/>
  <c r="C41" i="52"/>
  <c r="C45" i="52" s="1"/>
  <c r="C47" i="52" s="1"/>
  <c r="AH40" i="52"/>
  <c r="AH39" i="52"/>
  <c r="AH38" i="52"/>
  <c r="AH37" i="52"/>
  <c r="AH36" i="52"/>
  <c r="AH35" i="52"/>
  <c r="AH34" i="52"/>
  <c r="AH33" i="52"/>
  <c r="AH32" i="52"/>
  <c r="AH31" i="52"/>
  <c r="AH30" i="52"/>
  <c r="AH29" i="52"/>
  <c r="AH28" i="52"/>
  <c r="AH27" i="52"/>
  <c r="AH26" i="52"/>
  <c r="AH25" i="52"/>
  <c r="AH24" i="52"/>
  <c r="AH23" i="52"/>
  <c r="AH22" i="52"/>
  <c r="AH21" i="52"/>
  <c r="AH20" i="52"/>
  <c r="AH19" i="52"/>
  <c r="AH18" i="52"/>
  <c r="AH17" i="52"/>
  <c r="AH16" i="52"/>
  <c r="AH15" i="52"/>
  <c r="AH14" i="52"/>
  <c r="AH13" i="52"/>
  <c r="AH12" i="52"/>
  <c r="AH11" i="52"/>
  <c r="AH10" i="52"/>
  <c r="AH39" i="50"/>
  <c r="AH38" i="50"/>
  <c r="BU50" i="65" l="1"/>
  <c r="AH19" i="51"/>
  <c r="BU36" i="65"/>
  <c r="BU52" i="65"/>
  <c r="BU53" i="65"/>
  <c r="BU40" i="65"/>
  <c r="BU44" i="65"/>
  <c r="BU54" i="65"/>
  <c r="BU38" i="65"/>
  <c r="Q19" i="51"/>
  <c r="AK19" i="51" s="1"/>
  <c r="BU24" i="65"/>
  <c r="BU70" i="65"/>
  <c r="BQ83" i="65"/>
  <c r="BU56" i="65"/>
  <c r="BU75" i="65"/>
  <c r="BU73" i="65"/>
  <c r="BU76" i="65"/>
  <c r="BU17" i="65"/>
  <c r="BO18" i="65"/>
  <c r="BU79" i="65"/>
  <c r="BU16" i="65"/>
  <c r="BU74" i="65"/>
  <c r="BN89" i="65"/>
  <c r="BN87" i="65"/>
  <c r="BU15" i="65"/>
  <c r="BU20" i="65"/>
  <c r="BU37" i="65"/>
  <c r="BU43" i="65"/>
  <c r="BU78" i="65"/>
  <c r="BU69" i="65"/>
  <c r="BN83" i="65"/>
  <c r="BN85" i="65" s="1"/>
  <c r="BU27" i="65"/>
  <c r="BU26" i="65"/>
  <c r="BU51" i="65"/>
  <c r="BU19" i="65"/>
  <c r="BO81" i="65"/>
  <c r="BO62" i="65"/>
  <c r="BO66" i="65" s="1"/>
  <c r="BU46" i="65"/>
  <c r="BU25" i="65"/>
  <c r="BT81" i="65"/>
  <c r="BU41" i="65"/>
  <c r="BK83" i="65"/>
  <c r="BK85" i="65" s="1"/>
  <c r="BU71" i="65"/>
  <c r="BL83" i="65"/>
  <c r="BM83" i="65"/>
  <c r="BT18" i="65"/>
  <c r="BU64" i="65"/>
  <c r="BQ30" i="65"/>
  <c r="BQ87" i="65" s="1"/>
  <c r="BR83" i="65"/>
  <c r="BU39" i="65"/>
  <c r="BU55" i="65"/>
  <c r="BO58" i="65"/>
  <c r="BU42" i="65"/>
  <c r="BT58" i="65"/>
  <c r="BU34" i="65"/>
  <c r="BT62" i="65"/>
  <c r="BU77" i="65"/>
  <c r="BM21" i="65"/>
  <c r="BU35" i="65"/>
  <c r="BR30" i="65"/>
  <c r="BR87" i="65" s="1"/>
  <c r="BT28" i="65"/>
  <c r="BU28" i="65" s="1"/>
  <c r="BU23" i="65"/>
  <c r="BU61" i="65"/>
  <c r="BU72" i="65"/>
  <c r="BU33" i="65"/>
  <c r="BP83" i="65"/>
  <c r="BS89" i="65"/>
  <c r="BS85" i="65"/>
  <c r="BS88" i="65"/>
  <c r="BP21" i="65"/>
  <c r="BK88" i="65"/>
  <c r="BK89" i="65"/>
  <c r="AH41" i="53"/>
  <c r="AH45" i="53" s="1"/>
  <c r="AH47" i="53" s="1"/>
  <c r="AH41" i="54"/>
  <c r="AH45" i="54" s="1"/>
  <c r="AH47" i="54" s="1"/>
  <c r="AH41" i="52"/>
  <c r="AH45" i="52" s="1"/>
  <c r="AH47" i="52" s="1"/>
  <c r="AH41" i="55"/>
  <c r="AH45" i="55" s="1"/>
  <c r="AH47" i="55" s="1"/>
  <c r="I19" i="97"/>
  <c r="H19" i="97"/>
  <c r="G19" i="97"/>
  <c r="F19" i="97"/>
  <c r="BQ88" i="65" l="1"/>
  <c r="BU18" i="65"/>
  <c r="BQ89" i="65"/>
  <c r="BU62" i="65"/>
  <c r="BU66" i="65" s="1"/>
  <c r="BO83" i="65"/>
  <c r="BQ85" i="65"/>
  <c r="BT66" i="65"/>
  <c r="BT83" i="65" s="1"/>
  <c r="BU81" i="65"/>
  <c r="BM30" i="65"/>
  <c r="BM87" i="65" s="1"/>
  <c r="BU58" i="65"/>
  <c r="BR85" i="65"/>
  <c r="BR88" i="65"/>
  <c r="BR89" i="65"/>
  <c r="BT21" i="65"/>
  <c r="BP30" i="65"/>
  <c r="BP87" i="65" s="1"/>
  <c r="B25" i="98"/>
  <c r="BU83" i="65" l="1"/>
  <c r="BM89" i="65"/>
  <c r="BM88" i="65"/>
  <c r="BM85" i="65"/>
  <c r="BP88" i="65"/>
  <c r="BP85" i="65"/>
  <c r="BP89" i="65"/>
  <c r="BT30" i="65"/>
  <c r="BT87" i="65" s="1"/>
  <c r="H45" i="97"/>
  <c r="H44" i="97"/>
  <c r="H43" i="97"/>
  <c r="H42" i="97"/>
  <c r="E11" i="97"/>
  <c r="E19" i="97" s="1"/>
  <c r="D11" i="97"/>
  <c r="D19" i="97" s="1"/>
  <c r="C11" i="97"/>
  <c r="C19" i="97" s="1"/>
  <c r="B11" i="97"/>
  <c r="B19" i="97" s="1"/>
  <c r="B6" i="98"/>
  <c r="B5" i="98"/>
  <c r="B3" i="98"/>
  <c r="B2" i="98"/>
  <c r="B6" i="96"/>
  <c r="B5" i="96"/>
  <c r="B3" i="96"/>
  <c r="B2" i="96"/>
  <c r="B6" i="97"/>
  <c r="B5" i="97"/>
  <c r="B3" i="97"/>
  <c r="B2" i="97"/>
  <c r="I32" i="97"/>
  <c r="I34" i="97" s="1"/>
  <c r="H32" i="97"/>
  <c r="H34" i="97" s="1"/>
  <c r="G32" i="97"/>
  <c r="G34" i="97" s="1"/>
  <c r="F32" i="97"/>
  <c r="F34" i="97" s="1"/>
  <c r="I25" i="97"/>
  <c r="H25" i="97"/>
  <c r="G25" i="97"/>
  <c r="F25" i="97"/>
  <c r="E25" i="97"/>
  <c r="D25" i="97"/>
  <c r="C25" i="97"/>
  <c r="B25" i="97"/>
  <c r="C15" i="97"/>
  <c r="D15" i="97" s="1"/>
  <c r="E15" i="97" s="1"/>
  <c r="F15" i="97" s="1"/>
  <c r="BT89" i="65" l="1"/>
  <c r="BT85" i="65"/>
  <c r="BT88" i="65"/>
  <c r="E25" i="98"/>
  <c r="C25" i="98"/>
  <c r="D25" i="98"/>
  <c r="G15" i="97"/>
  <c r="F16" i="97"/>
  <c r="F18" i="97" s="1"/>
  <c r="K29" i="57"/>
  <c r="J29" i="57"/>
  <c r="I29" i="57"/>
  <c r="H29" i="57"/>
  <c r="F29" i="57"/>
  <c r="E29" i="57"/>
  <c r="D29" i="57"/>
  <c r="C29" i="57"/>
  <c r="AA28" i="57"/>
  <c r="Z28" i="57"/>
  <c r="Y28" i="57"/>
  <c r="X28" i="57"/>
  <c r="W28" i="57"/>
  <c r="V28" i="57"/>
  <c r="U28" i="57"/>
  <c r="T28" i="57"/>
  <c r="S28" i="57"/>
  <c r="R28" i="57"/>
  <c r="L28" i="57"/>
  <c r="AJ27" i="57"/>
  <c r="AI27" i="57"/>
  <c r="AH27" i="57"/>
  <c r="AG27" i="57"/>
  <c r="AA27" i="57"/>
  <c r="Z27" i="57"/>
  <c r="Y27" i="57"/>
  <c r="X27" i="57"/>
  <c r="W27" i="57"/>
  <c r="V27" i="57"/>
  <c r="U27" i="57"/>
  <c r="T27" i="57"/>
  <c r="S27" i="57"/>
  <c r="R27" i="57"/>
  <c r="L27" i="57"/>
  <c r="AJ26" i="57"/>
  <c r="AI26" i="57"/>
  <c r="AH26" i="57"/>
  <c r="AG26" i="57"/>
  <c r="AA26" i="57"/>
  <c r="Z26" i="57"/>
  <c r="Y26" i="57"/>
  <c r="X26" i="57"/>
  <c r="W26" i="57"/>
  <c r="V26" i="57"/>
  <c r="U26" i="57"/>
  <c r="T26" i="57"/>
  <c r="S26" i="57"/>
  <c r="R26" i="57"/>
  <c r="L26" i="57"/>
  <c r="AA25" i="57"/>
  <c r="Z25" i="57"/>
  <c r="Y25" i="57"/>
  <c r="X25" i="57"/>
  <c r="W25" i="57"/>
  <c r="V25" i="57"/>
  <c r="U25" i="57"/>
  <c r="T25" i="57"/>
  <c r="S25" i="57"/>
  <c r="R25" i="57"/>
  <c r="L25" i="57"/>
  <c r="AA24" i="57"/>
  <c r="Z24" i="57"/>
  <c r="Y24" i="57"/>
  <c r="X24" i="57"/>
  <c r="W24" i="57"/>
  <c r="V24" i="57"/>
  <c r="U24" i="57"/>
  <c r="T24" i="57"/>
  <c r="S24" i="57"/>
  <c r="R24" i="57"/>
  <c r="L24" i="57"/>
  <c r="AJ23" i="57"/>
  <c r="AI23" i="57"/>
  <c r="AH23" i="57"/>
  <c r="AG23" i="57"/>
  <c r="AB23" i="57"/>
  <c r="AA23" i="57"/>
  <c r="Z23" i="57"/>
  <c r="Y23" i="57"/>
  <c r="X23" i="57"/>
  <c r="W23" i="57"/>
  <c r="V23" i="57"/>
  <c r="U23" i="57"/>
  <c r="T23" i="57"/>
  <c r="S23" i="57"/>
  <c r="R23" i="57"/>
  <c r="L23" i="57"/>
  <c r="AJ18" i="57"/>
  <c r="AI18" i="57"/>
  <c r="AH18" i="57"/>
  <c r="AG18" i="57"/>
  <c r="AA18" i="57"/>
  <c r="Z18" i="57"/>
  <c r="Y18" i="57"/>
  <c r="X18" i="57"/>
  <c r="W18" i="57"/>
  <c r="V18" i="57"/>
  <c r="U18" i="57"/>
  <c r="T18" i="57"/>
  <c r="S18" i="57"/>
  <c r="R18" i="57"/>
  <c r="L18" i="57"/>
  <c r="AJ17" i="57"/>
  <c r="AI17" i="57"/>
  <c r="AH17" i="57"/>
  <c r="AG17" i="57"/>
  <c r="AA17" i="57"/>
  <c r="Z17" i="57"/>
  <c r="Y17" i="57"/>
  <c r="X17" i="57"/>
  <c r="W17" i="57"/>
  <c r="V17" i="57"/>
  <c r="U17" i="57"/>
  <c r="T17" i="57"/>
  <c r="S17" i="57"/>
  <c r="R17" i="57"/>
  <c r="L17" i="57"/>
  <c r="AJ16" i="57"/>
  <c r="AI16" i="57"/>
  <c r="AH16" i="57"/>
  <c r="AG16" i="57"/>
  <c r="AA16" i="57"/>
  <c r="Z16" i="57"/>
  <c r="Y16" i="57"/>
  <c r="X16" i="57"/>
  <c r="W16" i="57"/>
  <c r="V16" i="57"/>
  <c r="U16" i="57"/>
  <c r="T16" i="57"/>
  <c r="S16" i="57"/>
  <c r="R16" i="57"/>
  <c r="L16" i="57"/>
  <c r="AJ15" i="57"/>
  <c r="AI15" i="57"/>
  <c r="AH15" i="57"/>
  <c r="AG15" i="57"/>
  <c r="AA15" i="57"/>
  <c r="Z15" i="57"/>
  <c r="Y15" i="57"/>
  <c r="X15" i="57"/>
  <c r="W15" i="57"/>
  <c r="V15" i="57"/>
  <c r="U15" i="57"/>
  <c r="T15" i="57"/>
  <c r="S15" i="57"/>
  <c r="R15" i="57"/>
  <c r="L15" i="57"/>
  <c r="AJ14" i="57"/>
  <c r="AI14" i="57"/>
  <c r="AH14" i="57"/>
  <c r="AG14" i="57"/>
  <c r="Z14" i="57"/>
  <c r="Y14" i="57"/>
  <c r="X14" i="57"/>
  <c r="W14" i="57"/>
  <c r="L14" i="57"/>
  <c r="G14" i="57"/>
  <c r="A14" i="57"/>
  <c r="A15" i="57" s="1"/>
  <c r="A16" i="57" s="1"/>
  <c r="A17" i="57" s="1"/>
  <c r="A18" i="57" s="1"/>
  <c r="AJ13" i="57"/>
  <c r="AI13" i="57"/>
  <c r="AH13" i="57"/>
  <c r="AG13" i="57"/>
  <c r="Z13" i="57"/>
  <c r="Y13" i="57"/>
  <c r="X13" i="57"/>
  <c r="W13" i="57"/>
  <c r="L13" i="57"/>
  <c r="G13" i="57"/>
  <c r="F10" i="57"/>
  <c r="K10" i="57" s="1"/>
  <c r="P10" i="57" s="1"/>
  <c r="U10" i="57" s="1"/>
  <c r="Z10" i="57" s="1"/>
  <c r="AE10" i="57" s="1"/>
  <c r="AJ10" i="57" s="1"/>
  <c r="AO10" i="57" s="1"/>
  <c r="E10" i="57"/>
  <c r="J10" i="57" s="1"/>
  <c r="O10" i="57" s="1"/>
  <c r="T10" i="57" s="1"/>
  <c r="Y10" i="57" s="1"/>
  <c r="AD10" i="57" s="1"/>
  <c r="AI10" i="57" s="1"/>
  <c r="AN10" i="57" s="1"/>
  <c r="D10" i="57"/>
  <c r="I10" i="57" s="1"/>
  <c r="N10" i="57" s="1"/>
  <c r="S10" i="57" s="1"/>
  <c r="X10" i="57" s="1"/>
  <c r="AC10" i="57" s="1"/>
  <c r="AH10" i="57" s="1"/>
  <c r="AM10" i="57" s="1"/>
  <c r="C10" i="57"/>
  <c r="H10" i="57" s="1"/>
  <c r="M10" i="57" s="1"/>
  <c r="R10" i="57" s="1"/>
  <c r="W10" i="57" s="1"/>
  <c r="AB10" i="57" s="1"/>
  <c r="AG10" i="57" s="1"/>
  <c r="AL10" i="57" s="1"/>
  <c r="C6" i="57"/>
  <c r="C5" i="57"/>
  <c r="C3" i="57"/>
  <c r="C2" i="57"/>
  <c r="K29" i="58"/>
  <c r="J29" i="58"/>
  <c r="I29" i="58"/>
  <c r="H29" i="58"/>
  <c r="F29" i="58"/>
  <c r="E29" i="58"/>
  <c r="D29" i="58"/>
  <c r="C29" i="58"/>
  <c r="AA28" i="58"/>
  <c r="Z28" i="58"/>
  <c r="Y28" i="58"/>
  <c r="X28" i="58"/>
  <c r="W28" i="58"/>
  <c r="V28" i="58"/>
  <c r="U28" i="58"/>
  <c r="T28" i="58"/>
  <c r="S28" i="58"/>
  <c r="R28" i="58"/>
  <c r="L28" i="58"/>
  <c r="AA27" i="58"/>
  <c r="Z27" i="58"/>
  <c r="Y27" i="58"/>
  <c r="X27" i="58"/>
  <c r="W27" i="58"/>
  <c r="V27" i="58"/>
  <c r="U27" i="58"/>
  <c r="T27" i="58"/>
  <c r="S27" i="58"/>
  <c r="R27" i="58"/>
  <c r="L27" i="58"/>
  <c r="AJ26" i="58"/>
  <c r="AI26" i="58"/>
  <c r="AH26" i="58"/>
  <c r="AG26" i="58"/>
  <c r="AA26" i="58"/>
  <c r="Z26" i="58"/>
  <c r="Y26" i="58"/>
  <c r="X26" i="58"/>
  <c r="W26" i="58"/>
  <c r="V26" i="58"/>
  <c r="U26" i="58"/>
  <c r="T26" i="58"/>
  <c r="S26" i="58"/>
  <c r="R26" i="58"/>
  <c r="L26" i="58"/>
  <c r="AA25" i="58"/>
  <c r="Z25" i="58"/>
  <c r="Y25" i="58"/>
  <c r="X25" i="58"/>
  <c r="W25" i="58"/>
  <c r="V25" i="58"/>
  <c r="U25" i="58"/>
  <c r="T25" i="58"/>
  <c r="S25" i="58"/>
  <c r="R25" i="58"/>
  <c r="L25" i="58"/>
  <c r="AA24" i="58"/>
  <c r="Z24" i="58"/>
  <c r="Y24" i="58"/>
  <c r="X24" i="58"/>
  <c r="W24" i="58"/>
  <c r="V24" i="58"/>
  <c r="U24" i="58"/>
  <c r="T24" i="58"/>
  <c r="S24" i="58"/>
  <c r="R24" i="58"/>
  <c r="L24" i="58"/>
  <c r="AJ23" i="58"/>
  <c r="AI23" i="58"/>
  <c r="AH23" i="58"/>
  <c r="AG23" i="58"/>
  <c r="AA23" i="58"/>
  <c r="Z23" i="58"/>
  <c r="Y23" i="58"/>
  <c r="X23" i="58"/>
  <c r="W23" i="58"/>
  <c r="V23" i="58"/>
  <c r="U23" i="58"/>
  <c r="T23" i="58"/>
  <c r="S23" i="58"/>
  <c r="R23" i="58"/>
  <c r="L23" i="58"/>
  <c r="AJ18" i="58"/>
  <c r="AI18" i="58"/>
  <c r="AH18" i="58"/>
  <c r="AG18" i="58"/>
  <c r="AA18" i="58"/>
  <c r="Z18" i="58"/>
  <c r="Y18" i="58"/>
  <c r="X18" i="58"/>
  <c r="W18" i="58"/>
  <c r="V18" i="58"/>
  <c r="U18" i="58"/>
  <c r="T18" i="58"/>
  <c r="S18" i="58"/>
  <c r="R18" i="58"/>
  <c r="L18" i="58"/>
  <c r="AJ17" i="58"/>
  <c r="AI17" i="58"/>
  <c r="AH17" i="58"/>
  <c r="AG17" i="58"/>
  <c r="AA17" i="58"/>
  <c r="Z17" i="58"/>
  <c r="Y17" i="58"/>
  <c r="X17" i="58"/>
  <c r="W17" i="58"/>
  <c r="V17" i="58"/>
  <c r="U17" i="58"/>
  <c r="T17" i="58"/>
  <c r="S17" i="58"/>
  <c r="R17" i="58"/>
  <c r="L17" i="58"/>
  <c r="AJ16" i="58"/>
  <c r="AI16" i="58"/>
  <c r="AH16" i="58"/>
  <c r="AG16" i="58"/>
  <c r="AA16" i="58"/>
  <c r="Z16" i="58"/>
  <c r="Y16" i="58"/>
  <c r="X16" i="58"/>
  <c r="W16" i="58"/>
  <c r="V16" i="58"/>
  <c r="U16" i="58"/>
  <c r="T16" i="58"/>
  <c r="S16" i="58"/>
  <c r="R16" i="58"/>
  <c r="L16" i="58"/>
  <c r="AJ15" i="58"/>
  <c r="AI15" i="58"/>
  <c r="AH15" i="58"/>
  <c r="AG15" i="58"/>
  <c r="AA15" i="58"/>
  <c r="Z15" i="58"/>
  <c r="Y15" i="58"/>
  <c r="X15" i="58"/>
  <c r="W15" i="58"/>
  <c r="V15" i="58"/>
  <c r="U15" i="58"/>
  <c r="T15" i="58"/>
  <c r="S15" i="58"/>
  <c r="R15" i="58"/>
  <c r="L15" i="58"/>
  <c r="AJ14" i="58"/>
  <c r="AI14" i="58"/>
  <c r="AH14" i="58"/>
  <c r="AG14" i="58"/>
  <c r="Z14" i="58"/>
  <c r="Y14" i="58"/>
  <c r="X14" i="58"/>
  <c r="W14" i="58"/>
  <c r="L14" i="58"/>
  <c r="G14" i="58"/>
  <c r="A14" i="58"/>
  <c r="A15" i="58" s="1"/>
  <c r="A16" i="58" s="1"/>
  <c r="A17" i="58" s="1"/>
  <c r="A18" i="58" s="1"/>
  <c r="AJ13" i="58"/>
  <c r="AI13" i="58"/>
  <c r="AH13" i="58"/>
  <c r="AG13" i="58"/>
  <c r="Z13" i="58"/>
  <c r="Y13" i="58"/>
  <c r="X13" i="58"/>
  <c r="W13" i="58"/>
  <c r="L13" i="58"/>
  <c r="G13" i="58"/>
  <c r="F10" i="58"/>
  <c r="K10" i="58" s="1"/>
  <c r="P10" i="58" s="1"/>
  <c r="U10" i="58" s="1"/>
  <c r="Z10" i="58" s="1"/>
  <c r="AE10" i="58" s="1"/>
  <c r="AJ10" i="58" s="1"/>
  <c r="AO10" i="58" s="1"/>
  <c r="E10" i="58"/>
  <c r="J10" i="58" s="1"/>
  <c r="O10" i="58" s="1"/>
  <c r="T10" i="58" s="1"/>
  <c r="Y10" i="58" s="1"/>
  <c r="AD10" i="58" s="1"/>
  <c r="AI10" i="58" s="1"/>
  <c r="AN10" i="58" s="1"/>
  <c r="D10" i="58"/>
  <c r="I10" i="58" s="1"/>
  <c r="N10" i="58" s="1"/>
  <c r="S10" i="58" s="1"/>
  <c r="X10" i="58" s="1"/>
  <c r="AC10" i="58" s="1"/>
  <c r="AH10" i="58" s="1"/>
  <c r="AM10" i="58" s="1"/>
  <c r="C10" i="58"/>
  <c r="H10" i="58" s="1"/>
  <c r="M10" i="58" s="1"/>
  <c r="R10" i="58" s="1"/>
  <c r="W10" i="58" s="1"/>
  <c r="AB10" i="58" s="1"/>
  <c r="AG10" i="58" s="1"/>
  <c r="AL10" i="58" s="1"/>
  <c r="C6" i="58"/>
  <c r="C5" i="58"/>
  <c r="C3" i="58"/>
  <c r="C2" i="58"/>
  <c r="AA14" i="57" l="1"/>
  <c r="AA14" i="58"/>
  <c r="A19" i="57"/>
  <c r="A20" i="57" s="1"/>
  <c r="A21" i="57" s="1"/>
  <c r="A22" i="57" s="1"/>
  <c r="A23" i="57" s="1"/>
  <c r="A24" i="57" s="1"/>
  <c r="A25" i="57" s="1"/>
  <c r="A26" i="57" s="1"/>
  <c r="A27" i="57" s="1"/>
  <c r="A28" i="57" s="1"/>
  <c r="A29" i="57" s="1"/>
  <c r="A19" i="58"/>
  <c r="A20" i="58" s="1"/>
  <c r="A21" i="58" s="1"/>
  <c r="A22" i="58" s="1"/>
  <c r="A23" i="58" s="1"/>
  <c r="A24" i="58" s="1"/>
  <c r="A25" i="58" s="1"/>
  <c r="A26" i="58" s="1"/>
  <c r="A27" i="58" s="1"/>
  <c r="A28" i="58" s="1"/>
  <c r="A29" i="58" s="1"/>
  <c r="G29" i="57"/>
  <c r="G29" i="58"/>
  <c r="H15" i="97"/>
  <c r="G16" i="97"/>
  <c r="G18" i="97" s="1"/>
  <c r="L29" i="57"/>
  <c r="AA13" i="57"/>
  <c r="AA13" i="58"/>
  <c r="L29" i="58"/>
  <c r="K31" i="59"/>
  <c r="F8" i="57" s="1"/>
  <c r="K30" i="59"/>
  <c r="F8" i="58" s="1"/>
  <c r="AE29" i="58" s="1"/>
  <c r="K29" i="59"/>
  <c r="K25" i="59"/>
  <c r="E8" i="57" s="1"/>
  <c r="K24" i="59"/>
  <c r="E8" i="58" s="1"/>
  <c r="K23" i="59"/>
  <c r="K19" i="59"/>
  <c r="D8" i="57" s="1"/>
  <c r="AC21" i="57" s="1"/>
  <c r="K18" i="59"/>
  <c r="D8" i="58" s="1"/>
  <c r="AC29" i="58" s="1"/>
  <c r="K17" i="59"/>
  <c r="K13" i="59"/>
  <c r="C8" i="57" s="1"/>
  <c r="K12" i="59"/>
  <c r="AE19" i="58" l="1"/>
  <c r="AE21" i="58"/>
  <c r="AE20" i="58"/>
  <c r="AE22" i="58"/>
  <c r="AE25" i="58"/>
  <c r="AE28" i="58"/>
  <c r="U14" i="58"/>
  <c r="AE27" i="58"/>
  <c r="U13" i="58"/>
  <c r="AE24" i="58"/>
  <c r="AE23" i="58"/>
  <c r="AE18" i="58"/>
  <c r="AE17" i="58"/>
  <c r="AE16" i="58"/>
  <c r="AE15" i="58"/>
  <c r="AE14" i="58"/>
  <c r="AE13" i="58"/>
  <c r="AE26" i="58"/>
  <c r="AE21" i="57"/>
  <c r="AE19" i="57"/>
  <c r="AE20" i="57"/>
  <c r="AE22" i="57"/>
  <c r="AE18" i="57"/>
  <c r="AE17" i="57"/>
  <c r="AE16" i="57"/>
  <c r="AE15" i="57"/>
  <c r="AE14" i="57"/>
  <c r="AE25" i="57"/>
  <c r="AE24" i="57"/>
  <c r="AE28" i="57"/>
  <c r="AE27" i="57"/>
  <c r="AE26" i="57"/>
  <c r="U14" i="57"/>
  <c r="AE13" i="57"/>
  <c r="U13" i="57"/>
  <c r="AE23" i="57"/>
  <c r="AE29" i="57"/>
  <c r="AO20" i="58"/>
  <c r="AO22" i="58"/>
  <c r="AO21" i="58"/>
  <c r="AO19" i="58"/>
  <c r="AO20" i="57"/>
  <c r="AO22" i="57"/>
  <c r="AO21" i="57"/>
  <c r="AO19" i="57"/>
  <c r="AD22" i="58"/>
  <c r="AD20" i="58"/>
  <c r="AD19" i="58"/>
  <c r="AD21" i="58"/>
  <c r="AD17" i="58"/>
  <c r="T13" i="58"/>
  <c r="AD26" i="58"/>
  <c r="AD23" i="58"/>
  <c r="AD13" i="58"/>
  <c r="AD18" i="58"/>
  <c r="AD14" i="58"/>
  <c r="AD28" i="58"/>
  <c r="AD27" i="58"/>
  <c r="AD25" i="58"/>
  <c r="AD24" i="58"/>
  <c r="AD16" i="58"/>
  <c r="T14" i="58"/>
  <c r="AD15" i="58"/>
  <c r="AD22" i="57"/>
  <c r="AD20" i="57"/>
  <c r="AD19" i="57"/>
  <c r="AD26" i="57"/>
  <c r="AD25" i="57"/>
  <c r="AD24" i="57"/>
  <c r="AD17" i="57"/>
  <c r="T13" i="57"/>
  <c r="AD27" i="57"/>
  <c r="AD14" i="57"/>
  <c r="AD23" i="57"/>
  <c r="AD16" i="57"/>
  <c r="T14" i="57"/>
  <c r="AD28" i="57"/>
  <c r="AD15" i="57"/>
  <c r="AD13" i="57"/>
  <c r="AD18" i="57"/>
  <c r="AD29" i="57"/>
  <c r="AD29" i="58"/>
  <c r="AN21" i="57"/>
  <c r="AN22" i="57"/>
  <c r="AN20" i="57"/>
  <c r="AN19" i="57"/>
  <c r="AN20" i="58"/>
  <c r="AN22" i="58"/>
  <c r="AN21" i="58"/>
  <c r="AN19" i="58"/>
  <c r="AC20" i="57"/>
  <c r="AC19" i="57"/>
  <c r="AC22" i="57"/>
  <c r="AM21" i="57"/>
  <c r="AM22" i="57"/>
  <c r="AM20" i="57"/>
  <c r="AM19" i="57"/>
  <c r="AC28" i="57"/>
  <c r="AC26" i="57"/>
  <c r="AC23" i="57"/>
  <c r="AC13" i="57"/>
  <c r="AC25" i="57"/>
  <c r="AC17" i="57"/>
  <c r="AC15" i="57"/>
  <c r="AC27" i="57"/>
  <c r="AC24" i="57"/>
  <c r="S14" i="57"/>
  <c r="AC18" i="57"/>
  <c r="AC16" i="57"/>
  <c r="AC14" i="57"/>
  <c r="S13" i="57"/>
  <c r="AC20" i="58"/>
  <c r="AC21" i="58"/>
  <c r="AC19" i="58"/>
  <c r="AC22" i="58"/>
  <c r="AM20" i="58"/>
  <c r="AM21" i="58"/>
  <c r="AM22" i="58"/>
  <c r="AM19" i="58"/>
  <c r="AC13" i="58"/>
  <c r="AC26" i="58"/>
  <c r="AC23" i="58"/>
  <c r="AC17" i="58"/>
  <c r="AC15" i="58"/>
  <c r="AC28" i="58"/>
  <c r="AC25" i="58"/>
  <c r="S14" i="58"/>
  <c r="AC27" i="58"/>
  <c r="AC24" i="58"/>
  <c r="AC18" i="58"/>
  <c r="AC16" i="58"/>
  <c r="AC14" i="58"/>
  <c r="S13" i="58"/>
  <c r="AC29" i="57"/>
  <c r="AB22" i="57"/>
  <c r="AB19" i="57"/>
  <c r="AB20" i="57"/>
  <c r="AB27" i="57"/>
  <c r="AB17" i="57"/>
  <c r="AB13" i="57"/>
  <c r="R13" i="57"/>
  <c r="AB24" i="57"/>
  <c r="AB28" i="57"/>
  <c r="AB25" i="57"/>
  <c r="AB18" i="57"/>
  <c r="AB14" i="57"/>
  <c r="R14" i="57"/>
  <c r="AB15" i="57"/>
  <c r="AB26" i="57"/>
  <c r="AB16" i="57"/>
  <c r="AB29" i="57"/>
  <c r="AL21" i="57"/>
  <c r="AL22" i="57"/>
  <c r="AL20" i="57"/>
  <c r="G8" i="57"/>
  <c r="AF21" i="57" s="1"/>
  <c r="AL19" i="57"/>
  <c r="K14" i="59"/>
  <c r="C8" i="58"/>
  <c r="I15" i="97"/>
  <c r="I16" i="97" s="1"/>
  <c r="I18" i="97" s="1"/>
  <c r="H16" i="97"/>
  <c r="H18" i="97" s="1"/>
  <c r="AF29" i="57" l="1"/>
  <c r="AB19" i="58"/>
  <c r="AB20" i="58"/>
  <c r="AB21" i="58"/>
  <c r="AB22" i="58"/>
  <c r="AB28" i="58"/>
  <c r="AB23" i="58"/>
  <c r="AB15" i="58"/>
  <c r="AB25" i="58"/>
  <c r="AB14" i="58"/>
  <c r="AB26" i="58"/>
  <c r="AB24" i="58"/>
  <c r="AB16" i="58"/>
  <c r="AB27" i="58"/>
  <c r="AB17" i="58"/>
  <c r="AB13" i="58"/>
  <c r="R13" i="58"/>
  <c r="AB18" i="58"/>
  <c r="R14" i="58"/>
  <c r="AB29" i="58"/>
  <c r="AF22" i="57"/>
  <c r="AF19" i="57"/>
  <c r="AF20" i="57"/>
  <c r="AF24" i="57"/>
  <c r="AF25" i="57"/>
  <c r="V14" i="57"/>
  <c r="AF13" i="57"/>
  <c r="AF16" i="57"/>
  <c r="AF18" i="57"/>
  <c r="AF26" i="57"/>
  <c r="AF15" i="57"/>
  <c r="AF17" i="57"/>
  <c r="AF28" i="57"/>
  <c r="AF14" i="57"/>
  <c r="AF23" i="57"/>
  <c r="AF27" i="57"/>
  <c r="V13" i="57"/>
  <c r="AP22" i="57"/>
  <c r="AP20" i="57"/>
  <c r="AP21" i="57"/>
  <c r="AP19" i="57"/>
  <c r="AL22" i="58"/>
  <c r="AL21" i="58"/>
  <c r="AL20" i="58"/>
  <c r="G8" i="58"/>
  <c r="AL19" i="58"/>
  <c r="L100" i="35"/>
  <c r="J100" i="35"/>
  <c r="I100" i="35"/>
  <c r="H100" i="35"/>
  <c r="G100" i="35"/>
  <c r="M98" i="35"/>
  <c r="M97" i="35"/>
  <c r="M96" i="35"/>
  <c r="M95" i="35"/>
  <c r="M94" i="35"/>
  <c r="M93" i="35"/>
  <c r="M92" i="35"/>
  <c r="M91" i="35"/>
  <c r="M90" i="35"/>
  <c r="M89" i="35"/>
  <c r="M88" i="35"/>
  <c r="M87" i="35"/>
  <c r="M86" i="35"/>
  <c r="M85" i="35"/>
  <c r="M84" i="35"/>
  <c r="M83" i="35"/>
  <c r="M82" i="35"/>
  <c r="M81" i="35"/>
  <c r="M80" i="35"/>
  <c r="M79" i="35"/>
  <c r="M78" i="35"/>
  <c r="M77" i="35"/>
  <c r="M76" i="35"/>
  <c r="M75" i="35"/>
  <c r="M74" i="35"/>
  <c r="M73" i="35"/>
  <c r="M72" i="35"/>
  <c r="M71" i="35"/>
  <c r="M70" i="35"/>
  <c r="M69" i="35"/>
  <c r="M68" i="35"/>
  <c r="M67" i="35"/>
  <c r="M66" i="35"/>
  <c r="M65" i="35"/>
  <c r="M64" i="35"/>
  <c r="M63" i="35"/>
  <c r="M62" i="35"/>
  <c r="M61" i="35"/>
  <c r="M60" i="35"/>
  <c r="M59" i="35"/>
  <c r="M58" i="35"/>
  <c r="M57" i="35"/>
  <c r="M56" i="35"/>
  <c r="M55" i="35"/>
  <c r="M54" i="35"/>
  <c r="M53" i="35"/>
  <c r="M52" i="35"/>
  <c r="M51" i="35"/>
  <c r="M50" i="35"/>
  <c r="M49" i="35"/>
  <c r="M48" i="35"/>
  <c r="M47" i="35"/>
  <c r="M46" i="35"/>
  <c r="M45" i="35"/>
  <c r="M44" i="35"/>
  <c r="M43" i="35"/>
  <c r="M42" i="35"/>
  <c r="M41" i="35"/>
  <c r="M40" i="35"/>
  <c r="M39" i="35"/>
  <c r="M38" i="35"/>
  <c r="M37" i="35"/>
  <c r="M36" i="35"/>
  <c r="M35" i="35"/>
  <c r="AF22" i="58" l="1"/>
  <c r="AF19" i="58"/>
  <c r="AF20" i="58"/>
  <c r="AF21" i="58"/>
  <c r="AF18" i="58"/>
  <c r="AF27" i="58"/>
  <c r="AF28" i="58"/>
  <c r="AF16" i="58"/>
  <c r="V13" i="58"/>
  <c r="AF17" i="58"/>
  <c r="AF25" i="58"/>
  <c r="AF24" i="58"/>
  <c r="AF23" i="58"/>
  <c r="AF15" i="58"/>
  <c r="AF26" i="58"/>
  <c r="V14" i="58"/>
  <c r="AF13" i="58"/>
  <c r="AF14" i="58"/>
  <c r="AF29" i="58"/>
  <c r="AP21" i="58"/>
  <c r="AP20" i="58"/>
  <c r="AP22" i="58"/>
  <c r="AP19" i="58"/>
  <c r="A14" i="56" l="1"/>
  <c r="A15" i="56" s="1"/>
  <c r="A16" i="56" s="1"/>
  <c r="A14" i="51"/>
  <c r="A15" i="51" s="1"/>
  <c r="A16" i="51" s="1"/>
  <c r="D2" i="35" l="1"/>
  <c r="D3" i="35"/>
  <c r="D5" i="35"/>
  <c r="D6" i="35"/>
  <c r="C6" i="50"/>
  <c r="C5" i="50"/>
  <c r="C3" i="50"/>
  <c r="C2" i="50"/>
  <c r="C6" i="52"/>
  <c r="C5" i="52"/>
  <c r="C3" i="52"/>
  <c r="C2" i="52"/>
  <c r="C6" i="53"/>
  <c r="C5" i="53"/>
  <c r="C3" i="53"/>
  <c r="C2" i="53"/>
  <c r="C6" i="54"/>
  <c r="C5" i="54"/>
  <c r="C3" i="54"/>
  <c r="C2" i="54"/>
  <c r="C6" i="55" l="1"/>
  <c r="C5" i="55"/>
  <c r="C3" i="55"/>
  <c r="C2" i="55"/>
  <c r="C6" i="56"/>
  <c r="C5" i="56"/>
  <c r="C3" i="56"/>
  <c r="C2" i="56"/>
  <c r="C6" i="51"/>
  <c r="C5" i="51"/>
  <c r="C3" i="51"/>
  <c r="C2" i="51"/>
  <c r="C2" i="72"/>
  <c r="C6" i="72"/>
  <c r="C5" i="72"/>
  <c r="C3" i="72"/>
  <c r="B6" i="6"/>
  <c r="B5" i="6"/>
  <c r="B3" i="6"/>
  <c r="B2" i="6"/>
  <c r="C6" i="65"/>
  <c r="C5" i="65"/>
  <c r="C3" i="65"/>
  <c r="C2" i="65"/>
  <c r="C6" i="71"/>
  <c r="C5" i="71"/>
  <c r="C3" i="71"/>
  <c r="C2" i="71"/>
  <c r="AN47" i="72" l="1"/>
  <c r="AM47" i="72"/>
  <c r="AL47" i="72"/>
  <c r="AK47" i="72"/>
  <c r="AJ47" i="72"/>
  <c r="AH47" i="72"/>
  <c r="AG47" i="72"/>
  <c r="AD47" i="72"/>
  <c r="AC47" i="72"/>
  <c r="AB47" i="72"/>
  <c r="AA47" i="72"/>
  <c r="Z47" i="72"/>
  <c r="X47" i="72"/>
  <c r="W47" i="72"/>
  <c r="T47" i="72"/>
  <c r="S47" i="72"/>
  <c r="R47" i="72"/>
  <c r="Q47" i="72"/>
  <c r="P47" i="72"/>
  <c r="N47" i="72"/>
  <c r="M47" i="72"/>
  <c r="J47" i="72"/>
  <c r="I47" i="72"/>
  <c r="H47" i="72"/>
  <c r="G47" i="72"/>
  <c r="F47" i="72"/>
  <c r="D47" i="72"/>
  <c r="C47" i="72"/>
  <c r="AN46" i="72"/>
  <c r="AM46" i="72"/>
  <c r="AL46" i="72"/>
  <c r="AK46" i="72"/>
  <c r="AH46" i="72"/>
  <c r="AG46" i="72"/>
  <c r="AD46" i="72"/>
  <c r="AC46" i="72"/>
  <c r="AB46" i="72"/>
  <c r="AA46" i="72"/>
  <c r="X46" i="72"/>
  <c r="W46" i="72"/>
  <c r="T46" i="72"/>
  <c r="S46" i="72"/>
  <c r="R46" i="72"/>
  <c r="Q46" i="72"/>
  <c r="N46" i="72"/>
  <c r="M46" i="72"/>
  <c r="J46" i="72"/>
  <c r="I46" i="72"/>
  <c r="H46" i="72"/>
  <c r="G46" i="72"/>
  <c r="D46" i="72"/>
  <c r="C46" i="72"/>
  <c r="AN45" i="72"/>
  <c r="AM45" i="72"/>
  <c r="AL45" i="72"/>
  <c r="AK45" i="72"/>
  <c r="AN43" i="72"/>
  <c r="AM43" i="72"/>
  <c r="AL43" i="72"/>
  <c r="AK43" i="72"/>
  <c r="AH43" i="72"/>
  <c r="AG43" i="72"/>
  <c r="AD43" i="72"/>
  <c r="AC43" i="72"/>
  <c r="AB43" i="72"/>
  <c r="AA43" i="72"/>
  <c r="X43" i="72"/>
  <c r="W43" i="72"/>
  <c r="T43" i="72"/>
  <c r="S43" i="72"/>
  <c r="R43" i="72"/>
  <c r="Q43" i="72"/>
  <c r="N43" i="72"/>
  <c r="M43" i="72"/>
  <c r="J43" i="72"/>
  <c r="I43" i="72"/>
  <c r="H43" i="72"/>
  <c r="G43" i="72"/>
  <c r="D43" i="72"/>
  <c r="C43" i="72"/>
  <c r="AN42" i="72"/>
  <c r="AM42" i="72"/>
  <c r="AL42" i="72"/>
  <c r="AK42" i="72"/>
  <c r="AH42" i="72"/>
  <c r="AG42" i="72"/>
  <c r="AD42" i="72"/>
  <c r="AC42" i="72"/>
  <c r="AB42" i="72"/>
  <c r="AA42" i="72"/>
  <c r="X42" i="72"/>
  <c r="W42" i="72"/>
  <c r="T42" i="72"/>
  <c r="S42" i="72"/>
  <c r="R42" i="72"/>
  <c r="Q42" i="72"/>
  <c r="N42" i="72"/>
  <c r="M42" i="72"/>
  <c r="J42" i="72"/>
  <c r="I42" i="72"/>
  <c r="H42" i="72"/>
  <c r="G42" i="72"/>
  <c r="D42" i="72"/>
  <c r="C42" i="72"/>
  <c r="C14" i="65"/>
  <c r="E14" i="65"/>
  <c r="F14" i="65"/>
  <c r="H14" i="65"/>
  <c r="I14" i="65"/>
  <c r="J14" i="65"/>
  <c r="K14" i="65"/>
  <c r="O14" i="65"/>
  <c r="Q14" i="65"/>
  <c r="R14" i="65"/>
  <c r="T14" i="65"/>
  <c r="U14" i="65"/>
  <c r="V14" i="65"/>
  <c r="W14" i="65"/>
  <c r="AA14" i="65"/>
  <c r="AC14" i="65"/>
  <c r="AD14" i="65"/>
  <c r="AF14" i="65"/>
  <c r="AG14" i="65"/>
  <c r="AH14" i="65"/>
  <c r="AI14" i="65"/>
  <c r="AM14" i="65"/>
  <c r="AO14" i="65"/>
  <c r="AP14" i="65"/>
  <c r="AR14" i="65"/>
  <c r="AS14" i="65"/>
  <c r="AT14" i="65"/>
  <c r="AU14" i="65"/>
  <c r="AY14" i="65"/>
  <c r="BA14" i="65"/>
  <c r="BB14" i="65"/>
  <c r="BD14" i="65"/>
  <c r="BE14" i="65"/>
  <c r="BF14" i="65"/>
  <c r="BG14" i="65"/>
  <c r="BW14" i="65"/>
  <c r="BY14" i="65"/>
  <c r="BZ14" i="65"/>
  <c r="CB14" i="65"/>
  <c r="CC14" i="65"/>
  <c r="CD14" i="65"/>
  <c r="CE14" i="65"/>
  <c r="CL14" i="65" l="1"/>
  <c r="CK14" i="65"/>
  <c r="CI14" i="65"/>
  <c r="AI44" i="72"/>
  <c r="AI42" i="72"/>
  <c r="AI46" i="72"/>
  <c r="Y43" i="72"/>
  <c r="Y47" i="72"/>
  <c r="O43" i="72"/>
  <c r="O47" i="72"/>
  <c r="E46" i="72"/>
  <c r="E44" i="72"/>
  <c r="E47" i="72"/>
  <c r="E42" i="72"/>
  <c r="E43" i="72"/>
  <c r="Y42" i="72"/>
  <c r="AI43" i="72"/>
  <c r="O44" i="72"/>
  <c r="Y46" i="72"/>
  <c r="AI47" i="72"/>
  <c r="O42" i="72"/>
  <c r="Y44" i="72"/>
  <c r="O46" i="72"/>
  <c r="X14" i="65"/>
  <c r="BH14" i="65"/>
  <c r="AV14" i="65"/>
  <c r="AJ14" i="65"/>
  <c r="CF14" i="65"/>
  <c r="L14" i="65"/>
  <c r="U47" i="72" l="1"/>
  <c r="AO47" i="72"/>
  <c r="AE47" i="72"/>
  <c r="K47" i="72"/>
  <c r="F10" i="56" l="1"/>
  <c r="E10" i="56"/>
  <c r="D10" i="56"/>
  <c r="C10" i="56"/>
  <c r="F10" i="51"/>
  <c r="E10" i="51"/>
  <c r="D10" i="51"/>
  <c r="C10" i="51"/>
  <c r="J14" i="59" l="1"/>
  <c r="A12" i="67" l="1"/>
  <c r="F76" i="71"/>
  <c r="E76" i="71"/>
  <c r="D76" i="71"/>
  <c r="C76" i="71"/>
  <c r="F67" i="71"/>
  <c r="F78" i="71" s="1"/>
  <c r="E13" i="97" s="1"/>
  <c r="E78" i="71"/>
  <c r="D13" i="97" s="1"/>
  <c r="D67" i="71"/>
  <c r="C67" i="71"/>
  <c r="C78" i="71" s="1"/>
  <c r="B13" i="97" s="1"/>
  <c r="F46" i="71"/>
  <c r="E46" i="71"/>
  <c r="D46" i="71"/>
  <c r="C46" i="71"/>
  <c r="F35" i="71"/>
  <c r="E35" i="71"/>
  <c r="D35" i="71"/>
  <c r="C35" i="71"/>
  <c r="F22" i="71"/>
  <c r="C22" i="71"/>
  <c r="E27" i="96" l="1"/>
  <c r="E28" i="96"/>
  <c r="E26" i="97"/>
  <c r="C20" i="96"/>
  <c r="C19" i="96"/>
  <c r="C29" i="97"/>
  <c r="C27" i="97"/>
  <c r="B28" i="96"/>
  <c r="B27" i="96"/>
  <c r="B26" i="97"/>
  <c r="D20" i="96"/>
  <c r="D19" i="96"/>
  <c r="D29" i="97"/>
  <c r="D27" i="97"/>
  <c r="E20" i="96"/>
  <c r="E19" i="96"/>
  <c r="E29" i="97"/>
  <c r="E18" i="96"/>
  <c r="E27" i="97"/>
  <c r="E28" i="97" s="1"/>
  <c r="C48" i="71"/>
  <c r="B12" i="97" s="1"/>
  <c r="B14" i="97" s="1"/>
  <c r="B16" i="97" s="1"/>
  <c r="B18" i="97" s="1"/>
  <c r="B20" i="96"/>
  <c r="B19" i="96"/>
  <c r="B18" i="96"/>
  <c r="B29" i="97"/>
  <c r="B27" i="97"/>
  <c r="D78" i="71"/>
  <c r="C13" i="97" s="1"/>
  <c r="B28" i="97" l="1"/>
  <c r="AM26" i="57"/>
  <c r="AM26" i="58"/>
  <c r="AM27" i="57"/>
  <c r="AM18" i="57"/>
  <c r="AM18" i="58"/>
  <c r="AM23" i="57"/>
  <c r="AM23" i="58"/>
  <c r="AM17" i="57"/>
  <c r="AM17" i="58"/>
  <c r="AM16" i="57"/>
  <c r="AM16" i="58"/>
  <c r="AM15" i="57"/>
  <c r="AM15" i="58"/>
  <c r="AM14" i="57"/>
  <c r="B30" i="97"/>
  <c r="E30" i="97"/>
  <c r="E32" i="97" s="1"/>
  <c r="E34" i="97" s="1"/>
  <c r="AO26" i="57"/>
  <c r="AO26" i="58"/>
  <c r="AO27" i="57"/>
  <c r="AO18" i="57"/>
  <c r="AO18" i="58"/>
  <c r="AO23" i="58"/>
  <c r="AO23" i="57"/>
  <c r="AO17" i="58"/>
  <c r="AO17" i="57"/>
  <c r="AO16" i="57"/>
  <c r="AO16" i="58"/>
  <c r="AO15" i="58"/>
  <c r="AO15" i="57"/>
  <c r="AO14" i="57"/>
  <c r="AO14" i="58"/>
  <c r="AM13" i="58"/>
  <c r="AN26" i="57"/>
  <c r="AN26" i="58"/>
  <c r="AN27" i="57"/>
  <c r="AN18" i="57"/>
  <c r="AN18" i="58"/>
  <c r="AN23" i="58"/>
  <c r="AN23" i="57"/>
  <c r="AN17" i="58"/>
  <c r="AN17" i="57"/>
  <c r="AN16" i="57"/>
  <c r="AN16" i="58"/>
  <c r="AN15" i="58"/>
  <c r="AN15" i="57"/>
  <c r="AN14" i="57"/>
  <c r="AN14" i="58"/>
  <c r="N13" i="56"/>
  <c r="O23" i="56"/>
  <c r="O15" i="56"/>
  <c r="M13" i="56"/>
  <c r="P23" i="56"/>
  <c r="P17" i="56"/>
  <c r="P16" i="56"/>
  <c r="P15" i="56"/>
  <c r="P14" i="56"/>
  <c r="O17" i="56"/>
  <c r="O13" i="56"/>
  <c r="N23" i="56"/>
  <c r="N17" i="56"/>
  <c r="N16" i="56"/>
  <c r="N15" i="56"/>
  <c r="N14" i="56"/>
  <c r="O16" i="56"/>
  <c r="O14" i="56"/>
  <c r="P13" i="56"/>
  <c r="M23" i="56"/>
  <c r="M17" i="56"/>
  <c r="M16" i="56"/>
  <c r="M15" i="56"/>
  <c r="M14" i="56"/>
  <c r="AN40" i="72"/>
  <c r="AM40" i="72"/>
  <c r="AL40" i="72"/>
  <c r="AK40" i="72"/>
  <c r="AD40" i="72"/>
  <c r="AC40" i="72"/>
  <c r="AB40" i="72"/>
  <c r="AA40" i="72"/>
  <c r="T40" i="72"/>
  <c r="S40" i="72"/>
  <c r="R40" i="72"/>
  <c r="Q40" i="72"/>
  <c r="J40" i="72"/>
  <c r="I40" i="72"/>
  <c r="H40" i="72"/>
  <c r="G40" i="72"/>
  <c r="X56" i="71"/>
  <c r="F48" i="71"/>
  <c r="E22" i="71"/>
  <c r="D18" i="96" s="1"/>
  <c r="D22" i="71"/>
  <c r="C18" i="96" s="1"/>
  <c r="C93" i="71"/>
  <c r="E12" i="97" l="1"/>
  <c r="E14" i="97" s="1"/>
  <c r="E16" i="97" s="1"/>
  <c r="E18" i="97" s="1"/>
  <c r="AM13" i="57"/>
  <c r="Q13" i="58"/>
  <c r="AL13" i="58"/>
  <c r="Q14" i="58"/>
  <c r="AL14" i="58"/>
  <c r="Q16" i="58"/>
  <c r="AL16" i="58"/>
  <c r="Q18" i="58"/>
  <c r="AL18" i="58"/>
  <c r="Q26" i="58"/>
  <c r="AL26" i="58"/>
  <c r="AM14" i="58"/>
  <c r="D28" i="96"/>
  <c r="D27" i="96"/>
  <c r="D26" i="97"/>
  <c r="Q13" i="57"/>
  <c r="AL13" i="57"/>
  <c r="AL14" i="57"/>
  <c r="Q14" i="57"/>
  <c r="AL16" i="57"/>
  <c r="Q16" i="57"/>
  <c r="AL18" i="57"/>
  <c r="Q18" i="57"/>
  <c r="AL26" i="57"/>
  <c r="Q26" i="57"/>
  <c r="C28" i="96"/>
  <c r="C27" i="96"/>
  <c r="C26" i="97"/>
  <c r="Q15" i="58"/>
  <c r="AL15" i="58"/>
  <c r="Q17" i="58"/>
  <c r="AL17" i="58"/>
  <c r="Q23" i="58"/>
  <c r="AL23" i="58"/>
  <c r="AO13" i="58"/>
  <c r="AN13" i="57"/>
  <c r="B32" i="97"/>
  <c r="B34" i="97" s="1"/>
  <c r="AL15" i="57"/>
  <c r="Q15" i="57"/>
  <c r="AL17" i="57"/>
  <c r="Q17" i="57"/>
  <c r="AL23" i="57"/>
  <c r="Q23" i="57"/>
  <c r="AL27" i="57"/>
  <c r="Q27" i="57"/>
  <c r="AO13" i="57"/>
  <c r="AN13" i="58"/>
  <c r="B37" i="96"/>
  <c r="F42" i="97"/>
  <c r="AO26" i="72"/>
  <c r="AO27" i="72"/>
  <c r="AE26" i="72"/>
  <c r="AE27" i="72"/>
  <c r="U26" i="72"/>
  <c r="U27" i="72"/>
  <c r="K26" i="72"/>
  <c r="K27" i="72"/>
  <c r="E91" i="71"/>
  <c r="E92" i="71" s="1"/>
  <c r="F93" i="71"/>
  <c r="F91" i="71"/>
  <c r="F92" i="71" s="1"/>
  <c r="D91" i="71"/>
  <c r="D92" i="71" s="1"/>
  <c r="C94" i="71"/>
  <c r="D48" i="71"/>
  <c r="C91" i="71"/>
  <c r="C92" i="71" s="1"/>
  <c r="E48" i="71"/>
  <c r="C30" i="97" l="1"/>
  <c r="C32" i="97" s="1"/>
  <c r="C34" i="97" s="1"/>
  <c r="C28" i="97"/>
  <c r="D30" i="97"/>
  <c r="D32" i="97" s="1"/>
  <c r="D34" i="97" s="1"/>
  <c r="D28" i="97"/>
  <c r="AP16" i="58"/>
  <c r="AK16" i="58"/>
  <c r="AP17" i="57"/>
  <c r="AK17" i="57"/>
  <c r="AP17" i="58"/>
  <c r="AK17" i="58"/>
  <c r="AP18" i="57"/>
  <c r="AK18" i="57"/>
  <c r="AP13" i="57"/>
  <c r="AK13" i="57"/>
  <c r="AP18" i="58"/>
  <c r="AK18" i="58"/>
  <c r="AP23" i="57"/>
  <c r="AK23" i="57"/>
  <c r="AP23" i="58"/>
  <c r="AK23" i="58"/>
  <c r="AP14" i="57"/>
  <c r="AK14" i="57"/>
  <c r="AP14" i="58"/>
  <c r="AK14" i="58"/>
  <c r="AP27" i="57"/>
  <c r="AK27" i="57"/>
  <c r="AP16" i="57"/>
  <c r="AK16" i="57"/>
  <c r="AP13" i="58"/>
  <c r="AK13" i="58"/>
  <c r="AP15" i="57"/>
  <c r="AK15" i="57"/>
  <c r="AP15" i="58"/>
  <c r="AK15" i="58"/>
  <c r="AP26" i="57"/>
  <c r="AK26" i="57"/>
  <c r="AP26" i="58"/>
  <c r="AK26" i="58"/>
  <c r="E93" i="71"/>
  <c r="D12" i="97"/>
  <c r="D14" i="97" s="1"/>
  <c r="D16" i="97" s="1"/>
  <c r="D18" i="97" s="1"/>
  <c r="D93" i="71"/>
  <c r="C12" i="97"/>
  <c r="C14" i="97" s="1"/>
  <c r="C16" i="97" s="1"/>
  <c r="C18" i="97" s="1"/>
  <c r="E37" i="96"/>
  <c r="F45" i="97"/>
  <c r="F94" i="71"/>
  <c r="CE78" i="65"/>
  <c r="CD78" i="65"/>
  <c r="CC78" i="65"/>
  <c r="CB78" i="65"/>
  <c r="BZ78" i="65"/>
  <c r="BY78" i="65"/>
  <c r="BX78" i="65"/>
  <c r="BW78" i="65"/>
  <c r="CE77" i="65"/>
  <c r="CD77" i="65"/>
  <c r="CC77" i="65"/>
  <c r="CB77" i="65"/>
  <c r="BZ77" i="65"/>
  <c r="BY77" i="65"/>
  <c r="BX77" i="65"/>
  <c r="BW77" i="65"/>
  <c r="CE76" i="65"/>
  <c r="CD76" i="65"/>
  <c r="CC76" i="65"/>
  <c r="CB76" i="65"/>
  <c r="BZ76" i="65"/>
  <c r="BY76" i="65"/>
  <c r="BX76" i="65"/>
  <c r="BW76" i="65"/>
  <c r="CE75" i="65"/>
  <c r="CD75" i="65"/>
  <c r="CC75" i="65"/>
  <c r="CB75" i="65"/>
  <c r="BZ75" i="65"/>
  <c r="BY75" i="65"/>
  <c r="BX75" i="65"/>
  <c r="BW75" i="65"/>
  <c r="CE73" i="65"/>
  <c r="CD73" i="65"/>
  <c r="CC73" i="65"/>
  <c r="CB73" i="65"/>
  <c r="BZ73" i="65"/>
  <c r="BY73" i="65"/>
  <c r="BX73" i="65"/>
  <c r="BW73" i="65"/>
  <c r="CE72" i="65"/>
  <c r="CD72" i="65"/>
  <c r="CC72" i="65"/>
  <c r="CB72" i="65"/>
  <c r="BZ72" i="65"/>
  <c r="BY72" i="65"/>
  <c r="BX72" i="65"/>
  <c r="BW72" i="65"/>
  <c r="CE71" i="65"/>
  <c r="CD71" i="65"/>
  <c r="CC71" i="65"/>
  <c r="CB71" i="65"/>
  <c r="BZ71" i="65"/>
  <c r="BY71" i="65"/>
  <c r="BX71" i="65"/>
  <c r="BW71" i="65"/>
  <c r="CE70" i="65"/>
  <c r="CD70" i="65"/>
  <c r="CC70" i="65"/>
  <c r="CB70" i="65"/>
  <c r="BZ70" i="65"/>
  <c r="BY70" i="65"/>
  <c r="BX70" i="65"/>
  <c r="BW70" i="65"/>
  <c r="CE64" i="65"/>
  <c r="CD64" i="65"/>
  <c r="CC64" i="65"/>
  <c r="CB64" i="65"/>
  <c r="BZ64" i="65"/>
  <c r="BY64" i="65"/>
  <c r="BX64" i="65"/>
  <c r="BW64" i="65"/>
  <c r="CE63" i="65"/>
  <c r="CD63" i="65"/>
  <c r="CC63" i="65"/>
  <c r="CB63" i="65"/>
  <c r="BZ63" i="65"/>
  <c r="BY63" i="65"/>
  <c r="BX63" i="65"/>
  <c r="BW63" i="65"/>
  <c r="CE56" i="65"/>
  <c r="CD56" i="65"/>
  <c r="CC56" i="65"/>
  <c r="CB56" i="65"/>
  <c r="BZ56" i="65"/>
  <c r="BY56" i="65"/>
  <c r="BX56" i="65"/>
  <c r="BW56" i="65"/>
  <c r="CE55" i="65"/>
  <c r="CD55" i="65"/>
  <c r="CC55" i="65"/>
  <c r="CB55" i="65"/>
  <c r="BZ55" i="65"/>
  <c r="BY55" i="65"/>
  <c r="BX55" i="65"/>
  <c r="BW55" i="65"/>
  <c r="CE54" i="65"/>
  <c r="CD54" i="65"/>
  <c r="CC54" i="65"/>
  <c r="CB54" i="65"/>
  <c r="BZ54" i="65"/>
  <c r="BY54" i="65"/>
  <c r="BX54" i="65"/>
  <c r="BW54" i="65"/>
  <c r="CE52" i="65"/>
  <c r="CD52" i="65"/>
  <c r="CC52" i="65"/>
  <c r="CB52" i="65"/>
  <c r="BZ52" i="65"/>
  <c r="BY52" i="65"/>
  <c r="BX52" i="65"/>
  <c r="BW52" i="65"/>
  <c r="CE51" i="65"/>
  <c r="CD51" i="65"/>
  <c r="CC51" i="65"/>
  <c r="CB51" i="65"/>
  <c r="CE50" i="65"/>
  <c r="CD50" i="65"/>
  <c r="CC50" i="65"/>
  <c r="CB50" i="65"/>
  <c r="CE46" i="65"/>
  <c r="CD46" i="65"/>
  <c r="CC46" i="65"/>
  <c r="CB46" i="65"/>
  <c r="BZ46" i="65"/>
  <c r="BY46" i="65"/>
  <c r="BX46" i="65"/>
  <c r="BW46" i="65"/>
  <c r="CE45" i="65"/>
  <c r="CD45" i="65"/>
  <c r="CC45" i="65"/>
  <c r="CB45" i="65"/>
  <c r="BZ45" i="65"/>
  <c r="BY45" i="65"/>
  <c r="BX45" i="65"/>
  <c r="BW45" i="65"/>
  <c r="CE44" i="65"/>
  <c r="CD44" i="65"/>
  <c r="CC44" i="65"/>
  <c r="CB44" i="65"/>
  <c r="BZ44" i="65"/>
  <c r="BY44" i="65"/>
  <c r="BX44" i="65"/>
  <c r="BW44" i="65"/>
  <c r="CE43" i="65"/>
  <c r="CD43" i="65"/>
  <c r="CC43" i="65"/>
  <c r="CB43" i="65"/>
  <c r="BZ43" i="65"/>
  <c r="BY43" i="65"/>
  <c r="BX43" i="65"/>
  <c r="BW43" i="65"/>
  <c r="BZ41" i="65"/>
  <c r="BY41" i="65"/>
  <c r="BX41" i="65"/>
  <c r="BW41" i="65"/>
  <c r="CE40" i="65"/>
  <c r="CD40" i="65"/>
  <c r="CC40" i="65"/>
  <c r="CB40" i="65"/>
  <c r="BZ40" i="65"/>
  <c r="BY40" i="65"/>
  <c r="BX40" i="65"/>
  <c r="BW40" i="65"/>
  <c r="CE39" i="65"/>
  <c r="CD39" i="65"/>
  <c r="CC39" i="65"/>
  <c r="CB39" i="65"/>
  <c r="BZ39" i="65"/>
  <c r="BY39" i="65"/>
  <c r="BX39" i="65"/>
  <c r="BW39" i="65"/>
  <c r="CE38" i="65"/>
  <c r="CD38" i="65"/>
  <c r="CC38" i="65"/>
  <c r="CB38" i="65"/>
  <c r="BZ38" i="65"/>
  <c r="BY38" i="65"/>
  <c r="BX38" i="65"/>
  <c r="BW38" i="65"/>
  <c r="CE37" i="65"/>
  <c r="CD37" i="65"/>
  <c r="CC37" i="65"/>
  <c r="CB37" i="65"/>
  <c r="BZ37" i="65"/>
  <c r="BY37" i="65"/>
  <c r="BX37" i="65"/>
  <c r="BW37" i="65"/>
  <c r="CE36" i="65"/>
  <c r="CD36" i="65"/>
  <c r="CC36" i="65"/>
  <c r="CB36" i="65"/>
  <c r="BZ36" i="65"/>
  <c r="BY36" i="65"/>
  <c r="BX36" i="65"/>
  <c r="BW36" i="65"/>
  <c r="CE35" i="65"/>
  <c r="CD35" i="65"/>
  <c r="CC35" i="65"/>
  <c r="CB35" i="65"/>
  <c r="BZ35" i="65"/>
  <c r="BY35" i="65"/>
  <c r="BX35" i="65"/>
  <c r="BW35" i="65"/>
  <c r="CE34" i="65"/>
  <c r="CD34" i="65"/>
  <c r="CC34" i="65"/>
  <c r="CB34" i="65"/>
  <c r="BZ34" i="65"/>
  <c r="BY34" i="65"/>
  <c r="BX34" i="65"/>
  <c r="BW34" i="65"/>
  <c r="CE33" i="65"/>
  <c r="CD33" i="65"/>
  <c r="CC33" i="65"/>
  <c r="CB33" i="65"/>
  <c r="BZ33" i="65"/>
  <c r="BY33" i="65"/>
  <c r="BX33" i="65"/>
  <c r="BW33" i="65"/>
  <c r="CE26" i="65"/>
  <c r="CD26" i="65"/>
  <c r="CC26" i="65"/>
  <c r="CB26" i="65"/>
  <c r="BZ26" i="65"/>
  <c r="BY26" i="65"/>
  <c r="BX26" i="65"/>
  <c r="BW26" i="65"/>
  <c r="CE25" i="65"/>
  <c r="CD25" i="65"/>
  <c r="CC25" i="65"/>
  <c r="CB25" i="65"/>
  <c r="BZ25" i="65"/>
  <c r="BY25" i="65"/>
  <c r="BX25" i="65"/>
  <c r="BW25" i="65"/>
  <c r="CE24" i="65"/>
  <c r="CD24" i="65"/>
  <c r="CC24" i="65"/>
  <c r="CB24" i="65"/>
  <c r="BZ24" i="65"/>
  <c r="BY24" i="65"/>
  <c r="BX24" i="65"/>
  <c r="BW24" i="65"/>
  <c r="CE23" i="65"/>
  <c r="CD23" i="65"/>
  <c r="CC23" i="65"/>
  <c r="CB23" i="65"/>
  <c r="BZ23" i="65"/>
  <c r="BY23" i="65"/>
  <c r="BX23" i="65"/>
  <c r="BW23" i="65"/>
  <c r="CD20" i="65"/>
  <c r="BZ20" i="65"/>
  <c r="BY20" i="65"/>
  <c r="BX20" i="65"/>
  <c r="BW20" i="65"/>
  <c r="CE19" i="65"/>
  <c r="CD19" i="65"/>
  <c r="CC19" i="65"/>
  <c r="CB19" i="65"/>
  <c r="BZ19" i="65"/>
  <c r="BY19" i="65"/>
  <c r="BX19" i="65"/>
  <c r="BW19" i="65"/>
  <c r="CE17" i="65"/>
  <c r="CD17" i="65"/>
  <c r="CC17" i="65"/>
  <c r="CB17" i="65"/>
  <c r="BZ17" i="65"/>
  <c r="BY17" i="65"/>
  <c r="BX17" i="65"/>
  <c r="BW17" i="65"/>
  <c r="CE16" i="65"/>
  <c r="CD16" i="65"/>
  <c r="CC16" i="65"/>
  <c r="CB16" i="65"/>
  <c r="BZ16" i="65"/>
  <c r="BY16" i="65"/>
  <c r="BX16" i="65"/>
  <c r="BW16" i="65"/>
  <c r="CE15" i="65"/>
  <c r="CD15" i="65"/>
  <c r="CC15" i="65"/>
  <c r="CB15" i="65"/>
  <c r="BZ15" i="65"/>
  <c r="BY15" i="65"/>
  <c r="BX15" i="65"/>
  <c r="BW15" i="65"/>
  <c r="BG78" i="65"/>
  <c r="BF78" i="65"/>
  <c r="BE78" i="65"/>
  <c r="BD78" i="65"/>
  <c r="BB78" i="65"/>
  <c r="BA78" i="65"/>
  <c r="AZ78" i="65"/>
  <c r="AY78" i="65"/>
  <c r="BG77" i="65"/>
  <c r="BF77" i="65"/>
  <c r="BE77" i="65"/>
  <c r="BD77" i="65"/>
  <c r="BB77" i="65"/>
  <c r="BA77" i="65"/>
  <c r="AZ77" i="65"/>
  <c r="AY77" i="65"/>
  <c r="BG76" i="65"/>
  <c r="BF76" i="65"/>
  <c r="BE76" i="65"/>
  <c r="BD76" i="65"/>
  <c r="BB76" i="65"/>
  <c r="BA76" i="65"/>
  <c r="AZ76" i="65"/>
  <c r="AY76" i="65"/>
  <c r="BG75" i="65"/>
  <c r="BF75" i="65"/>
  <c r="BE75" i="65"/>
  <c r="BD75" i="65"/>
  <c r="BB75" i="65"/>
  <c r="BA75" i="65"/>
  <c r="AZ75" i="65"/>
  <c r="AY75" i="65"/>
  <c r="BG73" i="65"/>
  <c r="BF73" i="65"/>
  <c r="BE73" i="65"/>
  <c r="BD73" i="65"/>
  <c r="BB73" i="65"/>
  <c r="BA73" i="65"/>
  <c r="AZ73" i="65"/>
  <c r="AY73" i="65"/>
  <c r="BG72" i="65"/>
  <c r="BF72" i="65"/>
  <c r="BE72" i="65"/>
  <c r="BD72" i="65"/>
  <c r="BB72" i="65"/>
  <c r="BA72" i="65"/>
  <c r="AZ72" i="65"/>
  <c r="AY72" i="65"/>
  <c r="BG71" i="65"/>
  <c r="BF71" i="65"/>
  <c r="BE71" i="65"/>
  <c r="BD71" i="65"/>
  <c r="BB71" i="65"/>
  <c r="BA71" i="65"/>
  <c r="AZ71" i="65"/>
  <c r="AY71" i="65"/>
  <c r="BG70" i="65"/>
  <c r="BF70" i="65"/>
  <c r="BE70" i="65"/>
  <c r="BD70" i="65"/>
  <c r="BB70" i="65"/>
  <c r="BA70" i="65"/>
  <c r="AZ70" i="65"/>
  <c r="AY70" i="65"/>
  <c r="BG64" i="65"/>
  <c r="BF64" i="65"/>
  <c r="BE64" i="65"/>
  <c r="BD64" i="65"/>
  <c r="BB64" i="65"/>
  <c r="BA64" i="65"/>
  <c r="AZ64" i="65"/>
  <c r="AY64" i="65"/>
  <c r="BG63" i="65"/>
  <c r="BF63" i="65"/>
  <c r="BE63" i="65"/>
  <c r="BD63" i="65"/>
  <c r="BB63" i="65"/>
  <c r="BA63" i="65"/>
  <c r="AZ63" i="65"/>
  <c r="AY63" i="65"/>
  <c r="BG56" i="65"/>
  <c r="BF56" i="65"/>
  <c r="BE56" i="65"/>
  <c r="BD56" i="65"/>
  <c r="BB56" i="65"/>
  <c r="BA56" i="65"/>
  <c r="AZ56" i="65"/>
  <c r="AY56" i="65"/>
  <c r="BG55" i="65"/>
  <c r="BF55" i="65"/>
  <c r="BE55" i="65"/>
  <c r="BD55" i="65"/>
  <c r="BB55" i="65"/>
  <c r="BA55" i="65"/>
  <c r="AZ55" i="65"/>
  <c r="AY55" i="65"/>
  <c r="BG54" i="65"/>
  <c r="BF54" i="65"/>
  <c r="BE54" i="65"/>
  <c r="BD54" i="65"/>
  <c r="BB54" i="65"/>
  <c r="BA54" i="65"/>
  <c r="AZ54" i="65"/>
  <c r="AY54" i="65"/>
  <c r="BG52" i="65"/>
  <c r="BF52" i="65"/>
  <c r="BE52" i="65"/>
  <c r="BD52" i="65"/>
  <c r="BG51" i="65"/>
  <c r="BF51" i="65"/>
  <c r="BE51" i="65"/>
  <c r="BD51" i="65"/>
  <c r="BB51" i="65"/>
  <c r="BA51" i="65"/>
  <c r="AZ51" i="65"/>
  <c r="AY51" i="65"/>
  <c r="BB50" i="65"/>
  <c r="BA50" i="65"/>
  <c r="AZ50" i="65"/>
  <c r="AY50" i="65"/>
  <c r="BG46" i="65"/>
  <c r="BF46" i="65"/>
  <c r="BE46" i="65"/>
  <c r="BD46" i="65"/>
  <c r="BB46" i="65"/>
  <c r="BA46" i="65"/>
  <c r="AZ46" i="65"/>
  <c r="AY46" i="65"/>
  <c r="BG45" i="65"/>
  <c r="BF45" i="65"/>
  <c r="BE45" i="65"/>
  <c r="BD45" i="65"/>
  <c r="BB45" i="65"/>
  <c r="BA45" i="65"/>
  <c r="AZ45" i="65"/>
  <c r="AY45" i="65"/>
  <c r="BG44" i="65"/>
  <c r="BF44" i="65"/>
  <c r="BE44" i="65"/>
  <c r="BD44" i="65"/>
  <c r="BB44" i="65"/>
  <c r="BA44" i="65"/>
  <c r="AZ44" i="65"/>
  <c r="AY44" i="65"/>
  <c r="BG43" i="65"/>
  <c r="BF43" i="65"/>
  <c r="BE43" i="65"/>
  <c r="BD43" i="65"/>
  <c r="BB43" i="65"/>
  <c r="BA43" i="65"/>
  <c r="AZ43" i="65"/>
  <c r="AY43" i="65"/>
  <c r="BB41" i="65"/>
  <c r="BA41" i="65"/>
  <c r="AZ41" i="65"/>
  <c r="AY41" i="65"/>
  <c r="BG40" i="65"/>
  <c r="BF40" i="65"/>
  <c r="BE40" i="65"/>
  <c r="BD40" i="65"/>
  <c r="BB40" i="65"/>
  <c r="BA40" i="65"/>
  <c r="AZ40" i="65"/>
  <c r="AY40" i="65"/>
  <c r="BG39" i="65"/>
  <c r="BF39" i="65"/>
  <c r="BE39" i="65"/>
  <c r="BD39" i="65"/>
  <c r="BB39" i="65"/>
  <c r="BA39" i="65"/>
  <c r="AZ39" i="65"/>
  <c r="AY39" i="65"/>
  <c r="BG38" i="65"/>
  <c r="BF38" i="65"/>
  <c r="BE38" i="65"/>
  <c r="BD38" i="65"/>
  <c r="BB38" i="65"/>
  <c r="BA38" i="65"/>
  <c r="AZ38" i="65"/>
  <c r="AY38" i="65"/>
  <c r="BG37" i="65"/>
  <c r="BF37" i="65"/>
  <c r="BE37" i="65"/>
  <c r="BD37" i="65"/>
  <c r="BB37" i="65"/>
  <c r="BA37" i="65"/>
  <c r="AZ37" i="65"/>
  <c r="AY37" i="65"/>
  <c r="BG36" i="65"/>
  <c r="BF36" i="65"/>
  <c r="BE36" i="65"/>
  <c r="BD36" i="65"/>
  <c r="BB36" i="65"/>
  <c r="BA36" i="65"/>
  <c r="AZ36" i="65"/>
  <c r="AY36" i="65"/>
  <c r="BG35" i="65"/>
  <c r="BF35" i="65"/>
  <c r="BE35" i="65"/>
  <c r="BD35" i="65"/>
  <c r="BB35" i="65"/>
  <c r="BA35" i="65"/>
  <c r="AZ35" i="65"/>
  <c r="AY35" i="65"/>
  <c r="BG34" i="65"/>
  <c r="BF34" i="65"/>
  <c r="BE34" i="65"/>
  <c r="BD34" i="65"/>
  <c r="BB34" i="65"/>
  <c r="BA34" i="65"/>
  <c r="AZ34" i="65"/>
  <c r="AY34" i="65"/>
  <c r="BG33" i="65"/>
  <c r="BF33" i="65"/>
  <c r="BE33" i="65"/>
  <c r="BD33" i="65"/>
  <c r="BB33" i="65"/>
  <c r="BA33" i="65"/>
  <c r="AZ33" i="65"/>
  <c r="AY33" i="65"/>
  <c r="BG26" i="65"/>
  <c r="BF26" i="65"/>
  <c r="BE26" i="65"/>
  <c r="BD26" i="65"/>
  <c r="BB26" i="65"/>
  <c r="BA26" i="65"/>
  <c r="AZ26" i="65"/>
  <c r="AY26" i="65"/>
  <c r="BG25" i="65"/>
  <c r="BF25" i="65"/>
  <c r="BE25" i="65"/>
  <c r="BD25" i="65"/>
  <c r="BB25" i="65"/>
  <c r="BA25" i="65"/>
  <c r="AZ25" i="65"/>
  <c r="AY25" i="65"/>
  <c r="BG24" i="65"/>
  <c r="BF24" i="65"/>
  <c r="BE24" i="65"/>
  <c r="BD24" i="65"/>
  <c r="BB24" i="65"/>
  <c r="BA24" i="65"/>
  <c r="AZ24" i="65"/>
  <c r="AY24" i="65"/>
  <c r="BG23" i="65"/>
  <c r="BF23" i="65"/>
  <c r="BE23" i="65"/>
  <c r="BD23" i="65"/>
  <c r="BB23" i="65"/>
  <c r="BA23" i="65"/>
  <c r="AZ23" i="65"/>
  <c r="AY23" i="65"/>
  <c r="BF20" i="65"/>
  <c r="BB20" i="65"/>
  <c r="BA20" i="65"/>
  <c r="AZ20" i="65"/>
  <c r="AY20" i="65"/>
  <c r="BG19" i="65"/>
  <c r="BF19" i="65"/>
  <c r="BE19" i="65"/>
  <c r="BD19" i="65"/>
  <c r="BB19" i="65"/>
  <c r="BA19" i="65"/>
  <c r="AZ19" i="65"/>
  <c r="AY19" i="65"/>
  <c r="BG17" i="65"/>
  <c r="BF17" i="65"/>
  <c r="BE17" i="65"/>
  <c r="BD17" i="65"/>
  <c r="BB17" i="65"/>
  <c r="BA17" i="65"/>
  <c r="AZ17" i="65"/>
  <c r="AY17" i="65"/>
  <c r="BG16" i="65"/>
  <c r="BF16" i="65"/>
  <c r="BE16" i="65"/>
  <c r="BD16" i="65"/>
  <c r="BB16" i="65"/>
  <c r="BA16" i="65"/>
  <c r="AZ16" i="65"/>
  <c r="AY16" i="65"/>
  <c r="BG15" i="65"/>
  <c r="BF15" i="65"/>
  <c r="BE15" i="65"/>
  <c r="BD15" i="65"/>
  <c r="BB15" i="65"/>
  <c r="BA15" i="65"/>
  <c r="AZ15" i="65"/>
  <c r="AY15" i="65"/>
  <c r="AU78" i="65"/>
  <c r="AT78" i="65"/>
  <c r="AS78" i="65"/>
  <c r="AR78" i="65"/>
  <c r="AP78" i="65"/>
  <c r="AO78" i="65"/>
  <c r="AN78" i="65"/>
  <c r="AM78" i="65"/>
  <c r="AU77" i="65"/>
  <c r="AT77" i="65"/>
  <c r="AS77" i="65"/>
  <c r="AR77" i="65"/>
  <c r="AP77" i="65"/>
  <c r="AO77" i="65"/>
  <c r="AN77" i="65"/>
  <c r="AM77" i="65"/>
  <c r="AU76" i="65"/>
  <c r="AT76" i="65"/>
  <c r="AS76" i="65"/>
  <c r="AR76" i="65"/>
  <c r="AP76" i="65"/>
  <c r="AO76" i="65"/>
  <c r="AN76" i="65"/>
  <c r="AM76" i="65"/>
  <c r="AU75" i="65"/>
  <c r="AT75" i="65"/>
  <c r="AS75" i="65"/>
  <c r="AR75" i="65"/>
  <c r="AP75" i="65"/>
  <c r="AO75" i="65"/>
  <c r="AN75" i="65"/>
  <c r="AM75" i="65"/>
  <c r="AU73" i="65"/>
  <c r="AT73" i="65"/>
  <c r="AS73" i="65"/>
  <c r="AR73" i="65"/>
  <c r="AP73" i="65"/>
  <c r="AO73" i="65"/>
  <c r="AN73" i="65"/>
  <c r="AM73" i="65"/>
  <c r="AU72" i="65"/>
  <c r="AT72" i="65"/>
  <c r="AS72" i="65"/>
  <c r="AR72" i="65"/>
  <c r="AP72" i="65"/>
  <c r="AO72" i="65"/>
  <c r="AN72" i="65"/>
  <c r="AM72" i="65"/>
  <c r="AU71" i="65"/>
  <c r="AT71" i="65"/>
  <c r="AS71" i="65"/>
  <c r="AR71" i="65"/>
  <c r="AP71" i="65"/>
  <c r="AO71" i="65"/>
  <c r="AN71" i="65"/>
  <c r="AM71" i="65"/>
  <c r="AU70" i="65"/>
  <c r="AT70" i="65"/>
  <c r="AS70" i="65"/>
  <c r="AR70" i="65"/>
  <c r="AP70" i="65"/>
  <c r="AO70" i="65"/>
  <c r="AN70" i="65"/>
  <c r="AM70" i="65"/>
  <c r="AU64" i="65"/>
  <c r="AT64" i="65"/>
  <c r="AS64" i="65"/>
  <c r="AR64" i="65"/>
  <c r="AP64" i="65"/>
  <c r="AO64" i="65"/>
  <c r="AN64" i="65"/>
  <c r="AM64" i="65"/>
  <c r="AU63" i="65"/>
  <c r="AT63" i="65"/>
  <c r="AS63" i="65"/>
  <c r="AR63" i="65"/>
  <c r="AP63" i="65"/>
  <c r="AO63" i="65"/>
  <c r="AN63" i="65"/>
  <c r="AM63" i="65"/>
  <c r="AU56" i="65"/>
  <c r="AT56" i="65"/>
  <c r="AS56" i="65"/>
  <c r="AR56" i="65"/>
  <c r="AP56" i="65"/>
  <c r="AO56" i="65"/>
  <c r="AN56" i="65"/>
  <c r="AM56" i="65"/>
  <c r="AU55" i="65"/>
  <c r="AT55" i="65"/>
  <c r="AS55" i="65"/>
  <c r="AR55" i="65"/>
  <c r="AP55" i="65"/>
  <c r="AO55" i="65"/>
  <c r="AN55" i="65"/>
  <c r="AM55" i="65"/>
  <c r="AU54" i="65"/>
  <c r="AT54" i="65"/>
  <c r="AS54" i="65"/>
  <c r="AR54" i="65"/>
  <c r="AP54" i="65"/>
  <c r="AO54" i="65"/>
  <c r="AN54" i="65"/>
  <c r="AM54" i="65"/>
  <c r="AU52" i="65"/>
  <c r="AT52" i="65"/>
  <c r="AS52" i="65"/>
  <c r="AR52" i="65"/>
  <c r="AP52" i="65"/>
  <c r="AO52" i="65"/>
  <c r="AN52" i="65"/>
  <c r="AM52" i="65"/>
  <c r="AU51" i="65"/>
  <c r="AT51" i="65"/>
  <c r="AS51" i="65"/>
  <c r="AR51" i="65"/>
  <c r="AP51" i="65"/>
  <c r="AO51" i="65"/>
  <c r="AN51" i="65"/>
  <c r="AM51" i="65"/>
  <c r="AU50" i="65"/>
  <c r="AT50" i="65"/>
  <c r="AS50" i="65"/>
  <c r="AR50" i="65"/>
  <c r="AP50" i="65"/>
  <c r="AO50" i="65"/>
  <c r="AN50" i="65"/>
  <c r="AM50" i="65"/>
  <c r="AU46" i="65"/>
  <c r="AT46" i="65"/>
  <c r="AS46" i="65"/>
  <c r="AR46" i="65"/>
  <c r="AP46" i="65"/>
  <c r="AO46" i="65"/>
  <c r="AN46" i="65"/>
  <c r="AM46" i="65"/>
  <c r="AU45" i="65"/>
  <c r="AT45" i="65"/>
  <c r="AS45" i="65"/>
  <c r="AR45" i="65"/>
  <c r="AP45" i="65"/>
  <c r="AO45" i="65"/>
  <c r="AN45" i="65"/>
  <c r="AM45" i="65"/>
  <c r="AU44" i="65"/>
  <c r="AT44" i="65"/>
  <c r="AS44" i="65"/>
  <c r="AR44" i="65"/>
  <c r="AP44" i="65"/>
  <c r="AO44" i="65"/>
  <c r="AN44" i="65"/>
  <c r="AM44" i="65"/>
  <c r="AU43" i="65"/>
  <c r="AT43" i="65"/>
  <c r="AS43" i="65"/>
  <c r="AR43" i="65"/>
  <c r="AP43" i="65"/>
  <c r="AO43" i="65"/>
  <c r="AN43" i="65"/>
  <c r="AM43" i="65"/>
  <c r="AP41" i="65"/>
  <c r="AO41" i="65"/>
  <c r="AN41" i="65"/>
  <c r="AM41" i="65"/>
  <c r="AU40" i="65"/>
  <c r="AT40" i="65"/>
  <c r="AS40" i="65"/>
  <c r="AR40" i="65"/>
  <c r="AP40" i="65"/>
  <c r="AO40" i="65"/>
  <c r="AN40" i="65"/>
  <c r="AM40" i="65"/>
  <c r="AU39" i="65"/>
  <c r="AT39" i="65"/>
  <c r="AS39" i="65"/>
  <c r="AR39" i="65"/>
  <c r="AP39" i="65"/>
  <c r="AO39" i="65"/>
  <c r="AN39" i="65"/>
  <c r="AM39" i="65"/>
  <c r="AU38" i="65"/>
  <c r="AT38" i="65"/>
  <c r="AS38" i="65"/>
  <c r="AR38" i="65"/>
  <c r="AP38" i="65"/>
  <c r="AO38" i="65"/>
  <c r="AN38" i="65"/>
  <c r="AM38" i="65"/>
  <c r="AU37" i="65"/>
  <c r="AT37" i="65"/>
  <c r="AS37" i="65"/>
  <c r="AR37" i="65"/>
  <c r="AP37" i="65"/>
  <c r="AO37" i="65"/>
  <c r="AN37" i="65"/>
  <c r="AM37" i="65"/>
  <c r="AU36" i="65"/>
  <c r="AT36" i="65"/>
  <c r="AS36" i="65"/>
  <c r="AR36" i="65"/>
  <c r="AP36" i="65"/>
  <c r="AO36" i="65"/>
  <c r="AN36" i="65"/>
  <c r="AM36" i="65"/>
  <c r="AU35" i="65"/>
  <c r="AT35" i="65"/>
  <c r="AS35" i="65"/>
  <c r="AR35" i="65"/>
  <c r="AP35" i="65"/>
  <c r="AO35" i="65"/>
  <c r="AN35" i="65"/>
  <c r="AM35" i="65"/>
  <c r="AU34" i="65"/>
  <c r="AT34" i="65"/>
  <c r="AS34" i="65"/>
  <c r="AR34" i="65"/>
  <c r="AP34" i="65"/>
  <c r="AO34" i="65"/>
  <c r="AN34" i="65"/>
  <c r="AM34" i="65"/>
  <c r="AU33" i="65"/>
  <c r="AT33" i="65"/>
  <c r="AS33" i="65"/>
  <c r="AR33" i="65"/>
  <c r="AP33" i="65"/>
  <c r="AO33" i="65"/>
  <c r="AN33" i="65"/>
  <c r="AM33" i="65"/>
  <c r="AU26" i="65"/>
  <c r="AT26" i="65"/>
  <c r="AS26" i="65"/>
  <c r="AR26" i="65"/>
  <c r="AP26" i="65"/>
  <c r="AO26" i="65"/>
  <c r="AN26" i="65"/>
  <c r="AM26" i="65"/>
  <c r="AU25" i="65"/>
  <c r="AT25" i="65"/>
  <c r="AS25" i="65"/>
  <c r="AR25" i="65"/>
  <c r="AP25" i="65"/>
  <c r="AO25" i="65"/>
  <c r="AN25" i="65"/>
  <c r="AM25" i="65"/>
  <c r="AU24" i="65"/>
  <c r="AT24" i="65"/>
  <c r="AS24" i="65"/>
  <c r="AR24" i="65"/>
  <c r="AP24" i="65"/>
  <c r="AO24" i="65"/>
  <c r="AN24" i="65"/>
  <c r="AM24" i="65"/>
  <c r="AU23" i="65"/>
  <c r="AT23" i="65"/>
  <c r="AS23" i="65"/>
  <c r="AR23" i="65"/>
  <c r="AP23" i="65"/>
  <c r="AO23" i="65"/>
  <c r="AN23" i="65"/>
  <c r="AM23" i="65"/>
  <c r="AT20" i="65"/>
  <c r="AP20" i="65"/>
  <c r="AO20" i="65"/>
  <c r="AN20" i="65"/>
  <c r="AM20" i="65"/>
  <c r="AU19" i="65"/>
  <c r="AT19" i="65"/>
  <c r="AS19" i="65"/>
  <c r="AR19" i="65"/>
  <c r="AP19" i="65"/>
  <c r="AO19" i="65"/>
  <c r="AN19" i="65"/>
  <c r="AM19" i="65"/>
  <c r="AU17" i="65"/>
  <c r="AT17" i="65"/>
  <c r="AS17" i="65"/>
  <c r="AR17" i="65"/>
  <c r="AP17" i="65"/>
  <c r="AO17" i="65"/>
  <c r="AN17" i="65"/>
  <c r="AM17" i="65"/>
  <c r="AU16" i="65"/>
  <c r="AT16" i="65"/>
  <c r="AS16" i="65"/>
  <c r="AR16" i="65"/>
  <c r="AP16" i="65"/>
  <c r="AO16" i="65"/>
  <c r="AN16" i="65"/>
  <c r="AM16" i="65"/>
  <c r="AU15" i="65"/>
  <c r="AT15" i="65"/>
  <c r="AS15" i="65"/>
  <c r="AR15" i="65"/>
  <c r="AP15" i="65"/>
  <c r="AO15" i="65"/>
  <c r="AN15" i="65"/>
  <c r="AM15" i="65"/>
  <c r="AI78" i="65"/>
  <c r="AH78" i="65"/>
  <c r="AG78" i="65"/>
  <c r="AF78" i="65"/>
  <c r="AD78" i="65"/>
  <c r="AC78" i="65"/>
  <c r="AB78" i="65"/>
  <c r="AA78" i="65"/>
  <c r="AI77" i="65"/>
  <c r="AH77" i="65"/>
  <c r="AG77" i="65"/>
  <c r="AF77" i="65"/>
  <c r="AD77" i="65"/>
  <c r="AC77" i="65"/>
  <c r="AB77" i="65"/>
  <c r="AA77" i="65"/>
  <c r="AI76" i="65"/>
  <c r="AH76" i="65"/>
  <c r="AG76" i="65"/>
  <c r="AF76" i="65"/>
  <c r="AD76" i="65"/>
  <c r="AC76" i="65"/>
  <c r="AB76" i="65"/>
  <c r="AA76" i="65"/>
  <c r="AI75" i="65"/>
  <c r="AH75" i="65"/>
  <c r="AG75" i="65"/>
  <c r="AF75" i="65"/>
  <c r="AD75" i="65"/>
  <c r="AC75" i="65"/>
  <c r="AB75" i="65"/>
  <c r="AA75" i="65"/>
  <c r="AI73" i="65"/>
  <c r="AH73" i="65"/>
  <c r="AG73" i="65"/>
  <c r="AF73" i="65"/>
  <c r="AD73" i="65"/>
  <c r="AC73" i="65"/>
  <c r="AB73" i="65"/>
  <c r="AA73" i="65"/>
  <c r="AI72" i="65"/>
  <c r="AH72" i="65"/>
  <c r="AG72" i="65"/>
  <c r="AF72" i="65"/>
  <c r="AD72" i="65"/>
  <c r="AC72" i="65"/>
  <c r="AB72" i="65"/>
  <c r="AA72" i="65"/>
  <c r="AI71" i="65"/>
  <c r="AH71" i="65"/>
  <c r="AG71" i="65"/>
  <c r="AF71" i="65"/>
  <c r="AD71" i="65"/>
  <c r="AC71" i="65"/>
  <c r="AB71" i="65"/>
  <c r="AA71" i="65"/>
  <c r="AI70" i="65"/>
  <c r="AH70" i="65"/>
  <c r="AG70" i="65"/>
  <c r="AF70" i="65"/>
  <c r="AD70" i="65"/>
  <c r="AC70" i="65"/>
  <c r="AB70" i="65"/>
  <c r="AA70" i="65"/>
  <c r="AI64" i="65"/>
  <c r="AH64" i="65"/>
  <c r="AG64" i="65"/>
  <c r="AF64" i="65"/>
  <c r="AD64" i="65"/>
  <c r="AC64" i="65"/>
  <c r="AB64" i="65"/>
  <c r="AA64" i="65"/>
  <c r="AI63" i="65"/>
  <c r="AH63" i="65"/>
  <c r="AG63" i="65"/>
  <c r="AF63" i="65"/>
  <c r="AD63" i="65"/>
  <c r="AC63" i="65"/>
  <c r="AB63" i="65"/>
  <c r="AA63" i="65"/>
  <c r="AI56" i="65"/>
  <c r="AH56" i="65"/>
  <c r="AG56" i="65"/>
  <c r="AF56" i="65"/>
  <c r="AD56" i="65"/>
  <c r="AC56" i="65"/>
  <c r="AB56" i="65"/>
  <c r="AA56" i="65"/>
  <c r="AI55" i="65"/>
  <c r="AH55" i="65"/>
  <c r="AG55" i="65"/>
  <c r="AF55" i="65"/>
  <c r="AD55" i="65"/>
  <c r="AC55" i="65"/>
  <c r="AB55" i="65"/>
  <c r="AA55" i="65"/>
  <c r="AI54" i="65"/>
  <c r="AH54" i="65"/>
  <c r="AG54" i="65"/>
  <c r="AF54" i="65"/>
  <c r="AD54" i="65"/>
  <c r="AC54" i="65"/>
  <c r="AB54" i="65"/>
  <c r="AA54" i="65"/>
  <c r="AI52" i="65"/>
  <c r="AH52" i="65"/>
  <c r="AG52" i="65"/>
  <c r="AF52" i="65"/>
  <c r="AD52" i="65"/>
  <c r="AC52" i="65"/>
  <c r="AB52" i="65"/>
  <c r="AA52" i="65"/>
  <c r="AI51" i="65"/>
  <c r="AH51" i="65"/>
  <c r="AG51" i="65"/>
  <c r="AF51" i="65"/>
  <c r="AD51" i="65"/>
  <c r="AC51" i="65"/>
  <c r="AB51" i="65"/>
  <c r="AA51" i="65"/>
  <c r="AI50" i="65"/>
  <c r="AH50" i="65"/>
  <c r="AG50" i="65"/>
  <c r="AF50" i="65"/>
  <c r="AD50" i="65"/>
  <c r="AC50" i="65"/>
  <c r="AB50" i="65"/>
  <c r="AA50" i="65"/>
  <c r="AI46" i="65"/>
  <c r="AH46" i="65"/>
  <c r="AG46" i="65"/>
  <c r="AF46" i="65"/>
  <c r="AD46" i="65"/>
  <c r="AC46" i="65"/>
  <c r="AB46" i="65"/>
  <c r="AA46" i="65"/>
  <c r="AI45" i="65"/>
  <c r="AH45" i="65"/>
  <c r="AG45" i="65"/>
  <c r="AF45" i="65"/>
  <c r="AD45" i="65"/>
  <c r="AC45" i="65"/>
  <c r="AB45" i="65"/>
  <c r="AA45" i="65"/>
  <c r="AI44" i="65"/>
  <c r="AH44" i="65"/>
  <c r="AG44" i="65"/>
  <c r="AF44" i="65"/>
  <c r="AD44" i="65"/>
  <c r="AC44" i="65"/>
  <c r="AB44" i="65"/>
  <c r="AA44" i="65"/>
  <c r="AI43" i="65"/>
  <c r="AH43" i="65"/>
  <c r="AG43" i="65"/>
  <c r="AF43" i="65"/>
  <c r="AD43" i="65"/>
  <c r="AC43" i="65"/>
  <c r="AB43" i="65"/>
  <c r="AA43" i="65"/>
  <c r="AD41" i="65"/>
  <c r="AC41" i="65"/>
  <c r="AB41" i="65"/>
  <c r="AA41" i="65"/>
  <c r="AI40" i="65"/>
  <c r="AH40" i="65"/>
  <c r="AG40" i="65"/>
  <c r="AF40" i="65"/>
  <c r="AD40" i="65"/>
  <c r="AC40" i="65"/>
  <c r="AB40" i="65"/>
  <c r="AA40" i="65"/>
  <c r="AI39" i="65"/>
  <c r="AH39" i="65"/>
  <c r="AG39" i="65"/>
  <c r="AF39" i="65"/>
  <c r="AD39" i="65"/>
  <c r="AC39" i="65"/>
  <c r="AB39" i="65"/>
  <c r="AA39" i="65"/>
  <c r="AI38" i="65"/>
  <c r="AH38" i="65"/>
  <c r="AG38" i="65"/>
  <c r="AF38" i="65"/>
  <c r="AD38" i="65"/>
  <c r="AC38" i="65"/>
  <c r="AB38" i="65"/>
  <c r="AA38" i="65"/>
  <c r="AI37" i="65"/>
  <c r="AH37" i="65"/>
  <c r="AG37" i="65"/>
  <c r="AF37" i="65"/>
  <c r="AD37" i="65"/>
  <c r="AC37" i="65"/>
  <c r="AB37" i="65"/>
  <c r="AA37" i="65"/>
  <c r="AI36" i="65"/>
  <c r="AH36" i="65"/>
  <c r="AG36" i="65"/>
  <c r="AF36" i="65"/>
  <c r="AD36" i="65"/>
  <c r="AC36" i="65"/>
  <c r="AB36" i="65"/>
  <c r="AA36" i="65"/>
  <c r="AI35" i="65"/>
  <c r="AH35" i="65"/>
  <c r="AG35" i="65"/>
  <c r="AF35" i="65"/>
  <c r="AD35" i="65"/>
  <c r="AC35" i="65"/>
  <c r="AB35" i="65"/>
  <c r="AA35" i="65"/>
  <c r="AI34" i="65"/>
  <c r="AH34" i="65"/>
  <c r="AG34" i="65"/>
  <c r="AF34" i="65"/>
  <c r="AD34" i="65"/>
  <c r="AC34" i="65"/>
  <c r="AB34" i="65"/>
  <c r="AA34" i="65"/>
  <c r="AI33" i="65"/>
  <c r="AH33" i="65"/>
  <c r="AG33" i="65"/>
  <c r="AF33" i="65"/>
  <c r="AD33" i="65"/>
  <c r="AC33" i="65"/>
  <c r="AB33" i="65"/>
  <c r="AA33" i="65"/>
  <c r="AI26" i="65"/>
  <c r="AH26" i="65"/>
  <c r="AG26" i="65"/>
  <c r="AF26" i="65"/>
  <c r="AD26" i="65"/>
  <c r="AC26" i="65"/>
  <c r="AB26" i="65"/>
  <c r="AA26" i="65"/>
  <c r="AI25" i="65"/>
  <c r="AH25" i="65"/>
  <c r="AG25" i="65"/>
  <c r="AF25" i="65"/>
  <c r="AD25" i="65"/>
  <c r="AC25" i="65"/>
  <c r="AB25" i="65"/>
  <c r="AA25" i="65"/>
  <c r="AI24" i="65"/>
  <c r="AH24" i="65"/>
  <c r="AG24" i="65"/>
  <c r="AF24" i="65"/>
  <c r="AD24" i="65"/>
  <c r="AC24" i="65"/>
  <c r="AB24" i="65"/>
  <c r="AA24" i="65"/>
  <c r="AI23" i="65"/>
  <c r="AH23" i="65"/>
  <c r="AG23" i="65"/>
  <c r="AF23" i="65"/>
  <c r="AD23" i="65"/>
  <c r="AC23" i="65"/>
  <c r="AB23" i="65"/>
  <c r="AA23" i="65"/>
  <c r="AH20" i="65"/>
  <c r="AD20" i="65"/>
  <c r="AC20" i="65"/>
  <c r="AB20" i="65"/>
  <c r="AA20" i="65"/>
  <c r="AI19" i="65"/>
  <c r="AH19" i="65"/>
  <c r="AG19" i="65"/>
  <c r="AF19" i="65"/>
  <c r="AD19" i="65"/>
  <c r="AC19" i="65"/>
  <c r="AB19" i="65"/>
  <c r="AA19" i="65"/>
  <c r="AI17" i="65"/>
  <c r="AH17" i="65"/>
  <c r="AG17" i="65"/>
  <c r="AF17" i="65"/>
  <c r="AD17" i="65"/>
  <c r="AC17" i="65"/>
  <c r="AB17" i="65"/>
  <c r="AA17" i="65"/>
  <c r="AI16" i="65"/>
  <c r="AH16" i="65"/>
  <c r="AG16" i="65"/>
  <c r="AF16" i="65"/>
  <c r="AD16" i="65"/>
  <c r="AC16" i="65"/>
  <c r="AB16" i="65"/>
  <c r="AA16" i="65"/>
  <c r="AI15" i="65"/>
  <c r="AH15" i="65"/>
  <c r="AG15" i="65"/>
  <c r="AF15" i="65"/>
  <c r="AD15" i="65"/>
  <c r="AC15" i="65"/>
  <c r="AB15" i="65"/>
  <c r="AA15" i="65"/>
  <c r="W78" i="65"/>
  <c r="V78" i="65"/>
  <c r="U78" i="65"/>
  <c r="T78" i="65"/>
  <c r="R78" i="65"/>
  <c r="Q78" i="65"/>
  <c r="P78" i="65"/>
  <c r="O78" i="65"/>
  <c r="W77" i="65"/>
  <c r="V77" i="65"/>
  <c r="U77" i="65"/>
  <c r="T77" i="65"/>
  <c r="R77" i="65"/>
  <c r="Q77" i="65"/>
  <c r="P77" i="65"/>
  <c r="O77" i="65"/>
  <c r="W76" i="65"/>
  <c r="V76" i="65"/>
  <c r="U76" i="65"/>
  <c r="T76" i="65"/>
  <c r="R76" i="65"/>
  <c r="Q76" i="65"/>
  <c r="P76" i="65"/>
  <c r="O76" i="65"/>
  <c r="W75" i="65"/>
  <c r="V75" i="65"/>
  <c r="U75" i="65"/>
  <c r="T75" i="65"/>
  <c r="R75" i="65"/>
  <c r="Q75" i="65"/>
  <c r="P75" i="65"/>
  <c r="O75" i="65"/>
  <c r="W73" i="65"/>
  <c r="V73" i="65"/>
  <c r="U73" i="65"/>
  <c r="T73" i="65"/>
  <c r="R73" i="65"/>
  <c r="Q73" i="65"/>
  <c r="P73" i="65"/>
  <c r="O73" i="65"/>
  <c r="W72" i="65"/>
  <c r="V72" i="65"/>
  <c r="U72" i="65"/>
  <c r="T72" i="65"/>
  <c r="R72" i="65"/>
  <c r="Q72" i="65"/>
  <c r="P72" i="65"/>
  <c r="O72" i="65"/>
  <c r="W71" i="65"/>
  <c r="V71" i="65"/>
  <c r="U71" i="65"/>
  <c r="T71" i="65"/>
  <c r="R71" i="65"/>
  <c r="Q71" i="65"/>
  <c r="P71" i="65"/>
  <c r="O71" i="65"/>
  <c r="W70" i="65"/>
  <c r="V70" i="65"/>
  <c r="U70" i="65"/>
  <c r="T70" i="65"/>
  <c r="R70" i="65"/>
  <c r="Q70" i="65"/>
  <c r="P70" i="65"/>
  <c r="O70" i="65"/>
  <c r="W64" i="65"/>
  <c r="V64" i="65"/>
  <c r="U64" i="65"/>
  <c r="T64" i="65"/>
  <c r="R64" i="65"/>
  <c r="Q64" i="65"/>
  <c r="P64" i="65"/>
  <c r="O64" i="65"/>
  <c r="W63" i="65"/>
  <c r="V63" i="65"/>
  <c r="U63" i="65"/>
  <c r="T63" i="65"/>
  <c r="R63" i="65"/>
  <c r="Q63" i="65"/>
  <c r="P63" i="65"/>
  <c r="O63" i="65"/>
  <c r="W56" i="65"/>
  <c r="V56" i="65"/>
  <c r="U56" i="65"/>
  <c r="T56" i="65"/>
  <c r="R56" i="65"/>
  <c r="Q56" i="65"/>
  <c r="P56" i="65"/>
  <c r="O56" i="65"/>
  <c r="W55" i="65"/>
  <c r="V55" i="65"/>
  <c r="U55" i="65"/>
  <c r="T55" i="65"/>
  <c r="R55" i="65"/>
  <c r="Q55" i="65"/>
  <c r="P55" i="65"/>
  <c r="O55" i="65"/>
  <c r="W54" i="65"/>
  <c r="V54" i="65"/>
  <c r="U54" i="65"/>
  <c r="T54" i="65"/>
  <c r="R54" i="65"/>
  <c r="Q54" i="65"/>
  <c r="P54" i="65"/>
  <c r="O54" i="65"/>
  <c r="W52" i="65"/>
  <c r="V52" i="65"/>
  <c r="U52" i="65"/>
  <c r="T52" i="65"/>
  <c r="R52" i="65"/>
  <c r="Q52" i="65"/>
  <c r="P52" i="65"/>
  <c r="O52" i="65"/>
  <c r="W51" i="65"/>
  <c r="V51" i="65"/>
  <c r="U51" i="65"/>
  <c r="T51" i="65"/>
  <c r="R51" i="65"/>
  <c r="Q51" i="65"/>
  <c r="P51" i="65"/>
  <c r="O51" i="65"/>
  <c r="W50" i="65"/>
  <c r="V50" i="65"/>
  <c r="U50" i="65"/>
  <c r="T50" i="65"/>
  <c r="R50" i="65"/>
  <c r="Q50" i="65"/>
  <c r="P50" i="65"/>
  <c r="O50" i="65"/>
  <c r="W46" i="65"/>
  <c r="V46" i="65"/>
  <c r="U46" i="65"/>
  <c r="T46" i="65"/>
  <c r="R46" i="65"/>
  <c r="Q46" i="65"/>
  <c r="P46" i="65"/>
  <c r="O46" i="65"/>
  <c r="W45" i="65"/>
  <c r="V45" i="65"/>
  <c r="U45" i="65"/>
  <c r="T45" i="65"/>
  <c r="R45" i="65"/>
  <c r="Q45" i="65"/>
  <c r="P45" i="65"/>
  <c r="O45" i="65"/>
  <c r="W44" i="65"/>
  <c r="V44" i="65"/>
  <c r="U44" i="65"/>
  <c r="T44" i="65"/>
  <c r="R44" i="65"/>
  <c r="Q44" i="65"/>
  <c r="P44" i="65"/>
  <c r="O44" i="65"/>
  <c r="W43" i="65"/>
  <c r="V43" i="65"/>
  <c r="U43" i="65"/>
  <c r="T43" i="65"/>
  <c r="R43" i="65"/>
  <c r="Q43" i="65"/>
  <c r="P43" i="65"/>
  <c r="O43" i="65"/>
  <c r="R41" i="65"/>
  <c r="Q41" i="65"/>
  <c r="P41" i="65"/>
  <c r="O41" i="65"/>
  <c r="W40" i="65"/>
  <c r="V40" i="65"/>
  <c r="U40" i="65"/>
  <c r="T40" i="65"/>
  <c r="R40" i="65"/>
  <c r="Q40" i="65"/>
  <c r="P40" i="65"/>
  <c r="O40" i="65"/>
  <c r="W39" i="65"/>
  <c r="V39" i="65"/>
  <c r="U39" i="65"/>
  <c r="T39" i="65"/>
  <c r="R39" i="65"/>
  <c r="Q39" i="65"/>
  <c r="P39" i="65"/>
  <c r="O39" i="65"/>
  <c r="W38" i="65"/>
  <c r="V38" i="65"/>
  <c r="U38" i="65"/>
  <c r="T38" i="65"/>
  <c r="R38" i="65"/>
  <c r="Q38" i="65"/>
  <c r="P38" i="65"/>
  <c r="O38" i="65"/>
  <c r="W37" i="65"/>
  <c r="V37" i="65"/>
  <c r="U37" i="65"/>
  <c r="T37" i="65"/>
  <c r="R37" i="65"/>
  <c r="Q37" i="65"/>
  <c r="P37" i="65"/>
  <c r="O37" i="65"/>
  <c r="W36" i="65"/>
  <c r="V36" i="65"/>
  <c r="U36" i="65"/>
  <c r="T36" i="65"/>
  <c r="R36" i="65"/>
  <c r="Q36" i="65"/>
  <c r="P36" i="65"/>
  <c r="O36" i="65"/>
  <c r="W35" i="65"/>
  <c r="V35" i="65"/>
  <c r="U35" i="65"/>
  <c r="T35" i="65"/>
  <c r="R35" i="65"/>
  <c r="Q35" i="65"/>
  <c r="P35" i="65"/>
  <c r="O35" i="65"/>
  <c r="W34" i="65"/>
  <c r="V34" i="65"/>
  <c r="U34" i="65"/>
  <c r="T34" i="65"/>
  <c r="R34" i="65"/>
  <c r="Q34" i="65"/>
  <c r="P34" i="65"/>
  <c r="O34" i="65"/>
  <c r="W33" i="65"/>
  <c r="V33" i="65"/>
  <c r="U33" i="65"/>
  <c r="T33" i="65"/>
  <c r="R33" i="65"/>
  <c r="Q33" i="65"/>
  <c r="P33" i="65"/>
  <c r="O33" i="65"/>
  <c r="W26" i="65"/>
  <c r="V26" i="65"/>
  <c r="U26" i="65"/>
  <c r="T26" i="65"/>
  <c r="R26" i="65"/>
  <c r="Q26" i="65"/>
  <c r="P26" i="65"/>
  <c r="O26" i="65"/>
  <c r="W25" i="65"/>
  <c r="V25" i="65"/>
  <c r="U25" i="65"/>
  <c r="T25" i="65"/>
  <c r="R25" i="65"/>
  <c r="Q25" i="65"/>
  <c r="P25" i="65"/>
  <c r="O25" i="65"/>
  <c r="W24" i="65"/>
  <c r="V24" i="65"/>
  <c r="U24" i="65"/>
  <c r="T24" i="65"/>
  <c r="R24" i="65"/>
  <c r="Q24" i="65"/>
  <c r="P24" i="65"/>
  <c r="O24" i="65"/>
  <c r="W23" i="65"/>
  <c r="V23" i="65"/>
  <c r="U23" i="65"/>
  <c r="T23" i="65"/>
  <c r="R23" i="65"/>
  <c r="Q23" i="65"/>
  <c r="P23" i="65"/>
  <c r="O23" i="65"/>
  <c r="V20" i="65"/>
  <c r="R20" i="65"/>
  <c r="Q20" i="65"/>
  <c r="P20" i="65"/>
  <c r="O20" i="65"/>
  <c r="W19" i="65"/>
  <c r="V19" i="65"/>
  <c r="U19" i="65"/>
  <c r="T19" i="65"/>
  <c r="R19" i="65"/>
  <c r="Q19" i="65"/>
  <c r="P19" i="65"/>
  <c r="O19" i="65"/>
  <c r="W17" i="65"/>
  <c r="V17" i="65"/>
  <c r="U17" i="65"/>
  <c r="T17" i="65"/>
  <c r="R17" i="65"/>
  <c r="Q17" i="65"/>
  <c r="P17" i="65"/>
  <c r="O17" i="65"/>
  <c r="W16" i="65"/>
  <c r="V16" i="65"/>
  <c r="U16" i="65"/>
  <c r="T16" i="65"/>
  <c r="R16" i="65"/>
  <c r="Q16" i="65"/>
  <c r="P16" i="65"/>
  <c r="O16" i="65"/>
  <c r="W15" i="65"/>
  <c r="V15" i="65"/>
  <c r="U15" i="65"/>
  <c r="T15" i="65"/>
  <c r="R15" i="65"/>
  <c r="Q15" i="65"/>
  <c r="P15" i="65"/>
  <c r="O15" i="65"/>
  <c r="F26" i="65"/>
  <c r="E26" i="65"/>
  <c r="D26" i="65"/>
  <c r="C26" i="65"/>
  <c r="H71" i="65"/>
  <c r="I71" i="65"/>
  <c r="J71" i="65"/>
  <c r="K71" i="65"/>
  <c r="H72" i="65"/>
  <c r="I72" i="65"/>
  <c r="J72" i="65"/>
  <c r="K72" i="65"/>
  <c r="H73" i="65"/>
  <c r="I73" i="65"/>
  <c r="J73" i="65"/>
  <c r="K73" i="65"/>
  <c r="H75" i="65"/>
  <c r="I75" i="65"/>
  <c r="J75" i="65"/>
  <c r="K75" i="65"/>
  <c r="H76" i="65"/>
  <c r="I76" i="65"/>
  <c r="J76" i="65"/>
  <c r="K76" i="65"/>
  <c r="H77" i="65"/>
  <c r="I77" i="65"/>
  <c r="J77" i="65"/>
  <c r="K77" i="65"/>
  <c r="H78" i="65"/>
  <c r="I78" i="65"/>
  <c r="J78" i="65"/>
  <c r="K78" i="65"/>
  <c r="K70" i="65"/>
  <c r="J70" i="65"/>
  <c r="I70" i="65"/>
  <c r="H70" i="65"/>
  <c r="K64" i="65"/>
  <c r="J64" i="65"/>
  <c r="I64" i="65"/>
  <c r="H64" i="65"/>
  <c r="K63" i="65"/>
  <c r="J63" i="65"/>
  <c r="I63" i="65"/>
  <c r="H63" i="65"/>
  <c r="H34" i="65"/>
  <c r="I34" i="65"/>
  <c r="J34" i="65"/>
  <c r="K34" i="65"/>
  <c r="H35" i="65"/>
  <c r="I35" i="65"/>
  <c r="J35" i="65"/>
  <c r="K35" i="65"/>
  <c r="H36" i="65"/>
  <c r="I36" i="65"/>
  <c r="J36" i="65"/>
  <c r="K36" i="65"/>
  <c r="H37" i="65"/>
  <c r="I37" i="65"/>
  <c r="J37" i="65"/>
  <c r="K37" i="65"/>
  <c r="H38" i="65"/>
  <c r="I38" i="65"/>
  <c r="J38" i="65"/>
  <c r="K38" i="65"/>
  <c r="H39" i="65"/>
  <c r="I39" i="65"/>
  <c r="J39" i="65"/>
  <c r="K39" i="65"/>
  <c r="H40" i="65"/>
  <c r="I40" i="65"/>
  <c r="J40" i="65"/>
  <c r="K40" i="65"/>
  <c r="H43" i="65"/>
  <c r="I43" i="65"/>
  <c r="J43" i="65"/>
  <c r="K43" i="65"/>
  <c r="H44" i="65"/>
  <c r="I44" i="65"/>
  <c r="J44" i="65"/>
  <c r="K44" i="65"/>
  <c r="H45" i="65"/>
  <c r="I45" i="65"/>
  <c r="J45" i="65"/>
  <c r="K45" i="65"/>
  <c r="H46" i="65"/>
  <c r="I46" i="65"/>
  <c r="J46" i="65"/>
  <c r="K46" i="65"/>
  <c r="H50" i="65"/>
  <c r="I50" i="65"/>
  <c r="J50" i="65"/>
  <c r="K50" i="65"/>
  <c r="H51" i="65"/>
  <c r="I51" i="65"/>
  <c r="J51" i="65"/>
  <c r="K51" i="65"/>
  <c r="H52" i="65"/>
  <c r="I52" i="65"/>
  <c r="J52" i="65"/>
  <c r="K52" i="65"/>
  <c r="H54" i="65"/>
  <c r="I54" i="65"/>
  <c r="J54" i="65"/>
  <c r="K54" i="65"/>
  <c r="H55" i="65"/>
  <c r="I55" i="65"/>
  <c r="J55" i="65"/>
  <c r="K55" i="65"/>
  <c r="H56" i="65"/>
  <c r="I56" i="65"/>
  <c r="J56" i="65"/>
  <c r="K56" i="65"/>
  <c r="K33" i="65"/>
  <c r="J33" i="65"/>
  <c r="I33" i="65"/>
  <c r="H33" i="65"/>
  <c r="K26" i="65"/>
  <c r="J26" i="65"/>
  <c r="I26" i="65"/>
  <c r="H26" i="65"/>
  <c r="K25" i="65"/>
  <c r="J25" i="65"/>
  <c r="I25" i="65"/>
  <c r="H25" i="65"/>
  <c r="K24" i="65"/>
  <c r="J24" i="65"/>
  <c r="I24" i="65"/>
  <c r="H24" i="65"/>
  <c r="K23" i="65"/>
  <c r="J23" i="65"/>
  <c r="I23" i="65"/>
  <c r="H23" i="65"/>
  <c r="J20" i="65"/>
  <c r="K19" i="65"/>
  <c r="J19" i="65"/>
  <c r="I19" i="65"/>
  <c r="H19" i="65"/>
  <c r="H15" i="65"/>
  <c r="I15" i="65"/>
  <c r="J15" i="65"/>
  <c r="K15" i="65"/>
  <c r="H16" i="65"/>
  <c r="I16" i="65"/>
  <c r="J16" i="65"/>
  <c r="K16" i="65"/>
  <c r="H17" i="65"/>
  <c r="I17" i="65"/>
  <c r="J17" i="65"/>
  <c r="K17" i="65"/>
  <c r="C72" i="65"/>
  <c r="D72" i="65"/>
  <c r="E72" i="65"/>
  <c r="F72" i="65"/>
  <c r="C73" i="65"/>
  <c r="D73" i="65"/>
  <c r="E73" i="65"/>
  <c r="F73" i="65"/>
  <c r="C75" i="65"/>
  <c r="D75" i="65"/>
  <c r="E75" i="65"/>
  <c r="F75" i="65"/>
  <c r="C76" i="65"/>
  <c r="D76" i="65"/>
  <c r="E76" i="65"/>
  <c r="F76" i="65"/>
  <c r="C77" i="65"/>
  <c r="D77" i="65"/>
  <c r="E77" i="65"/>
  <c r="F77" i="65"/>
  <c r="C78" i="65"/>
  <c r="D78" i="65"/>
  <c r="E78" i="65"/>
  <c r="F78" i="65"/>
  <c r="F71" i="65"/>
  <c r="E71" i="65"/>
  <c r="D71" i="65"/>
  <c r="C71" i="65"/>
  <c r="F70" i="65"/>
  <c r="E70" i="65"/>
  <c r="D70" i="65"/>
  <c r="C70" i="65"/>
  <c r="F64" i="65"/>
  <c r="E64" i="65"/>
  <c r="D64" i="65"/>
  <c r="C64" i="65"/>
  <c r="F63" i="65"/>
  <c r="CL63" i="65" s="1"/>
  <c r="E63" i="65"/>
  <c r="D63" i="65"/>
  <c r="C63" i="65"/>
  <c r="C34" i="65"/>
  <c r="D34" i="65"/>
  <c r="E34" i="65"/>
  <c r="F34" i="65"/>
  <c r="C35" i="65"/>
  <c r="D35" i="65"/>
  <c r="E35" i="65"/>
  <c r="F35" i="65"/>
  <c r="C36" i="65"/>
  <c r="D36" i="65"/>
  <c r="E36" i="65"/>
  <c r="F36" i="65"/>
  <c r="C37" i="65"/>
  <c r="D37" i="65"/>
  <c r="E37" i="65"/>
  <c r="F37" i="65"/>
  <c r="C38" i="65"/>
  <c r="D38" i="65"/>
  <c r="E38" i="65"/>
  <c r="F38" i="65"/>
  <c r="C39" i="65"/>
  <c r="D39" i="65"/>
  <c r="E39" i="65"/>
  <c r="F39" i="65"/>
  <c r="C40" i="65"/>
  <c r="D40" i="65"/>
  <c r="E40" i="65"/>
  <c r="F40" i="65"/>
  <c r="C41" i="65"/>
  <c r="D41" i="65"/>
  <c r="E41" i="65"/>
  <c r="F41" i="65"/>
  <c r="C43" i="65"/>
  <c r="D43" i="65"/>
  <c r="E43" i="65"/>
  <c r="F43" i="65"/>
  <c r="C44" i="65"/>
  <c r="D44" i="65"/>
  <c r="E44" i="65"/>
  <c r="F44" i="65"/>
  <c r="C45" i="65"/>
  <c r="D45" i="65"/>
  <c r="E45" i="65"/>
  <c r="F45" i="65"/>
  <c r="C46" i="65"/>
  <c r="D46" i="65"/>
  <c r="E46" i="65"/>
  <c r="F46" i="65"/>
  <c r="C50" i="65"/>
  <c r="D50" i="65"/>
  <c r="E50" i="65"/>
  <c r="F50" i="65"/>
  <c r="C51" i="65"/>
  <c r="D51" i="65"/>
  <c r="E51" i="65"/>
  <c r="F51" i="65"/>
  <c r="C52" i="65"/>
  <c r="D52" i="65"/>
  <c r="E52" i="65"/>
  <c r="F52" i="65"/>
  <c r="C54" i="65"/>
  <c r="D54" i="65"/>
  <c r="E54" i="65"/>
  <c r="F54" i="65"/>
  <c r="C55" i="65"/>
  <c r="D55" i="65"/>
  <c r="E55" i="65"/>
  <c r="F55" i="65"/>
  <c r="C56" i="65"/>
  <c r="D56" i="65"/>
  <c r="E56" i="65"/>
  <c r="F56" i="65"/>
  <c r="F33" i="65"/>
  <c r="E33" i="65"/>
  <c r="D33" i="65"/>
  <c r="C33" i="65"/>
  <c r="F25" i="65"/>
  <c r="CL25" i="65" s="1"/>
  <c r="E25" i="65"/>
  <c r="D25" i="65"/>
  <c r="C25" i="65"/>
  <c r="F24" i="65"/>
  <c r="E24" i="65"/>
  <c r="D24" i="65"/>
  <c r="C24" i="65"/>
  <c r="F23" i="65"/>
  <c r="CL23" i="65" s="1"/>
  <c r="E23" i="65"/>
  <c r="D23" i="65"/>
  <c r="C23" i="65"/>
  <c r="F20" i="65"/>
  <c r="E20" i="65"/>
  <c r="D20" i="65"/>
  <c r="C20" i="65"/>
  <c r="F19" i="65"/>
  <c r="CL19" i="65" s="1"/>
  <c r="F11" i="104" s="1"/>
  <c r="E19" i="65"/>
  <c r="D19" i="65"/>
  <c r="C19" i="65"/>
  <c r="D15" i="65"/>
  <c r="E15" i="65"/>
  <c r="F15" i="65"/>
  <c r="D16" i="65"/>
  <c r="E16" i="65"/>
  <c r="F16" i="65"/>
  <c r="D17" i="65"/>
  <c r="E17" i="65"/>
  <c r="F17" i="65"/>
  <c r="C15" i="65"/>
  <c r="C16" i="65"/>
  <c r="C17" i="65"/>
  <c r="CJ64" i="65" l="1"/>
  <c r="CJ70" i="65"/>
  <c r="CJ24" i="65"/>
  <c r="CK19" i="65"/>
  <c r="E11" i="104" s="1"/>
  <c r="CK23" i="65"/>
  <c r="CK25" i="65"/>
  <c r="CK63" i="65"/>
  <c r="CK33" i="65"/>
  <c r="CL33" i="65"/>
  <c r="CL16" i="65"/>
  <c r="CI77" i="65"/>
  <c r="CI75" i="65"/>
  <c r="CI73" i="65"/>
  <c r="CI19" i="65"/>
  <c r="C11" i="104" s="1"/>
  <c r="CI25" i="65"/>
  <c r="CI63" i="65"/>
  <c r="CI71" i="65"/>
  <c r="CI23" i="65"/>
  <c r="CI33" i="65"/>
  <c r="CI55" i="65"/>
  <c r="CI46" i="65"/>
  <c r="CI44" i="65"/>
  <c r="CI40" i="65"/>
  <c r="CI38" i="65"/>
  <c r="CI36" i="65"/>
  <c r="CI34" i="65"/>
  <c r="CL71" i="65"/>
  <c r="CI78" i="65"/>
  <c r="CI76" i="65"/>
  <c r="CI72" i="65"/>
  <c r="CJ77" i="65"/>
  <c r="CJ75" i="65"/>
  <c r="CJ73" i="65"/>
  <c r="CJ15" i="65"/>
  <c r="CI26" i="65"/>
  <c r="CJ17" i="65"/>
  <c r="CJ19" i="65"/>
  <c r="CJ23" i="65"/>
  <c r="CJ25" i="65"/>
  <c r="CJ33" i="65"/>
  <c r="CJ63" i="65"/>
  <c r="CJ71" i="65"/>
  <c r="CJ55" i="65"/>
  <c r="CJ46" i="65"/>
  <c r="U31" i="72" s="1"/>
  <c r="CJ44" i="65"/>
  <c r="CJ40" i="65"/>
  <c r="U25" i="72" s="1"/>
  <c r="CJ38" i="65"/>
  <c r="U23" i="72" s="1"/>
  <c r="CJ36" i="65"/>
  <c r="U21" i="72" s="1"/>
  <c r="CJ34" i="65"/>
  <c r="U19" i="72" s="1"/>
  <c r="CK71" i="65"/>
  <c r="CJ78" i="65"/>
  <c r="CJ76" i="65"/>
  <c r="CJ72" i="65"/>
  <c r="CK26" i="65"/>
  <c r="CL26" i="65"/>
  <c r="CI17" i="65"/>
  <c r="CJ16" i="65"/>
  <c r="CI24" i="65"/>
  <c r="CL56" i="65"/>
  <c r="CL54" i="65"/>
  <c r="AO39" i="72" s="1"/>
  <c r="CL45" i="65"/>
  <c r="AO30" i="72" s="1"/>
  <c r="CL43" i="65"/>
  <c r="AO28" i="72" s="1"/>
  <c r="CL39" i="65"/>
  <c r="CL37" i="65"/>
  <c r="CL35" i="65"/>
  <c r="CI64" i="65"/>
  <c r="CI70" i="65"/>
  <c r="CL77" i="65"/>
  <c r="CL75" i="65"/>
  <c r="CL73" i="65"/>
  <c r="CK77" i="65"/>
  <c r="CK16" i="65"/>
  <c r="CI16" i="65"/>
  <c r="CL15" i="65"/>
  <c r="CK54" i="65"/>
  <c r="AE39" i="72" s="1"/>
  <c r="CK45" i="65"/>
  <c r="AE30" i="72" s="1"/>
  <c r="CK37" i="65"/>
  <c r="CK73" i="65"/>
  <c r="CI15" i="65"/>
  <c r="CK15" i="65"/>
  <c r="CK20" i="65"/>
  <c r="CK24" i="65"/>
  <c r="CJ56" i="65"/>
  <c r="CJ54" i="65"/>
  <c r="U39" i="72" s="1"/>
  <c r="CJ45" i="65"/>
  <c r="U30" i="72" s="1"/>
  <c r="CJ43" i="65"/>
  <c r="U28" i="72" s="1"/>
  <c r="CJ39" i="65"/>
  <c r="CJ37" i="65"/>
  <c r="CJ35" i="65"/>
  <c r="CK64" i="65"/>
  <c r="CK70" i="65"/>
  <c r="CK56" i="65"/>
  <c r="CK43" i="65"/>
  <c r="AE28" i="72" s="1"/>
  <c r="CK39" i="65"/>
  <c r="CK35" i="65"/>
  <c r="CK75" i="65"/>
  <c r="CL17" i="65"/>
  <c r="CL24" i="65"/>
  <c r="CI56" i="65"/>
  <c r="CI54" i="65"/>
  <c r="CI45" i="65"/>
  <c r="CI43" i="65"/>
  <c r="CI39" i="65"/>
  <c r="CI37" i="65"/>
  <c r="CI35" i="65"/>
  <c r="CL64" i="65"/>
  <c r="CL70" i="65"/>
  <c r="CK17" i="65"/>
  <c r="CL55" i="65"/>
  <c r="CL46" i="65"/>
  <c r="AO31" i="72" s="1"/>
  <c r="CL38" i="65"/>
  <c r="AO23" i="72" s="1"/>
  <c r="CL34" i="65"/>
  <c r="AO19" i="72" s="1"/>
  <c r="CL78" i="65"/>
  <c r="CL44" i="65"/>
  <c r="CL40" i="65"/>
  <c r="AO25" i="72" s="1"/>
  <c r="CL36" i="65"/>
  <c r="AO21" i="72" s="1"/>
  <c r="CL76" i="65"/>
  <c r="CL72" i="65"/>
  <c r="CK55" i="65"/>
  <c r="CK46" i="65"/>
  <c r="AE31" i="72" s="1"/>
  <c r="CK44" i="65"/>
  <c r="CK40" i="65"/>
  <c r="AE25" i="72" s="1"/>
  <c r="CK38" i="65"/>
  <c r="AE23" i="72" s="1"/>
  <c r="CK36" i="65"/>
  <c r="AE21" i="72" s="1"/>
  <c r="CK34" i="65"/>
  <c r="AE19" i="72" s="1"/>
  <c r="CK78" i="65"/>
  <c r="CK76" i="65"/>
  <c r="CK72" i="65"/>
  <c r="CJ26" i="65"/>
  <c r="D94" i="71"/>
  <c r="C37" i="96"/>
  <c r="F43" i="97"/>
  <c r="E94" i="71"/>
  <c r="D37" i="96"/>
  <c r="F44" i="97"/>
  <c r="BY62" i="65"/>
  <c r="BZ62" i="65"/>
  <c r="CE62" i="65"/>
  <c r="BW62" i="65"/>
  <c r="CB62" i="65"/>
  <c r="CD62" i="65"/>
  <c r="BX62" i="65"/>
  <c r="CC62" i="65"/>
  <c r="BG62" i="65"/>
  <c r="AZ62" i="65"/>
  <c r="BE62" i="65"/>
  <c r="BA62" i="65"/>
  <c r="BF62" i="65"/>
  <c r="BB62" i="65"/>
  <c r="AY62" i="65"/>
  <c r="BD62" i="65"/>
  <c r="AM62" i="65"/>
  <c r="AR62" i="65"/>
  <c r="AO62" i="65"/>
  <c r="AT62" i="65"/>
  <c r="AN62" i="65"/>
  <c r="AS62" i="65"/>
  <c r="AP62" i="65"/>
  <c r="AU62" i="65"/>
  <c r="AI62" i="65"/>
  <c r="AA62" i="65"/>
  <c r="AF62" i="65"/>
  <c r="AB62" i="65"/>
  <c r="AG62" i="65"/>
  <c r="AC62" i="65"/>
  <c r="AH62" i="65"/>
  <c r="W62" i="65"/>
  <c r="Q62" i="65"/>
  <c r="V62" i="65"/>
  <c r="R62" i="65"/>
  <c r="O62" i="65"/>
  <c r="T62" i="65"/>
  <c r="P62" i="65"/>
  <c r="U62" i="65"/>
  <c r="J62" i="65"/>
  <c r="I62" i="65"/>
  <c r="H62" i="65"/>
  <c r="K62" i="65"/>
  <c r="J18" i="65"/>
  <c r="AD62" i="65"/>
  <c r="E62" i="65"/>
  <c r="CB18" i="65"/>
  <c r="CD18" i="65"/>
  <c r="BX18" i="65"/>
  <c r="BZ18" i="65"/>
  <c r="CC18" i="65"/>
  <c r="CE18" i="65"/>
  <c r="BF18" i="65"/>
  <c r="BE18" i="65"/>
  <c r="BG18" i="65"/>
  <c r="AO18" i="65"/>
  <c r="AT18" i="65"/>
  <c r="AP18" i="65"/>
  <c r="AS18" i="65"/>
  <c r="AU18" i="65"/>
  <c r="AN18" i="65"/>
  <c r="AC18" i="65"/>
  <c r="AF18" i="65"/>
  <c r="AH18" i="65"/>
  <c r="AR18" i="65"/>
  <c r="AB18" i="65"/>
  <c r="AD18" i="65"/>
  <c r="O18" i="65"/>
  <c r="Q18" i="65"/>
  <c r="R18" i="65"/>
  <c r="AJ54" i="65"/>
  <c r="BH19" i="65"/>
  <c r="BH63" i="65"/>
  <c r="X70" i="65"/>
  <c r="AV35" i="65"/>
  <c r="BH23" i="65"/>
  <c r="BH25" i="65"/>
  <c r="BH34" i="65"/>
  <c r="BH43" i="65"/>
  <c r="BH44" i="65"/>
  <c r="BH64" i="65"/>
  <c r="BH73" i="65"/>
  <c r="BH76" i="65"/>
  <c r="BH78" i="65"/>
  <c r="CF16" i="65"/>
  <c r="CF17" i="65"/>
  <c r="CF19" i="65"/>
  <c r="CF24" i="65"/>
  <c r="CF26" i="65"/>
  <c r="CF33" i="65"/>
  <c r="CF34" i="65"/>
  <c r="CF38" i="65"/>
  <c r="CF39" i="65"/>
  <c r="CF40" i="65"/>
  <c r="CF44" i="65"/>
  <c r="CF46" i="65"/>
  <c r="CF50" i="65"/>
  <c r="CF51" i="65"/>
  <c r="CF52" i="65"/>
  <c r="CF54" i="65"/>
  <c r="CF64" i="65"/>
  <c r="CF75" i="65"/>
  <c r="G23" i="65"/>
  <c r="F62" i="65"/>
  <c r="X15" i="65"/>
  <c r="X19" i="65"/>
  <c r="X40" i="65"/>
  <c r="E18" i="65"/>
  <c r="AV19" i="65"/>
  <c r="AV39" i="65"/>
  <c r="AJ55" i="65"/>
  <c r="X38" i="65"/>
  <c r="AV45" i="65"/>
  <c r="G19" i="65"/>
  <c r="G25" i="65"/>
  <c r="G70" i="65"/>
  <c r="G75" i="65"/>
  <c r="H18" i="65"/>
  <c r="L44" i="65"/>
  <c r="L37" i="65"/>
  <c r="G46" i="65"/>
  <c r="G43" i="65"/>
  <c r="G38" i="65"/>
  <c r="X43" i="65"/>
  <c r="X63" i="65"/>
  <c r="X78" i="65"/>
  <c r="K18" i="65"/>
  <c r="AJ34" i="65"/>
  <c r="AJ38" i="65"/>
  <c r="AJ46" i="65"/>
  <c r="AJ52" i="65"/>
  <c r="AJ56" i="65"/>
  <c r="AJ64" i="65"/>
  <c r="AJ75" i="65"/>
  <c r="AV56" i="65"/>
  <c r="BH17" i="65"/>
  <c r="BH46" i="65"/>
  <c r="BH54" i="65"/>
  <c r="BH70" i="65"/>
  <c r="G51" i="65"/>
  <c r="G33" i="65"/>
  <c r="G41" i="65"/>
  <c r="I18" i="65"/>
  <c r="X24" i="65"/>
  <c r="X25" i="65"/>
  <c r="X36" i="65"/>
  <c r="X44" i="65"/>
  <c r="X45" i="65"/>
  <c r="X46" i="65"/>
  <c r="X51" i="65"/>
  <c r="X52" i="65"/>
  <c r="X54" i="65"/>
  <c r="X71" i="65"/>
  <c r="X73" i="65"/>
  <c r="X75" i="65"/>
  <c r="AV23" i="65"/>
  <c r="AV34" i="65"/>
  <c r="AV38" i="65"/>
  <c r="G15" i="65"/>
  <c r="G16" i="65"/>
  <c r="C62" i="65"/>
  <c r="G77" i="65"/>
  <c r="D62" i="65"/>
  <c r="L15" i="65"/>
  <c r="L43" i="65"/>
  <c r="L39" i="65"/>
  <c r="L38" i="65"/>
  <c r="L36" i="65"/>
  <c r="L73" i="65"/>
  <c r="AJ15" i="65"/>
  <c r="C18" i="65"/>
  <c r="G71" i="65"/>
  <c r="G72" i="65"/>
  <c r="L63" i="65"/>
  <c r="AV46" i="65"/>
  <c r="AV64" i="65"/>
  <c r="AV75" i="65"/>
  <c r="BH16" i="65"/>
  <c r="BH36" i="65"/>
  <c r="BH51" i="65"/>
  <c r="BH71" i="65"/>
  <c r="BH75" i="65"/>
  <c r="BH77" i="65"/>
  <c r="G55" i="65"/>
  <c r="G54" i="65"/>
  <c r="G44" i="65"/>
  <c r="G40" i="65"/>
  <c r="G34" i="65"/>
  <c r="G63" i="65"/>
  <c r="L19" i="65"/>
  <c r="L23" i="65"/>
  <c r="L24" i="65"/>
  <c r="L25" i="65"/>
  <c r="L26" i="65"/>
  <c r="L33" i="65"/>
  <c r="L64" i="65"/>
  <c r="L70" i="65"/>
  <c r="L78" i="65"/>
  <c r="L77" i="65"/>
  <c r="L76" i="65"/>
  <c r="L75" i="65"/>
  <c r="L72" i="65"/>
  <c r="L71" i="65"/>
  <c r="G26" i="65"/>
  <c r="G78" i="65"/>
  <c r="G73" i="65"/>
  <c r="L16" i="65"/>
  <c r="P18" i="65"/>
  <c r="AE19" i="65"/>
  <c r="AJ19" i="65"/>
  <c r="L17" i="65"/>
  <c r="L56" i="65"/>
  <c r="L54" i="65"/>
  <c r="L52" i="65"/>
  <c r="L51" i="65"/>
  <c r="L50" i="65"/>
  <c r="L46" i="65"/>
  <c r="L45" i="65"/>
  <c r="L40" i="65"/>
  <c r="L35" i="65"/>
  <c r="G45" i="65"/>
  <c r="G36" i="65"/>
  <c r="AE20" i="65"/>
  <c r="AE25" i="65"/>
  <c r="AE26" i="65"/>
  <c r="AE34" i="65"/>
  <c r="AE35" i="65"/>
  <c r="AJ35" i="65"/>
  <c r="AE36" i="65"/>
  <c r="AE37" i="65"/>
  <c r="AE38" i="65"/>
  <c r="AE39" i="65"/>
  <c r="AJ39" i="65"/>
  <c r="AE40" i="65"/>
  <c r="AE41" i="65"/>
  <c r="AE43" i="65"/>
  <c r="AJ43" i="65"/>
  <c r="AE44" i="65"/>
  <c r="AE45" i="65"/>
  <c r="AE46" i="65"/>
  <c r="AE50" i="65"/>
  <c r="AJ50" i="65"/>
  <c r="AE51" i="65"/>
  <c r="AE52" i="65"/>
  <c r="AE54" i="65"/>
  <c r="AE56" i="65"/>
  <c r="AE63" i="65"/>
  <c r="AE64" i="65"/>
  <c r="AE70" i="65"/>
  <c r="AE71" i="65"/>
  <c r="AJ71" i="65"/>
  <c r="AE72" i="65"/>
  <c r="AE73" i="65"/>
  <c r="AE75" i="65"/>
  <c r="AE76" i="65"/>
  <c r="AJ76" i="65"/>
  <c r="AE77" i="65"/>
  <c r="AE78" i="65"/>
  <c r="AQ15" i="65"/>
  <c r="AQ16" i="65"/>
  <c r="AQ17" i="65"/>
  <c r="F18" i="65"/>
  <c r="D18" i="65"/>
  <c r="G24" i="65"/>
  <c r="G50" i="65"/>
  <c r="G39" i="65"/>
  <c r="G35" i="65"/>
  <c r="G64" i="65"/>
  <c r="S20" i="65"/>
  <c r="S25" i="65"/>
  <c r="S26" i="65"/>
  <c r="X26" i="65"/>
  <c r="S33" i="65"/>
  <c r="X35" i="65"/>
  <c r="S36" i="65"/>
  <c r="S37" i="65"/>
  <c r="X37" i="65"/>
  <c r="S38" i="65"/>
  <c r="S39" i="65"/>
  <c r="X39" i="65"/>
  <c r="S40" i="65"/>
  <c r="S41" i="65"/>
  <c r="S43" i="65"/>
  <c r="S44" i="65"/>
  <c r="S45" i="65"/>
  <c r="S46" i="65"/>
  <c r="S50" i="65"/>
  <c r="X50" i="65"/>
  <c r="S51" i="65"/>
  <c r="S52" i="65"/>
  <c r="S54" i="65"/>
  <c r="S56" i="65"/>
  <c r="X56" i="65"/>
  <c r="S63" i="65"/>
  <c r="S64" i="65"/>
  <c r="X64" i="65"/>
  <c r="S70" i="65"/>
  <c r="S71" i="65"/>
  <c r="S72" i="65"/>
  <c r="X72" i="65"/>
  <c r="S73" i="65"/>
  <c r="S75" i="65"/>
  <c r="S76" i="65"/>
  <c r="X76" i="65"/>
  <c r="S77" i="65"/>
  <c r="X77" i="65"/>
  <c r="S78" i="65"/>
  <c r="AE16" i="65"/>
  <c r="AE17" i="65"/>
  <c r="AQ19" i="65"/>
  <c r="AQ20" i="65"/>
  <c r="AQ24" i="65"/>
  <c r="AQ25" i="65"/>
  <c r="AQ26" i="65"/>
  <c r="AQ34" i="65"/>
  <c r="AQ35" i="65"/>
  <c r="AQ36" i="65"/>
  <c r="AQ37" i="65"/>
  <c r="AQ38" i="65"/>
  <c r="AQ39" i="65"/>
  <c r="AQ40" i="65"/>
  <c r="AQ41" i="65"/>
  <c r="AQ43" i="65"/>
  <c r="AV43" i="65"/>
  <c r="AQ44" i="65"/>
  <c r="AQ45" i="65"/>
  <c r="AQ46" i="65"/>
  <c r="AQ50" i="65"/>
  <c r="AV50" i="65"/>
  <c r="AQ51" i="65"/>
  <c r="AQ52" i="65"/>
  <c r="AQ54" i="65"/>
  <c r="AV54" i="65"/>
  <c r="AQ56" i="65"/>
  <c r="AQ63" i="65"/>
  <c r="AQ64" i="65"/>
  <c r="AQ70" i="65"/>
  <c r="AQ71" i="65"/>
  <c r="AQ72" i="65"/>
  <c r="AV72" i="65"/>
  <c r="AQ73" i="65"/>
  <c r="AQ75" i="65"/>
  <c r="AQ76" i="65"/>
  <c r="AV76" i="65"/>
  <c r="AQ77" i="65"/>
  <c r="AQ78" i="65"/>
  <c r="BC15" i="65"/>
  <c r="AY18" i="65"/>
  <c r="BA18" i="65"/>
  <c r="BC19" i="65"/>
  <c r="BC20" i="65"/>
  <c r="BC24" i="65"/>
  <c r="BC25" i="65"/>
  <c r="BH26" i="65"/>
  <c r="BC35" i="65"/>
  <c r="BH35" i="65"/>
  <c r="BC36" i="65"/>
  <c r="BH37" i="65"/>
  <c r="BC38" i="65"/>
  <c r="BC39" i="65"/>
  <c r="BH39" i="65"/>
  <c r="BC40" i="65"/>
  <c r="BC43" i="65"/>
  <c r="BC44" i="65"/>
  <c r="BH45" i="65"/>
  <c r="BC46" i="65"/>
  <c r="BC50" i="65"/>
  <c r="BC51" i="65"/>
  <c r="BH52" i="65"/>
  <c r="BC54" i="65"/>
  <c r="BC56" i="65"/>
  <c r="BH56" i="65"/>
  <c r="BC63" i="65"/>
  <c r="BC64" i="65"/>
  <c r="BC70" i="65"/>
  <c r="BC71" i="65"/>
  <c r="BC72" i="65"/>
  <c r="BH72" i="65"/>
  <c r="BC73" i="65"/>
  <c r="BC75" i="65"/>
  <c r="BC76" i="65"/>
  <c r="BC77" i="65"/>
  <c r="BC78" i="65"/>
  <c r="CA15" i="65"/>
  <c r="BW18" i="65"/>
  <c r="BY18" i="65"/>
  <c r="CA17" i="65"/>
  <c r="CA19" i="65"/>
  <c r="CA20" i="65"/>
  <c r="CA24" i="65"/>
  <c r="CA25" i="65"/>
  <c r="CA26" i="65"/>
  <c r="CA34" i="65"/>
  <c r="CA35" i="65"/>
  <c r="CF35" i="65"/>
  <c r="CA36" i="65"/>
  <c r="CA37" i="65"/>
  <c r="CA38" i="65"/>
  <c r="CA39" i="65"/>
  <c r="CA40" i="65"/>
  <c r="CA41" i="65"/>
  <c r="CA43" i="65"/>
  <c r="CF43" i="65"/>
  <c r="CA44" i="65"/>
  <c r="CA45" i="65"/>
  <c r="CA46" i="65"/>
  <c r="CA52" i="65"/>
  <c r="CA54" i="65"/>
  <c r="CA56" i="65"/>
  <c r="CA63" i="65"/>
  <c r="CA64" i="65"/>
  <c r="CA70" i="65"/>
  <c r="CA71" i="65"/>
  <c r="CA72" i="65"/>
  <c r="CF72" i="65"/>
  <c r="CA73" i="65"/>
  <c r="CA75" i="65"/>
  <c r="CA76" i="65"/>
  <c r="CF76" i="65"/>
  <c r="CA77" i="65"/>
  <c r="CA78" i="65"/>
  <c r="G17" i="65"/>
  <c r="G20" i="65"/>
  <c r="G56" i="65"/>
  <c r="G52" i="65"/>
  <c r="G37" i="65"/>
  <c r="G76" i="65"/>
  <c r="S16" i="65"/>
  <c r="S17" i="65"/>
  <c r="X17" i="65"/>
  <c r="AJ17" i="65"/>
  <c r="AJ26" i="65"/>
  <c r="AJ37" i="65"/>
  <c r="AJ45" i="65"/>
  <c r="AJ63" i="65"/>
  <c r="AJ70" i="65"/>
  <c r="AJ78" i="65"/>
  <c r="AV17" i="65"/>
  <c r="AV26" i="65"/>
  <c r="AV33" i="65"/>
  <c r="AV37" i="65"/>
  <c r="AV52" i="65"/>
  <c r="AV63" i="65"/>
  <c r="AV70" i="65"/>
  <c r="AV78" i="65"/>
  <c r="AZ18" i="65"/>
  <c r="BB18" i="65"/>
  <c r="CF37" i="65"/>
  <c r="CF45" i="65"/>
  <c r="CF56" i="65"/>
  <c r="CF63" i="65"/>
  <c r="CF78" i="65"/>
  <c r="AJ16" i="65"/>
  <c r="AJ25" i="65"/>
  <c r="AJ36" i="65"/>
  <c r="AJ40" i="65"/>
  <c r="AJ44" i="65"/>
  <c r="AJ51" i="65"/>
  <c r="AJ73" i="65"/>
  <c r="AJ77" i="65"/>
  <c r="AV16" i="65"/>
  <c r="AV25" i="65"/>
  <c r="AV36" i="65"/>
  <c r="AV40" i="65"/>
  <c r="AV44" i="65"/>
  <c r="AV51" i="65"/>
  <c r="AV73" i="65"/>
  <c r="AV77" i="65"/>
  <c r="CF25" i="65"/>
  <c r="CF36" i="65"/>
  <c r="CF55" i="65"/>
  <c r="CF73" i="65"/>
  <c r="CF77" i="65"/>
  <c r="CF15" i="65"/>
  <c r="CF23" i="65"/>
  <c r="CF71" i="65"/>
  <c r="CA33" i="65"/>
  <c r="CA16" i="65"/>
  <c r="CA55" i="65"/>
  <c r="CF70" i="65"/>
  <c r="CA23" i="65"/>
  <c r="BC23" i="65"/>
  <c r="BC33" i="65"/>
  <c r="BH33" i="65"/>
  <c r="BC34" i="65"/>
  <c r="BH38" i="65"/>
  <c r="BC41" i="65"/>
  <c r="BD18" i="65"/>
  <c r="BH15" i="65"/>
  <c r="BC16" i="65"/>
  <c r="BH24" i="65"/>
  <c r="BH40" i="65"/>
  <c r="BC17" i="65"/>
  <c r="BC26" i="65"/>
  <c r="BC37" i="65"/>
  <c r="BC45" i="65"/>
  <c r="BC55" i="65"/>
  <c r="BH55" i="65"/>
  <c r="AV55" i="65"/>
  <c r="AV71" i="65"/>
  <c r="AQ33" i="65"/>
  <c r="AQ55" i="65"/>
  <c r="AV15" i="65"/>
  <c r="AV24" i="65"/>
  <c r="AM18" i="65"/>
  <c r="AQ23" i="65"/>
  <c r="AE15" i="65"/>
  <c r="AJ23" i="65"/>
  <c r="AG18" i="65"/>
  <c r="AI18" i="65"/>
  <c r="AE24" i="65"/>
  <c r="AJ24" i="65"/>
  <c r="AE55" i="65"/>
  <c r="AJ33" i="65"/>
  <c r="AJ72" i="65"/>
  <c r="AE33" i="65"/>
  <c r="AA18" i="65"/>
  <c r="AE23" i="65"/>
  <c r="X34" i="65"/>
  <c r="U18" i="65"/>
  <c r="W18" i="65"/>
  <c r="X16" i="65"/>
  <c r="S19" i="65"/>
  <c r="S23" i="65"/>
  <c r="X33" i="65"/>
  <c r="S34" i="65"/>
  <c r="X23" i="65"/>
  <c r="S15" i="65"/>
  <c r="T18" i="65"/>
  <c r="V18" i="65"/>
  <c r="S24" i="65"/>
  <c r="S35" i="65"/>
  <c r="S55" i="65"/>
  <c r="X55" i="65"/>
  <c r="L34" i="65"/>
  <c r="L55" i="65"/>
  <c r="K18" i="72" l="1"/>
  <c r="K28" i="72"/>
  <c r="K19" i="72"/>
  <c r="K30" i="72"/>
  <c r="K21" i="72"/>
  <c r="K31" i="72"/>
  <c r="K25" i="72"/>
  <c r="K22" i="72"/>
  <c r="K39" i="72"/>
  <c r="K23" i="72"/>
  <c r="Z44" i="72"/>
  <c r="AE44" i="72" s="1"/>
  <c r="AE29" i="72"/>
  <c r="AJ44" i="72"/>
  <c r="AO44" i="72" s="1"/>
  <c r="AO29" i="72"/>
  <c r="P46" i="72"/>
  <c r="U46" i="72" s="1"/>
  <c r="U20" i="72"/>
  <c r="AE22" i="72"/>
  <c r="AO22" i="72"/>
  <c r="P43" i="72"/>
  <c r="U43" i="72" s="1"/>
  <c r="U18" i="72"/>
  <c r="AJ46" i="72"/>
  <c r="AO46" i="72" s="1"/>
  <c r="AO20" i="72"/>
  <c r="F42" i="72"/>
  <c r="K42" i="72" s="1"/>
  <c r="K24" i="72"/>
  <c r="Z46" i="72"/>
  <c r="AE46" i="72" s="1"/>
  <c r="AE20" i="72"/>
  <c r="U22" i="72"/>
  <c r="AJ42" i="72"/>
  <c r="AO42" i="72" s="1"/>
  <c r="AO24" i="72"/>
  <c r="AJ43" i="72"/>
  <c r="AO43" i="72" s="1"/>
  <c r="AO18" i="72"/>
  <c r="K20" i="72"/>
  <c r="P44" i="72"/>
  <c r="U44" i="72" s="1"/>
  <c r="U29" i="72"/>
  <c r="K29" i="72"/>
  <c r="Z42" i="72"/>
  <c r="AE42" i="72" s="1"/>
  <c r="AE24" i="72"/>
  <c r="P42" i="72"/>
  <c r="U42" i="72" s="1"/>
  <c r="U24" i="72"/>
  <c r="Z43" i="72"/>
  <c r="AE43" i="72" s="1"/>
  <c r="AE18" i="72"/>
  <c r="CK62" i="65"/>
  <c r="CJ18" i="65"/>
  <c r="CJ62" i="65"/>
  <c r="CL62" i="65"/>
  <c r="CL18" i="65"/>
  <c r="CK18" i="65"/>
  <c r="E12" i="104" s="1"/>
  <c r="CI18" i="65"/>
  <c r="CI62" i="65"/>
  <c r="CA62" i="65"/>
  <c r="AQ62" i="65"/>
  <c r="BH62" i="65"/>
  <c r="BC62" i="65"/>
  <c r="BZ21" i="65"/>
  <c r="CD21" i="65"/>
  <c r="BY21" i="65"/>
  <c r="BA21" i="65"/>
  <c r="BF21" i="65"/>
  <c r="BB21" i="65"/>
  <c r="AY21" i="65"/>
  <c r="AP21" i="65"/>
  <c r="AT21" i="65"/>
  <c r="AV62" i="65"/>
  <c r="AO21" i="65"/>
  <c r="AC21" i="65"/>
  <c r="S62" i="65"/>
  <c r="AD21" i="65"/>
  <c r="AJ62" i="65"/>
  <c r="AH21" i="65"/>
  <c r="AE62" i="65"/>
  <c r="X62" i="65"/>
  <c r="V21" i="65"/>
  <c r="R21" i="65"/>
  <c r="Q21" i="65"/>
  <c r="O21" i="65"/>
  <c r="L62" i="65"/>
  <c r="J21" i="65"/>
  <c r="E21" i="65"/>
  <c r="F21" i="65"/>
  <c r="C21" i="65"/>
  <c r="AQ18" i="65"/>
  <c r="Y40" i="65"/>
  <c r="M38" i="65"/>
  <c r="AV18" i="65"/>
  <c r="AE18" i="65"/>
  <c r="BI43" i="65"/>
  <c r="CG19" i="65"/>
  <c r="BI76" i="65"/>
  <c r="S18" i="65"/>
  <c r="M34" i="65"/>
  <c r="M37" i="65"/>
  <c r="CG17" i="65"/>
  <c r="BI17" i="65"/>
  <c r="CG46" i="65"/>
  <c r="AW15" i="65"/>
  <c r="Y15" i="65"/>
  <c r="AK55" i="65"/>
  <c r="AK51" i="65"/>
  <c r="CG56" i="65"/>
  <c r="CG54" i="65"/>
  <c r="CG40" i="65"/>
  <c r="BI54" i="65"/>
  <c r="AW35" i="65"/>
  <c r="AK64" i="65"/>
  <c r="M25" i="65"/>
  <c r="AW40" i="65"/>
  <c r="BI64" i="65"/>
  <c r="BI25" i="65"/>
  <c r="Y78" i="65"/>
  <c r="Y51" i="65"/>
  <c r="AK46" i="65"/>
  <c r="M15" i="65"/>
  <c r="CG39" i="65"/>
  <c r="CG73" i="65"/>
  <c r="BI73" i="65"/>
  <c r="BI19" i="65"/>
  <c r="BI34" i="65"/>
  <c r="AK70" i="65"/>
  <c r="AW71" i="65"/>
  <c r="AK36" i="65"/>
  <c r="AW63" i="65"/>
  <c r="AW17" i="65"/>
  <c r="AK78" i="65"/>
  <c r="AK26" i="65"/>
  <c r="AW39" i="65"/>
  <c r="Y43" i="65"/>
  <c r="CG34" i="65"/>
  <c r="CG16" i="65"/>
  <c r="M17" i="65"/>
  <c r="CG52" i="65"/>
  <c r="CG38" i="65"/>
  <c r="AW38" i="65"/>
  <c r="AK34" i="65"/>
  <c r="AK40" i="65"/>
  <c r="AW64" i="65"/>
  <c r="Y70" i="65"/>
  <c r="M46" i="65"/>
  <c r="M33" i="65"/>
  <c r="AK56" i="65"/>
  <c r="M43" i="65"/>
  <c r="BI23" i="65"/>
  <c r="AK54" i="65"/>
  <c r="M71" i="65"/>
  <c r="M23" i="65"/>
  <c r="CG37" i="65"/>
  <c r="M55" i="65"/>
  <c r="M63" i="65"/>
  <c r="M19" i="65"/>
  <c r="CG33" i="65"/>
  <c r="CG26" i="65"/>
  <c r="BI63" i="65"/>
  <c r="M40" i="65"/>
  <c r="Y19" i="65"/>
  <c r="AK15" i="65"/>
  <c r="BI40" i="65"/>
  <c r="CG55" i="65"/>
  <c r="CG77" i="65"/>
  <c r="CG36" i="65"/>
  <c r="CG75" i="65"/>
  <c r="CG44" i="65"/>
  <c r="CG64" i="65"/>
  <c r="BI44" i="65"/>
  <c r="AW51" i="65"/>
  <c r="CG24" i="65"/>
  <c r="BI78" i="65"/>
  <c r="CG15" i="65"/>
  <c r="BI75" i="65"/>
  <c r="M75" i="65"/>
  <c r="M39" i="65"/>
  <c r="Y36" i="65"/>
  <c r="AK73" i="65"/>
  <c r="AK63" i="65"/>
  <c r="CG45" i="65"/>
  <c r="AW76" i="65"/>
  <c r="AW52" i="65"/>
  <c r="AW19" i="65"/>
  <c r="Y77" i="65"/>
  <c r="Y56" i="65"/>
  <c r="Y39" i="65"/>
  <c r="AK77" i="65"/>
  <c r="AK50" i="65"/>
  <c r="AK38" i="65"/>
  <c r="AK25" i="65"/>
  <c r="AW33" i="65"/>
  <c r="AW46" i="65"/>
  <c r="AW56" i="65"/>
  <c r="BI36" i="65"/>
  <c r="AW78" i="65"/>
  <c r="AW45" i="65"/>
  <c r="AK17" i="65"/>
  <c r="Y71" i="65"/>
  <c r="M78" i="65"/>
  <c r="M26" i="65"/>
  <c r="M44" i="65"/>
  <c r="BI51" i="65"/>
  <c r="CG23" i="65"/>
  <c r="M36" i="65"/>
  <c r="M77" i="65"/>
  <c r="Y38" i="65"/>
  <c r="M73" i="65"/>
  <c r="M76" i="65"/>
  <c r="M52" i="65"/>
  <c r="M70" i="65"/>
  <c r="AW75" i="65"/>
  <c r="AW23" i="65"/>
  <c r="BI45" i="65"/>
  <c r="BI26" i="65"/>
  <c r="BI15" i="65"/>
  <c r="CG72" i="65"/>
  <c r="AW44" i="65"/>
  <c r="Y73" i="65"/>
  <c r="Y63" i="65"/>
  <c r="Y45" i="65"/>
  <c r="AK43" i="65"/>
  <c r="AW34" i="65"/>
  <c r="Y52" i="65"/>
  <c r="BI70" i="65"/>
  <c r="AK52" i="65"/>
  <c r="M45" i="65"/>
  <c r="G62" i="65"/>
  <c r="Y25" i="65"/>
  <c r="M24" i="65"/>
  <c r="AK75" i="65"/>
  <c r="M16" i="65"/>
  <c r="CG70" i="65"/>
  <c r="AW70" i="65"/>
  <c r="CG78" i="65"/>
  <c r="Y64" i="65"/>
  <c r="Y46" i="65"/>
  <c r="AK39" i="65"/>
  <c r="M35" i="65"/>
  <c r="BI37" i="65"/>
  <c r="CG76" i="65"/>
  <c r="CG63" i="65"/>
  <c r="CG35" i="65"/>
  <c r="BI77" i="65"/>
  <c r="BI71" i="65"/>
  <c r="BI46" i="65"/>
  <c r="BI35" i="65"/>
  <c r="AW73" i="65"/>
  <c r="AW43" i="65"/>
  <c r="AW26" i="65"/>
  <c r="Y75" i="65"/>
  <c r="Y72" i="65"/>
  <c r="Y54" i="65"/>
  <c r="Y50" i="65"/>
  <c r="Y44" i="65"/>
  <c r="Y37" i="65"/>
  <c r="AK76" i="65"/>
  <c r="AK71" i="65"/>
  <c r="M54" i="65"/>
  <c r="BI16" i="65"/>
  <c r="CF18" i="65"/>
  <c r="AW36" i="65"/>
  <c r="AK45" i="65"/>
  <c r="M72" i="65"/>
  <c r="M64" i="65"/>
  <c r="Y24" i="65"/>
  <c r="Y16" i="65"/>
  <c r="BI72" i="65"/>
  <c r="BI39" i="65"/>
  <c r="AW77" i="65"/>
  <c r="AW72" i="65"/>
  <c r="AW54" i="65"/>
  <c r="AW50" i="65"/>
  <c r="AK16" i="65"/>
  <c r="Y76" i="65"/>
  <c r="Y26" i="65"/>
  <c r="M50" i="65"/>
  <c r="AK35" i="65"/>
  <c r="M51" i="65"/>
  <c r="M56" i="65"/>
  <c r="AK44" i="65"/>
  <c r="CA18" i="65"/>
  <c r="BW21" i="65"/>
  <c r="L18" i="65"/>
  <c r="Y35" i="65"/>
  <c r="AW37" i="65"/>
  <c r="AK23" i="65"/>
  <c r="AA21" i="65"/>
  <c r="BI24" i="65"/>
  <c r="CG71" i="65"/>
  <c r="AW25" i="65"/>
  <c r="Y17" i="65"/>
  <c r="CG25" i="65"/>
  <c r="AK19" i="65"/>
  <c r="Y33" i="65"/>
  <c r="AK72" i="65"/>
  <c r="AW24" i="65"/>
  <c r="BI38" i="65"/>
  <c r="AK37" i="65"/>
  <c r="CG43" i="65"/>
  <c r="BI56" i="65"/>
  <c r="AW16" i="65"/>
  <c r="CF62" i="65"/>
  <c r="BI55" i="65"/>
  <c r="AM21" i="65"/>
  <c r="AK33" i="65"/>
  <c r="AJ18" i="65"/>
  <c r="BH18" i="65"/>
  <c r="BI33" i="65"/>
  <c r="BC18" i="65"/>
  <c r="AW55" i="65"/>
  <c r="AK24" i="65"/>
  <c r="Y55" i="65"/>
  <c r="X18" i="65"/>
  <c r="Y23" i="65"/>
  <c r="Y34" i="65"/>
  <c r="G18" i="65"/>
  <c r="F43" i="72" l="1"/>
  <c r="K43" i="72" s="1"/>
  <c r="F44" i="72"/>
  <c r="K44" i="72" s="1"/>
  <c r="F46" i="72"/>
  <c r="K46" i="72" s="1"/>
  <c r="CM45" i="65"/>
  <c r="CM40" i="65"/>
  <c r="CM24" i="65"/>
  <c r="CM77" i="65"/>
  <c r="CM26" i="65"/>
  <c r="CM78" i="65"/>
  <c r="CM23" i="65"/>
  <c r="CM33" i="65"/>
  <c r="CM70" i="65"/>
  <c r="CM36" i="65"/>
  <c r="CM39" i="65"/>
  <c r="CM71" i="65"/>
  <c r="CM35" i="65"/>
  <c r="CM75" i="65"/>
  <c r="CM46" i="65"/>
  <c r="CM15" i="65"/>
  <c r="CM25" i="65"/>
  <c r="CM37" i="65"/>
  <c r="CM64" i="65"/>
  <c r="CM54" i="65"/>
  <c r="CM76" i="65"/>
  <c r="CM19" i="65"/>
  <c r="CM17" i="65"/>
  <c r="CM34" i="65"/>
  <c r="CM72" i="65"/>
  <c r="CM16" i="65"/>
  <c r="CM73" i="65"/>
  <c r="CM38" i="65"/>
  <c r="CM56" i="65"/>
  <c r="CM44" i="65"/>
  <c r="CM63" i="65"/>
  <c r="CK21" i="65"/>
  <c r="D32" i="96" s="1"/>
  <c r="CM55" i="65"/>
  <c r="CM43" i="65"/>
  <c r="AW62" i="65"/>
  <c r="BI62" i="65"/>
  <c r="CG62" i="65"/>
  <c r="AK62" i="65"/>
  <c r="Y62" i="65"/>
  <c r="Y18" i="65"/>
  <c r="AW18" i="65"/>
  <c r="AK18" i="65"/>
  <c r="CG18" i="65"/>
  <c r="M62" i="65"/>
  <c r="BI18" i="65"/>
  <c r="M18" i="65"/>
  <c r="CM62" i="65" l="1"/>
  <c r="CM18" i="65"/>
  <c r="J32" i="59" l="1"/>
  <c r="H32" i="59"/>
  <c r="G32" i="59"/>
  <c r="F32" i="59"/>
  <c r="E32" i="59"/>
  <c r="D32" i="59"/>
  <c r="J26" i="59"/>
  <c r="H26" i="59"/>
  <c r="G26" i="59"/>
  <c r="J20" i="59"/>
  <c r="H20" i="59"/>
  <c r="G20" i="59"/>
  <c r="F20" i="59"/>
  <c r="E20" i="59"/>
  <c r="D20" i="59"/>
  <c r="G14" i="59"/>
  <c r="H14" i="59"/>
  <c r="F8" i="56"/>
  <c r="E8" i="56"/>
  <c r="D8" i="56"/>
  <c r="AE19" i="56" l="1"/>
  <c r="AE21" i="56"/>
  <c r="AE20" i="56"/>
  <c r="AE22" i="56"/>
  <c r="AO20" i="56"/>
  <c r="AO22" i="56"/>
  <c r="AO21" i="56"/>
  <c r="AO19" i="56"/>
  <c r="AD20" i="56"/>
  <c r="AD22" i="56"/>
  <c r="AD19" i="56"/>
  <c r="AD21" i="56"/>
  <c r="AN22" i="56"/>
  <c r="AN21" i="56"/>
  <c r="AN20" i="56"/>
  <c r="AN19" i="56"/>
  <c r="AC20" i="56"/>
  <c r="AC21" i="56"/>
  <c r="AC22" i="56"/>
  <c r="AC19" i="56"/>
  <c r="AM22" i="56"/>
  <c r="AM21" i="56"/>
  <c r="AM20" i="56"/>
  <c r="AM19" i="56"/>
  <c r="C8" i="56"/>
  <c r="K20" i="59"/>
  <c r="K26" i="59"/>
  <c r="K32" i="59"/>
  <c r="AB21" i="56" l="1"/>
  <c r="AB22" i="56"/>
  <c r="AB19" i="56"/>
  <c r="AB20" i="56"/>
  <c r="G8" i="56"/>
  <c r="AL20" i="56"/>
  <c r="AL21" i="56"/>
  <c r="AL22" i="56"/>
  <c r="AL19" i="56"/>
  <c r="B29" i="96"/>
  <c r="E29" i="96"/>
  <c r="D29" i="96"/>
  <c r="C29" i="96"/>
  <c r="C8" i="51"/>
  <c r="AB20" i="51" l="1"/>
  <c r="AB21" i="51"/>
  <c r="AB19" i="51"/>
  <c r="AB22" i="51"/>
  <c r="AF20" i="56"/>
  <c r="AF21" i="56"/>
  <c r="AF22" i="56"/>
  <c r="AF19" i="56"/>
  <c r="AL20" i="51"/>
  <c r="AL22" i="51"/>
  <c r="AL21" i="51"/>
  <c r="AL19" i="51"/>
  <c r="AP20" i="56"/>
  <c r="AP22" i="56"/>
  <c r="AP21" i="56"/>
  <c r="AP19" i="56"/>
  <c r="AH46" i="50" l="1"/>
  <c r="AH44" i="50"/>
  <c r="AH42" i="50"/>
  <c r="C41" i="50" l="1"/>
  <c r="D41" i="50"/>
  <c r="E41" i="50"/>
  <c r="F41" i="50"/>
  <c r="G41" i="50"/>
  <c r="H41" i="50"/>
  <c r="I41" i="50"/>
  <c r="J41" i="50"/>
  <c r="K41" i="50"/>
  <c r="L41" i="50"/>
  <c r="M41" i="50"/>
  <c r="N41" i="50"/>
  <c r="O41" i="50"/>
  <c r="P41" i="50"/>
  <c r="Q41" i="50"/>
  <c r="R41" i="50"/>
  <c r="S41" i="50"/>
  <c r="T41" i="50"/>
  <c r="U41" i="50"/>
  <c r="V41" i="50"/>
  <c r="W41" i="50"/>
  <c r="X41" i="50"/>
  <c r="Y41" i="50"/>
  <c r="Z41" i="50"/>
  <c r="AA41" i="50"/>
  <c r="AB41" i="50"/>
  <c r="AC41" i="50"/>
  <c r="AH40" i="50"/>
  <c r="AH12" i="50"/>
  <c r="AH13" i="50"/>
  <c r="AH14" i="50"/>
  <c r="AH15" i="50"/>
  <c r="AH16" i="50"/>
  <c r="AH17" i="50"/>
  <c r="AH18" i="50"/>
  <c r="AH19" i="50"/>
  <c r="AH20" i="50"/>
  <c r="AH21" i="50"/>
  <c r="AH22" i="50"/>
  <c r="AH23" i="50"/>
  <c r="AH24" i="50"/>
  <c r="AH25" i="50"/>
  <c r="AH26" i="50"/>
  <c r="AH27" i="50"/>
  <c r="AH28" i="50"/>
  <c r="AH29" i="50"/>
  <c r="AH30" i="50"/>
  <c r="AH31" i="50"/>
  <c r="AH32" i="50"/>
  <c r="AH33" i="50"/>
  <c r="AH34" i="50"/>
  <c r="AH35" i="50"/>
  <c r="AH36" i="50"/>
  <c r="AH37" i="50"/>
  <c r="AH11" i="50"/>
  <c r="AH10" i="50"/>
  <c r="AH41" i="50" l="1"/>
  <c r="AH45" i="50" s="1"/>
  <c r="L25" i="56" l="1"/>
  <c r="R25" i="56"/>
  <c r="S25" i="56"/>
  <c r="T25" i="56"/>
  <c r="U25" i="56"/>
  <c r="V25" i="56"/>
  <c r="W25" i="56"/>
  <c r="X25" i="56"/>
  <c r="Y25" i="56"/>
  <c r="Z25" i="56"/>
  <c r="AA25" i="56"/>
  <c r="AB25" i="56"/>
  <c r="AC25" i="56"/>
  <c r="AD25" i="56"/>
  <c r="AE25" i="56"/>
  <c r="A17" i="56"/>
  <c r="H25" i="51"/>
  <c r="AB25" i="51" s="1"/>
  <c r="I25" i="51"/>
  <c r="J25" i="51"/>
  <c r="K25" i="51"/>
  <c r="R25" i="51"/>
  <c r="S25" i="51"/>
  <c r="T25" i="51"/>
  <c r="U25" i="51"/>
  <c r="V25" i="51"/>
  <c r="W25" i="51"/>
  <c r="X25" i="51"/>
  <c r="Y25" i="51"/>
  <c r="Z25" i="51"/>
  <c r="AA25" i="51"/>
  <c r="A17" i="51"/>
  <c r="A18" i="51" l="1"/>
  <c r="A19" i="51" s="1"/>
  <c r="A20" i="51" s="1"/>
  <c r="A21" i="51" s="1"/>
  <c r="A22" i="51" s="1"/>
  <c r="A23" i="51" s="1"/>
  <c r="A24" i="51" s="1"/>
  <c r="A25" i="51" s="1"/>
  <c r="A26" i="51" s="1"/>
  <c r="A27" i="51" s="1"/>
  <c r="A28" i="51" s="1"/>
  <c r="A29" i="51" s="1"/>
  <c r="A18" i="56"/>
  <c r="A19" i="56" s="1"/>
  <c r="A20" i="56" s="1"/>
  <c r="A21" i="56" s="1"/>
  <c r="A22" i="56" s="1"/>
  <c r="A23" i="56" s="1"/>
  <c r="A24" i="56" s="1"/>
  <c r="A25" i="56" s="1"/>
  <c r="A26" i="56" s="1"/>
  <c r="A27" i="56" s="1"/>
  <c r="A28" i="56" s="1"/>
  <c r="A29" i="56" s="1"/>
  <c r="AF25" i="56"/>
  <c r="L25" i="51"/>
  <c r="F29" i="56" l="1"/>
  <c r="L15" i="56"/>
  <c r="AA26" i="56"/>
  <c r="Q14" i="56"/>
  <c r="Q15" i="56"/>
  <c r="AP15" i="56" s="1"/>
  <c r="Q17" i="56"/>
  <c r="Q18" i="56"/>
  <c r="Q23" i="56"/>
  <c r="Q13" i="56"/>
  <c r="L14" i="56"/>
  <c r="L16" i="56"/>
  <c r="L17" i="56"/>
  <c r="L18" i="56"/>
  <c r="L23" i="56"/>
  <c r="L24" i="56"/>
  <c r="L26" i="56"/>
  <c r="AF26" i="56" s="1"/>
  <c r="L27" i="56"/>
  <c r="L28" i="56"/>
  <c r="L13" i="56"/>
  <c r="M11" i="35" l="1"/>
  <c r="M12" i="35"/>
  <c r="M13" i="35"/>
  <c r="M14" i="35"/>
  <c r="M15" i="35"/>
  <c r="M16" i="35"/>
  <c r="M17" i="35"/>
  <c r="M18" i="35"/>
  <c r="M19" i="35"/>
  <c r="M20" i="35"/>
  <c r="M21" i="35"/>
  <c r="M22" i="35"/>
  <c r="M23" i="35"/>
  <c r="M24" i="35"/>
  <c r="M25" i="35"/>
  <c r="M26" i="35"/>
  <c r="M27" i="35"/>
  <c r="M28" i="35"/>
  <c r="M29" i="35"/>
  <c r="M30" i="35"/>
  <c r="M31" i="35"/>
  <c r="M32" i="35"/>
  <c r="M33" i="35"/>
  <c r="M34" i="35"/>
  <c r="M10" i="35"/>
  <c r="M100" i="35" l="1"/>
  <c r="AF17" i="56"/>
  <c r="AD17" i="56"/>
  <c r="AE17" i="56"/>
  <c r="AC17" i="56"/>
  <c r="AB17" i="56"/>
  <c r="G14" i="56"/>
  <c r="G13" i="56"/>
  <c r="AP13" i="56" l="1"/>
  <c r="AP14" i="56"/>
  <c r="AP17" i="56"/>
  <c r="AP18" i="56"/>
  <c r="AP23" i="56"/>
  <c r="AL13" i="56"/>
  <c r="AM13" i="56"/>
  <c r="AN13" i="56"/>
  <c r="AO13" i="56"/>
  <c r="AL14" i="56"/>
  <c r="AM14" i="56"/>
  <c r="AN14" i="56"/>
  <c r="AO14" i="56"/>
  <c r="AL15" i="56"/>
  <c r="AM15" i="56"/>
  <c r="AN15" i="56"/>
  <c r="AO15" i="56"/>
  <c r="AM16" i="56"/>
  <c r="AN16" i="56"/>
  <c r="AO16" i="56"/>
  <c r="AL17" i="56"/>
  <c r="AM17" i="56"/>
  <c r="AN17" i="56"/>
  <c r="AO17" i="56"/>
  <c r="AL18" i="56"/>
  <c r="AM18" i="56"/>
  <c r="AN18" i="56"/>
  <c r="AO18" i="56"/>
  <c r="AL23" i="56"/>
  <c r="AM23" i="56"/>
  <c r="AN23" i="56"/>
  <c r="AO23" i="56"/>
  <c r="AJ13" i="56"/>
  <c r="AJ14" i="56"/>
  <c r="AJ15" i="56"/>
  <c r="AJ16" i="56"/>
  <c r="AJ17" i="56"/>
  <c r="AJ18" i="56"/>
  <c r="AJ23" i="56"/>
  <c r="AF28" i="56"/>
  <c r="AF27" i="56"/>
  <c r="AF24" i="56"/>
  <c r="AF23" i="56"/>
  <c r="AF18" i="56"/>
  <c r="AF15" i="56"/>
  <c r="AF14" i="56"/>
  <c r="AF13" i="56"/>
  <c r="AE28" i="56"/>
  <c r="AE27" i="56"/>
  <c r="AE26" i="56"/>
  <c r="AE24" i="56"/>
  <c r="AE23" i="56"/>
  <c r="AE18" i="56"/>
  <c r="AE16" i="56"/>
  <c r="AE15" i="56"/>
  <c r="AE14" i="56"/>
  <c r="AE13" i="56"/>
  <c r="AD28" i="56"/>
  <c r="AD27" i="56"/>
  <c r="AD26" i="56"/>
  <c r="AD24" i="56"/>
  <c r="AD23" i="56"/>
  <c r="AD18" i="56"/>
  <c r="AD16" i="56"/>
  <c r="AD15" i="56"/>
  <c r="AD14" i="56"/>
  <c r="AD13" i="56"/>
  <c r="AC28" i="56"/>
  <c r="AC27" i="56"/>
  <c r="AC26" i="56"/>
  <c r="AC24" i="56"/>
  <c r="AC23" i="56"/>
  <c r="AC18" i="56"/>
  <c r="AC16" i="56"/>
  <c r="AC15" i="56"/>
  <c r="AC14" i="56"/>
  <c r="AC13" i="56"/>
  <c r="AB28" i="56"/>
  <c r="AB27" i="56"/>
  <c r="AB26" i="56"/>
  <c r="AB24" i="56"/>
  <c r="AB23" i="56"/>
  <c r="AB18" i="56"/>
  <c r="AB16" i="56"/>
  <c r="AB15" i="56"/>
  <c r="AB14" i="56"/>
  <c r="AB13" i="56"/>
  <c r="Z13" i="56"/>
  <c r="Z14" i="56"/>
  <c r="Z15" i="56"/>
  <c r="Z16" i="56"/>
  <c r="Z17" i="56"/>
  <c r="Z18" i="56"/>
  <c r="Z23" i="56"/>
  <c r="Z24" i="56"/>
  <c r="Z26" i="56"/>
  <c r="Z27" i="56"/>
  <c r="Z28" i="56"/>
  <c r="Z15" i="51"/>
  <c r="Z16" i="51"/>
  <c r="Z17" i="51"/>
  <c r="Z18" i="51"/>
  <c r="Z23" i="51"/>
  <c r="Z24" i="51"/>
  <c r="Z26" i="51"/>
  <c r="Z27" i="51"/>
  <c r="Z28" i="51"/>
  <c r="R14" i="56"/>
  <c r="S14" i="56"/>
  <c r="T14" i="56"/>
  <c r="U14" i="56"/>
  <c r="V14" i="56"/>
  <c r="R15" i="56"/>
  <c r="S15" i="56"/>
  <c r="T15" i="56"/>
  <c r="U15" i="56"/>
  <c r="V15" i="56"/>
  <c r="R16" i="56"/>
  <c r="S16" i="56"/>
  <c r="T16" i="56"/>
  <c r="U16" i="56"/>
  <c r="V16" i="56"/>
  <c r="R17" i="56"/>
  <c r="S17" i="56"/>
  <c r="T17" i="56"/>
  <c r="U17" i="56"/>
  <c r="V17" i="56"/>
  <c r="R18" i="56"/>
  <c r="S18" i="56"/>
  <c r="T18" i="56"/>
  <c r="U18" i="56"/>
  <c r="V18" i="56"/>
  <c r="R23" i="56"/>
  <c r="S23" i="56"/>
  <c r="T23" i="56"/>
  <c r="U23" i="56"/>
  <c r="V23" i="56"/>
  <c r="R24" i="56"/>
  <c r="S24" i="56"/>
  <c r="T24" i="56"/>
  <c r="U24" i="56"/>
  <c r="V24" i="56"/>
  <c r="R26" i="56"/>
  <c r="S26" i="56"/>
  <c r="T26" i="56"/>
  <c r="U26" i="56"/>
  <c r="V26" i="56"/>
  <c r="R27" i="56"/>
  <c r="S27" i="56"/>
  <c r="T27" i="56"/>
  <c r="U27" i="56"/>
  <c r="V27" i="56"/>
  <c r="R28" i="56"/>
  <c r="S28" i="56"/>
  <c r="T28" i="56"/>
  <c r="U28" i="56"/>
  <c r="V28" i="56"/>
  <c r="R15" i="51"/>
  <c r="S15" i="51"/>
  <c r="T15" i="51"/>
  <c r="U15" i="51"/>
  <c r="V15" i="51"/>
  <c r="R16" i="51"/>
  <c r="S16" i="51"/>
  <c r="T16" i="51"/>
  <c r="U16" i="51"/>
  <c r="V16" i="51"/>
  <c r="R17" i="51"/>
  <c r="S17" i="51"/>
  <c r="T17" i="51"/>
  <c r="U17" i="51"/>
  <c r="V17" i="51"/>
  <c r="R18" i="51"/>
  <c r="S18" i="51"/>
  <c r="T18" i="51"/>
  <c r="U18" i="51"/>
  <c r="V18" i="51"/>
  <c r="R23" i="51"/>
  <c r="S23" i="51"/>
  <c r="T23" i="51"/>
  <c r="U23" i="51"/>
  <c r="V23" i="51"/>
  <c r="R24" i="51"/>
  <c r="S24" i="51"/>
  <c r="T24" i="51"/>
  <c r="U24" i="51"/>
  <c r="V24" i="51"/>
  <c r="R26" i="51"/>
  <c r="S26" i="51"/>
  <c r="T26" i="51"/>
  <c r="U26" i="51"/>
  <c r="V26" i="51"/>
  <c r="R27" i="51"/>
  <c r="S27" i="51"/>
  <c r="T27" i="51"/>
  <c r="U27" i="51"/>
  <c r="V27" i="51"/>
  <c r="R28" i="51"/>
  <c r="S28" i="51"/>
  <c r="T28" i="51"/>
  <c r="U28" i="51"/>
  <c r="V28" i="51"/>
  <c r="V13" i="56"/>
  <c r="U13" i="56"/>
  <c r="T13" i="56"/>
  <c r="S13" i="56"/>
  <c r="R13" i="56"/>
  <c r="P16" i="51"/>
  <c r="P13" i="51"/>
  <c r="P14" i="51"/>
  <c r="P15" i="51"/>
  <c r="P17" i="51"/>
  <c r="P18" i="51"/>
  <c r="P23" i="51"/>
  <c r="K29" i="56"/>
  <c r="K16" i="51"/>
  <c r="K13" i="51"/>
  <c r="K14" i="51"/>
  <c r="K15" i="51"/>
  <c r="K17" i="51"/>
  <c r="K18" i="51"/>
  <c r="K23" i="51"/>
  <c r="K24" i="51"/>
  <c r="K26" i="51"/>
  <c r="K27" i="51"/>
  <c r="K28" i="51"/>
  <c r="F13" i="51"/>
  <c r="F14" i="51"/>
  <c r="K10" i="56"/>
  <c r="P10" i="56" s="1"/>
  <c r="U10" i="56" s="1"/>
  <c r="Z10" i="56" s="1"/>
  <c r="AE10" i="56" s="1"/>
  <c r="AJ10" i="56" s="1"/>
  <c r="AO10" i="56" s="1"/>
  <c r="K10" i="51"/>
  <c r="P10" i="51" s="1"/>
  <c r="U10" i="51" s="1"/>
  <c r="Z10" i="51" s="1"/>
  <c r="AE10" i="51" s="1"/>
  <c r="AJ10" i="51" s="1"/>
  <c r="AO10" i="51" s="1"/>
  <c r="H10" i="56"/>
  <c r="M10" i="56" s="1"/>
  <c r="R10" i="56" s="1"/>
  <c r="W10" i="56" s="1"/>
  <c r="AB10" i="56" s="1"/>
  <c r="AG10" i="56" s="1"/>
  <c r="AL10" i="56" s="1"/>
  <c r="I10" i="56"/>
  <c r="N10" i="56" s="1"/>
  <c r="S10" i="56" s="1"/>
  <c r="X10" i="56" s="1"/>
  <c r="AC10" i="56" s="1"/>
  <c r="AH10" i="56" s="1"/>
  <c r="AM10" i="56" s="1"/>
  <c r="J10" i="56"/>
  <c r="O10" i="56" s="1"/>
  <c r="T10" i="56" s="1"/>
  <c r="Y10" i="56" s="1"/>
  <c r="AD10" i="56" s="1"/>
  <c r="AI10" i="56" s="1"/>
  <c r="AN10" i="56" s="1"/>
  <c r="H10" i="51"/>
  <c r="M10" i="51" s="1"/>
  <c r="R10" i="51" s="1"/>
  <c r="W10" i="51" s="1"/>
  <c r="AB10" i="51" s="1"/>
  <c r="AG10" i="51" s="1"/>
  <c r="AL10" i="51" s="1"/>
  <c r="I10" i="51"/>
  <c r="N10" i="51" s="1"/>
  <c r="S10" i="51" s="1"/>
  <c r="X10" i="51" s="1"/>
  <c r="AC10" i="51" s="1"/>
  <c r="AH10" i="51" s="1"/>
  <c r="AM10" i="51" s="1"/>
  <c r="J10" i="51"/>
  <c r="O10" i="51" s="1"/>
  <c r="T10" i="51" s="1"/>
  <c r="Y10" i="51" s="1"/>
  <c r="AD10" i="51" s="1"/>
  <c r="AI10" i="51" s="1"/>
  <c r="AN10" i="51" s="1"/>
  <c r="AJ23" i="51" l="1"/>
  <c r="AJ14" i="51"/>
  <c r="AJ18" i="51"/>
  <c r="AJ13" i="51"/>
  <c r="AJ17" i="51"/>
  <c r="F29" i="51"/>
  <c r="AJ15" i="51"/>
  <c r="Z14" i="51"/>
  <c r="Z13" i="51"/>
  <c r="AE29" i="56"/>
  <c r="AJ16" i="51"/>
  <c r="K29" i="51"/>
  <c r="C29" i="56"/>
  <c r="D29" i="56"/>
  <c r="E29" i="56"/>
  <c r="G29" i="56"/>
  <c r="F8" i="51" l="1"/>
  <c r="AE21" i="51" l="1"/>
  <c r="AE22" i="51"/>
  <c r="AE19" i="51"/>
  <c r="AE20" i="51"/>
  <c r="AO20" i="51"/>
  <c r="AO21" i="51"/>
  <c r="AO22" i="51"/>
  <c r="AO19" i="51"/>
  <c r="AE29" i="51"/>
  <c r="AE17" i="51"/>
  <c r="AE25" i="51"/>
  <c r="AE16" i="51"/>
  <c r="AE18" i="51"/>
  <c r="AE13" i="51"/>
  <c r="AE14" i="51"/>
  <c r="AE24" i="51"/>
  <c r="U14" i="51"/>
  <c r="AE23" i="51"/>
  <c r="AE15" i="51"/>
  <c r="AE26" i="51"/>
  <c r="AE27" i="51"/>
  <c r="U13" i="51"/>
  <c r="AE28" i="51"/>
  <c r="AO17" i="51"/>
  <c r="AO23" i="51"/>
  <c r="AO18" i="51"/>
  <c r="AO15" i="51"/>
  <c r="AO14" i="51"/>
  <c r="AO13" i="51"/>
  <c r="AO16" i="51"/>
  <c r="AA28" i="56"/>
  <c r="Y28" i="56"/>
  <c r="X28" i="56"/>
  <c r="W28" i="56"/>
  <c r="AA27" i="56"/>
  <c r="Y27" i="56"/>
  <c r="X27" i="56"/>
  <c r="W27" i="56"/>
  <c r="Y26" i="56"/>
  <c r="X26" i="56"/>
  <c r="W26" i="56"/>
  <c r="AA24" i="56"/>
  <c r="Y24" i="56"/>
  <c r="X24" i="56"/>
  <c r="W24" i="56"/>
  <c r="AK23" i="56"/>
  <c r="AI23" i="56"/>
  <c r="AH23" i="56"/>
  <c r="AG23" i="56"/>
  <c r="AA23" i="56"/>
  <c r="Y23" i="56"/>
  <c r="X23" i="56"/>
  <c r="W23" i="56"/>
  <c r="AK18" i="56"/>
  <c r="AI18" i="56"/>
  <c r="AH18" i="56"/>
  <c r="AG18" i="56"/>
  <c r="AA18" i="56"/>
  <c r="Y18" i="56"/>
  <c r="X18" i="56"/>
  <c r="W18" i="56"/>
  <c r="AK17" i="56"/>
  <c r="AI17" i="56"/>
  <c r="AH17" i="56"/>
  <c r="AG17" i="56"/>
  <c r="AA17" i="56"/>
  <c r="Y17" i="56"/>
  <c r="X17" i="56"/>
  <c r="W17" i="56"/>
  <c r="AA16" i="56"/>
  <c r="Y16" i="56"/>
  <c r="X16" i="56"/>
  <c r="W16" i="56"/>
  <c r="AK15" i="56"/>
  <c r="AI15" i="56"/>
  <c r="AH15" i="56"/>
  <c r="AG15" i="56"/>
  <c r="AA15" i="56"/>
  <c r="Y15" i="56"/>
  <c r="X15" i="56"/>
  <c r="W15" i="56"/>
  <c r="AK14" i="56"/>
  <c r="AI14" i="56"/>
  <c r="AH14" i="56"/>
  <c r="AG14" i="56"/>
  <c r="AA14" i="56"/>
  <c r="Y14" i="56"/>
  <c r="X14" i="56"/>
  <c r="W14" i="56"/>
  <c r="AK13" i="56"/>
  <c r="AI13" i="56"/>
  <c r="AH13" i="56"/>
  <c r="AG13" i="56"/>
  <c r="AA13" i="56"/>
  <c r="Y13" i="56"/>
  <c r="X13" i="56"/>
  <c r="W13" i="56"/>
  <c r="W15" i="51"/>
  <c r="X15" i="51"/>
  <c r="Y15" i="51"/>
  <c r="AA15" i="51"/>
  <c r="W16" i="51"/>
  <c r="X16" i="51"/>
  <c r="Y16" i="51"/>
  <c r="AA16" i="51"/>
  <c r="W17" i="51"/>
  <c r="X17" i="51"/>
  <c r="Y17" i="51"/>
  <c r="AA17" i="51"/>
  <c r="W18" i="51"/>
  <c r="X18" i="51"/>
  <c r="Y18" i="51"/>
  <c r="AA18" i="51"/>
  <c r="W23" i="51"/>
  <c r="X23" i="51"/>
  <c r="Y23" i="51"/>
  <c r="AA23" i="51"/>
  <c r="W24" i="51"/>
  <c r="X24" i="51"/>
  <c r="Y24" i="51"/>
  <c r="AA24" i="51"/>
  <c r="W26" i="51"/>
  <c r="X26" i="51"/>
  <c r="Y26" i="51"/>
  <c r="AA26" i="51"/>
  <c r="W27" i="51"/>
  <c r="X27" i="51"/>
  <c r="Y27" i="51"/>
  <c r="AA27" i="51"/>
  <c r="W28" i="51"/>
  <c r="X28" i="51"/>
  <c r="Y28" i="51"/>
  <c r="AA28" i="51"/>
  <c r="M13" i="51"/>
  <c r="AL13" i="51" s="1"/>
  <c r="N13" i="51"/>
  <c r="O13" i="51"/>
  <c r="M14" i="51"/>
  <c r="AL14" i="51" s="1"/>
  <c r="N14" i="51"/>
  <c r="O14" i="51"/>
  <c r="M15" i="51"/>
  <c r="AL15" i="51" s="1"/>
  <c r="N15" i="51"/>
  <c r="O15" i="51"/>
  <c r="O16" i="51"/>
  <c r="M17" i="51"/>
  <c r="AL17" i="51" s="1"/>
  <c r="N17" i="51"/>
  <c r="O17" i="51"/>
  <c r="M18" i="51"/>
  <c r="AL18" i="51" s="1"/>
  <c r="N18" i="51"/>
  <c r="O18" i="51"/>
  <c r="M23" i="51"/>
  <c r="AL23" i="51" s="1"/>
  <c r="N23" i="51"/>
  <c r="O23" i="51"/>
  <c r="J29" i="56"/>
  <c r="AD29" i="56" s="1"/>
  <c r="H13" i="51"/>
  <c r="AB13" i="51" s="1"/>
  <c r="I13" i="51"/>
  <c r="J13" i="51"/>
  <c r="H14" i="51"/>
  <c r="AB14" i="51" s="1"/>
  <c r="I14" i="51"/>
  <c r="J14" i="51"/>
  <c r="H15" i="51"/>
  <c r="AB15" i="51" s="1"/>
  <c r="I15" i="51"/>
  <c r="J15" i="51"/>
  <c r="H17" i="51"/>
  <c r="AB17" i="51" s="1"/>
  <c r="I17" i="51"/>
  <c r="J17" i="51"/>
  <c r="H18" i="51"/>
  <c r="I18" i="51"/>
  <c r="J18" i="51"/>
  <c r="H23" i="51"/>
  <c r="AB23" i="51" s="1"/>
  <c r="I23" i="51"/>
  <c r="J23" i="51"/>
  <c r="H24" i="51"/>
  <c r="AB24" i="51" s="1"/>
  <c r="I24" i="51"/>
  <c r="J24" i="51"/>
  <c r="H26" i="51"/>
  <c r="AB26" i="51" s="1"/>
  <c r="I26" i="51"/>
  <c r="J26" i="51"/>
  <c r="H27" i="51"/>
  <c r="AB27" i="51" s="1"/>
  <c r="I27" i="51"/>
  <c r="J27" i="51"/>
  <c r="H28" i="51"/>
  <c r="AB28" i="51" s="1"/>
  <c r="I28" i="51"/>
  <c r="J28" i="51"/>
  <c r="C13" i="51"/>
  <c r="D13" i="51"/>
  <c r="E13" i="51"/>
  <c r="C14" i="51"/>
  <c r="D14" i="51"/>
  <c r="E14" i="51"/>
  <c r="AI17" i="51" l="1"/>
  <c r="AH17" i="51"/>
  <c r="AH23" i="51"/>
  <c r="AH15" i="51"/>
  <c r="G14" i="51"/>
  <c r="R14" i="51"/>
  <c r="AB18" i="51"/>
  <c r="X14" i="51"/>
  <c r="G13" i="51"/>
  <c r="R13" i="51"/>
  <c r="AG16" i="56"/>
  <c r="AI16" i="56"/>
  <c r="H29" i="56"/>
  <c r="E29" i="51"/>
  <c r="I29" i="56"/>
  <c r="AC29" i="56" s="1"/>
  <c r="AH16" i="56"/>
  <c r="J16" i="51"/>
  <c r="D29" i="51"/>
  <c r="AI15" i="51"/>
  <c r="W13" i="51"/>
  <c r="C29" i="51"/>
  <c r="AI14" i="51"/>
  <c r="AI23" i="51"/>
  <c r="AI13" i="51"/>
  <c r="AH18" i="51"/>
  <c r="AH14" i="51"/>
  <c r="AH13" i="51"/>
  <c r="AI18" i="51"/>
  <c r="AG23" i="51"/>
  <c r="AG18" i="51"/>
  <c r="AG17" i="51"/>
  <c r="AG15" i="51"/>
  <c r="AG14" i="51"/>
  <c r="AG13" i="51"/>
  <c r="X13" i="51"/>
  <c r="Y14" i="51"/>
  <c r="Y13" i="51"/>
  <c r="W14" i="51"/>
  <c r="N16" i="51"/>
  <c r="I16" i="51"/>
  <c r="H16" i="51"/>
  <c r="AB16" i="51" s="1"/>
  <c r="A10" i="4"/>
  <c r="J29" i="51" l="1"/>
  <c r="D8" i="51"/>
  <c r="E8" i="51"/>
  <c r="AB29" i="56"/>
  <c r="AF16" i="56"/>
  <c r="AI16" i="51"/>
  <c r="I29" i="51"/>
  <c r="AH16" i="51"/>
  <c r="H29" i="51"/>
  <c r="AB29" i="51" s="1"/>
  <c r="AD21" i="51" l="1"/>
  <c r="AD19" i="51"/>
  <c r="AD22" i="51"/>
  <c r="AD20" i="51"/>
  <c r="AD17" i="51"/>
  <c r="AN21" i="51"/>
  <c r="AN20" i="51"/>
  <c r="AN22" i="51"/>
  <c r="AN19" i="51"/>
  <c r="AC19" i="51"/>
  <c r="AC22" i="51"/>
  <c r="AC21" i="51"/>
  <c r="AC20" i="51"/>
  <c r="AM22" i="51"/>
  <c r="AM20" i="51"/>
  <c r="AM21" i="51"/>
  <c r="AM19" i="51"/>
  <c r="AC16" i="51"/>
  <c r="AC17" i="51"/>
  <c r="AC29" i="51"/>
  <c r="AD25" i="51"/>
  <c r="AD15" i="51"/>
  <c r="AD26" i="51"/>
  <c r="AD13" i="51"/>
  <c r="AD28" i="51"/>
  <c r="AD14" i="51"/>
  <c r="AD24" i="51"/>
  <c r="AD27" i="51"/>
  <c r="T14" i="51"/>
  <c r="T13" i="51"/>
  <c r="AD18" i="51"/>
  <c r="AD23" i="51"/>
  <c r="AC25" i="51"/>
  <c r="AC18" i="51"/>
  <c r="AC28" i="51"/>
  <c r="AC14" i="51"/>
  <c r="AC24" i="51"/>
  <c r="AC15" i="51"/>
  <c r="AC26" i="51"/>
  <c r="AC27" i="51"/>
  <c r="AC13" i="51"/>
  <c r="AC23" i="51"/>
  <c r="S14" i="51"/>
  <c r="S13" i="51"/>
  <c r="AD29" i="51"/>
  <c r="AD16" i="51"/>
  <c r="AM23" i="51"/>
  <c r="AM14" i="51"/>
  <c r="AM13" i="51"/>
  <c r="AM17" i="51"/>
  <c r="AM18" i="51"/>
  <c r="AM15" i="51"/>
  <c r="AN23" i="51"/>
  <c r="AN18" i="51"/>
  <c r="AN16" i="51"/>
  <c r="AN15" i="51"/>
  <c r="AN13" i="51"/>
  <c r="AN14" i="51"/>
  <c r="AN17" i="51"/>
  <c r="AM16" i="51"/>
  <c r="G8" i="51"/>
  <c r="AF19" i="51" l="1"/>
  <c r="AF20" i="51"/>
  <c r="AF21" i="51"/>
  <c r="AF22" i="51"/>
  <c r="AP22" i="51"/>
  <c r="AP20" i="51"/>
  <c r="AP21" i="51"/>
  <c r="AP19" i="51"/>
  <c r="AF25" i="51"/>
  <c r="V13" i="51"/>
  <c r="V14" i="51"/>
  <c r="L28" i="51" l="1"/>
  <c r="AF28" i="51" s="1"/>
  <c r="L27" i="51"/>
  <c r="AF27" i="51" s="1"/>
  <c r="L26" i="51"/>
  <c r="AF26" i="51" s="1"/>
  <c r="L24" i="51"/>
  <c r="AF24" i="51" s="1"/>
  <c r="L23" i="51"/>
  <c r="AF23" i="51" s="1"/>
  <c r="L18" i="51"/>
  <c r="AF18" i="51" s="1"/>
  <c r="L17" i="51"/>
  <c r="AF17" i="51" s="1"/>
  <c r="L15" i="51"/>
  <c r="AF15" i="51" s="1"/>
  <c r="L14" i="51"/>
  <c r="AF14" i="51" s="1"/>
  <c r="L13" i="51"/>
  <c r="AF13" i="51" s="1"/>
  <c r="L16" i="51" l="1"/>
  <c r="AF16" i="51" s="1"/>
  <c r="Q13" i="51"/>
  <c r="AP13" i="51" s="1"/>
  <c r="Q15" i="51"/>
  <c r="AP15" i="51" s="1"/>
  <c r="Q23" i="51"/>
  <c r="AP23" i="51" s="1"/>
  <c r="Q17" i="51"/>
  <c r="AP17" i="51" s="1"/>
  <c r="Q14" i="51"/>
  <c r="AP14" i="51" s="1"/>
  <c r="Q18" i="51"/>
  <c r="AP18" i="51" s="1"/>
  <c r="G29" i="51"/>
  <c r="AA13" i="51"/>
  <c r="AA14" i="51"/>
  <c r="AK13" i="51" l="1"/>
  <c r="AK18" i="51"/>
  <c r="AK14" i="51"/>
  <c r="AK17" i="51"/>
  <c r="AK23" i="51"/>
  <c r="AK15" i="51"/>
  <c r="L29" i="56"/>
  <c r="L29" i="51"/>
  <c r="AF29" i="51" s="1"/>
  <c r="AF29" i="56" l="1"/>
  <c r="Q16" i="56"/>
  <c r="AK16" i="56" s="1"/>
  <c r="F100" i="35"/>
  <c r="A11" i="4" l="1"/>
  <c r="AG41" i="50" l="1"/>
  <c r="AG45" i="50" s="1"/>
  <c r="AG47" i="50" s="1"/>
  <c r="AC45" i="50"/>
  <c r="AC47" i="50" s="1"/>
  <c r="AB45" i="50"/>
  <c r="AB47" i="50" s="1"/>
  <c r="AA45" i="50"/>
  <c r="AA47" i="50" s="1"/>
  <c r="Z45" i="50"/>
  <c r="Z47" i="50" s="1"/>
  <c r="Y45" i="50"/>
  <c r="Y47" i="50" s="1"/>
  <c r="X45" i="50"/>
  <c r="X47" i="50" s="1"/>
  <c r="W45" i="50"/>
  <c r="W47" i="50" s="1"/>
  <c r="V45" i="50"/>
  <c r="V47" i="50" s="1"/>
  <c r="U45" i="50"/>
  <c r="U47" i="50" s="1"/>
  <c r="T45" i="50"/>
  <c r="T47" i="50" s="1"/>
  <c r="S45" i="50"/>
  <c r="S47" i="50" s="1"/>
  <c r="R45" i="50"/>
  <c r="R47" i="50" s="1"/>
  <c r="Q45" i="50"/>
  <c r="Q47" i="50" s="1"/>
  <c r="P45" i="50"/>
  <c r="P47" i="50" s="1"/>
  <c r="O45" i="50"/>
  <c r="O47" i="50" s="1"/>
  <c r="N45" i="50"/>
  <c r="N47" i="50" s="1"/>
  <c r="M45" i="50"/>
  <c r="M47" i="50" s="1"/>
  <c r="L45" i="50"/>
  <c r="L47" i="50" s="1"/>
  <c r="K45" i="50"/>
  <c r="K47" i="50" s="1"/>
  <c r="J45" i="50"/>
  <c r="J47" i="50" s="1"/>
  <c r="I45" i="50"/>
  <c r="I47" i="50" s="1"/>
  <c r="H45" i="50"/>
  <c r="H47" i="50" s="1"/>
  <c r="G45" i="50"/>
  <c r="G47" i="50" s="1"/>
  <c r="F45" i="50"/>
  <c r="F47" i="50" s="1"/>
  <c r="E45" i="50"/>
  <c r="E47" i="50" s="1"/>
  <c r="D45" i="50"/>
  <c r="D47" i="50" s="1"/>
  <c r="C45" i="50"/>
  <c r="C47" i="50" s="1"/>
  <c r="AH47" i="50" l="1"/>
  <c r="AL16" i="56" l="1"/>
  <c r="M16" i="51"/>
  <c r="AG16" i="51" l="1"/>
  <c r="AL16" i="51"/>
  <c r="Q16" i="51"/>
  <c r="AP16" i="56"/>
  <c r="AP16" i="51" l="1"/>
  <c r="AK16" i="51"/>
  <c r="C4" i="56" l="1"/>
  <c r="C4" i="65"/>
  <c r="C4" i="54"/>
  <c r="B4" i="98"/>
  <c r="C4" i="51"/>
  <c r="B4" i="6"/>
  <c r="C4" i="55"/>
  <c r="C4" i="52"/>
  <c r="B4" i="96"/>
  <c r="D4" i="35"/>
  <c r="C4" i="53"/>
  <c r="C4" i="57"/>
  <c r="C4" i="72"/>
  <c r="C4" i="50"/>
  <c r="C4" i="58"/>
  <c r="B4" i="97"/>
  <c r="B11" i="54"/>
  <c r="B12" i="54" s="1"/>
  <c r="B13" i="54" s="1"/>
  <c r="B14" i="54" s="1"/>
  <c r="B15" i="54" s="1"/>
  <c r="B11" i="52"/>
  <c r="B10" i="52" s="1"/>
  <c r="B11" i="55"/>
  <c r="B10" i="55" s="1"/>
  <c r="B11" i="53"/>
  <c r="C4" i="71"/>
  <c r="B11" i="50"/>
  <c r="B12" i="52" l="1"/>
  <c r="B13" i="52" s="1"/>
  <c r="B14" i="52" s="1"/>
  <c r="B16" i="54"/>
  <c r="B17" i="54" s="1"/>
  <c r="B12" i="53"/>
  <c r="B13" i="53" s="1"/>
  <c r="B14" i="53" s="1"/>
  <c r="B12" i="55"/>
  <c r="B13" i="55" s="1"/>
  <c r="B14" i="55" s="1"/>
  <c r="B15" i="55" s="1"/>
  <c r="B12" i="50"/>
  <c r="B10" i="50"/>
  <c r="B15" i="52"/>
  <c r="B10" i="53"/>
  <c r="B10" i="54"/>
  <c r="B16" i="55" l="1"/>
  <c r="B17" i="55" s="1"/>
  <c r="B18" i="54"/>
  <c r="B16" i="52"/>
  <c r="B13" i="50"/>
  <c r="B15" i="53"/>
  <c r="B18" i="55" l="1"/>
  <c r="B14" i="50"/>
  <c r="B19" i="54"/>
  <c r="B17" i="52"/>
  <c r="B16" i="53"/>
  <c r="B19" i="55" l="1"/>
  <c r="B20" i="55" s="1"/>
  <c r="B21" i="55" s="1"/>
  <c r="B18" i="52"/>
  <c r="B17" i="53"/>
  <c r="B20" i="54"/>
  <c r="B15" i="50"/>
  <c r="B16" i="50" l="1"/>
  <c r="B18" i="53"/>
  <c r="B22" i="55"/>
  <c r="B19" i="52"/>
  <c r="B21" i="54"/>
  <c r="B20" i="52" l="1"/>
  <c r="B19" i="53"/>
  <c r="B23" i="55"/>
  <c r="B17" i="50"/>
  <c r="B22" i="54"/>
  <c r="B18" i="50" l="1"/>
  <c r="B20" i="53"/>
  <c r="B23" i="54"/>
  <c r="B24" i="55"/>
  <c r="B21" i="52"/>
  <c r="B25" i="55" l="1"/>
  <c r="B21" i="53"/>
  <c r="B24" i="54"/>
  <c r="B19" i="50"/>
  <c r="B22" i="52"/>
  <c r="B20" i="50" l="1"/>
  <c r="B22" i="53"/>
  <c r="B25" i="54"/>
  <c r="B26" i="55"/>
  <c r="B23" i="52"/>
  <c r="B27" i="55" l="1"/>
  <c r="B23" i="53"/>
  <c r="B26" i="54"/>
  <c r="B24" i="52"/>
  <c r="B21" i="50"/>
  <c r="B25" i="52" l="1"/>
  <c r="B24" i="53"/>
  <c r="B22" i="50"/>
  <c r="B27" i="54"/>
  <c r="B28" i="55"/>
  <c r="B28" i="54" l="1"/>
  <c r="B25" i="53"/>
  <c r="B29" i="55"/>
  <c r="B23" i="50"/>
  <c r="B26" i="52"/>
  <c r="B24" i="50" l="1"/>
  <c r="B26" i="53"/>
  <c r="B27" i="52"/>
  <c r="B30" i="55"/>
  <c r="B29" i="54"/>
  <c r="B31" i="55" l="1"/>
  <c r="B27" i="53"/>
  <c r="B28" i="52"/>
  <c r="B25" i="50"/>
  <c r="B30" i="54"/>
  <c r="B26" i="50" l="1"/>
  <c r="B28" i="53"/>
  <c r="B31" i="54"/>
  <c r="B29" i="52"/>
  <c r="B32" i="55"/>
  <c r="B29" i="53" l="1"/>
  <c r="B30" i="52"/>
  <c r="B33" i="55"/>
  <c r="B32" i="54"/>
  <c r="B27" i="50"/>
  <c r="B33" i="54" l="1"/>
  <c r="B31" i="52"/>
  <c r="B28" i="50"/>
  <c r="B34" i="55"/>
  <c r="B30" i="53"/>
  <c r="B35" i="55" l="1"/>
  <c r="B32" i="52"/>
  <c r="B31" i="53"/>
  <c r="B29" i="50"/>
  <c r="B34" i="54"/>
  <c r="B33" i="52" l="1"/>
  <c r="B30" i="50"/>
  <c r="B35" i="54"/>
  <c r="B32" i="53"/>
  <c r="B36" i="55"/>
  <c r="B31" i="50" l="1"/>
  <c r="B33" i="53"/>
  <c r="B37" i="55"/>
  <c r="B36" i="54"/>
  <c r="B34" i="52"/>
  <c r="B37" i="54" l="1"/>
  <c r="B34" i="53"/>
  <c r="B35" i="52"/>
  <c r="B32" i="50"/>
  <c r="B38" i="55"/>
  <c r="B35" i="53" l="1"/>
  <c r="B33" i="50"/>
  <c r="B36" i="52"/>
  <c r="B39" i="55"/>
  <c r="B38" i="54"/>
  <c r="C9" i="55" l="1" a="1"/>
  <c r="B34" i="50"/>
  <c r="B39" i="54"/>
  <c r="B37" i="52"/>
  <c r="B36" i="53"/>
  <c r="C9" i="55" l="1"/>
  <c r="G9" i="55"/>
  <c r="F9" i="55"/>
  <c r="D9" i="55"/>
  <c r="I9" i="55"/>
  <c r="E9" i="55"/>
  <c r="H9" i="55"/>
  <c r="K9" i="55"/>
  <c r="J9" i="55"/>
  <c r="L9" i="55"/>
  <c r="M9" i="55"/>
  <c r="N9" i="55"/>
  <c r="O9" i="55"/>
  <c r="P9" i="55"/>
  <c r="Q9" i="55"/>
  <c r="R9" i="55"/>
  <c r="S9" i="55"/>
  <c r="T9" i="55"/>
  <c r="U9" i="55"/>
  <c r="V9" i="55"/>
  <c r="W9" i="55"/>
  <c r="X9" i="55"/>
  <c r="Y9" i="55"/>
  <c r="Z9" i="55"/>
  <c r="AA9" i="55"/>
  <c r="AB9" i="55"/>
  <c r="AC9" i="55"/>
  <c r="AD9" i="55"/>
  <c r="AE9" i="55"/>
  <c r="C9" i="54" a="1"/>
  <c r="AF9" i="55"/>
  <c r="B37" i="53"/>
  <c r="B38" i="52"/>
  <c r="B35" i="50"/>
  <c r="F9" i="54" l="1"/>
  <c r="I9" i="54"/>
  <c r="H9" i="54"/>
  <c r="D9" i="54"/>
  <c r="E9" i="54"/>
  <c r="G9" i="54"/>
  <c r="C9" i="54"/>
  <c r="J9" i="54"/>
  <c r="K9" i="54"/>
  <c r="L9" i="54"/>
  <c r="M9" i="54"/>
  <c r="N9" i="54"/>
  <c r="O9" i="54"/>
  <c r="P9" i="54"/>
  <c r="Q9" i="54"/>
  <c r="R9" i="54"/>
  <c r="S9" i="54"/>
  <c r="T9" i="54"/>
  <c r="U9" i="54"/>
  <c r="V9" i="54"/>
  <c r="W9" i="54"/>
  <c r="X9" i="54"/>
  <c r="Y9" i="54"/>
  <c r="Z9" i="54"/>
  <c r="AA9" i="54"/>
  <c r="AB9" i="54"/>
  <c r="AC9" i="54"/>
  <c r="AD9" i="54"/>
  <c r="AE9" i="54"/>
  <c r="AF9" i="54"/>
  <c r="B39" i="52"/>
  <c r="B36" i="50"/>
  <c r="B38" i="53"/>
  <c r="C9" i="52" l="1" a="1"/>
  <c r="B37" i="50"/>
  <c r="B39" i="53"/>
  <c r="F9" i="52" l="1"/>
  <c r="E9" i="52"/>
  <c r="D9" i="52"/>
  <c r="C9" i="52"/>
  <c r="G9" i="52"/>
  <c r="H9" i="52"/>
  <c r="I9" i="52"/>
  <c r="J9" i="52"/>
  <c r="K9" i="52"/>
  <c r="L9" i="52"/>
  <c r="M9" i="52"/>
  <c r="N9" i="52"/>
  <c r="O9" i="52"/>
  <c r="P9" i="52"/>
  <c r="Q9" i="52"/>
  <c r="R9" i="52"/>
  <c r="S9" i="52"/>
  <c r="T9" i="52"/>
  <c r="U9" i="52"/>
  <c r="V9" i="52"/>
  <c r="W9" i="52"/>
  <c r="X9" i="52"/>
  <c r="Y9" i="52"/>
  <c r="Z9" i="52"/>
  <c r="AA9" i="52"/>
  <c r="AB9" i="52"/>
  <c r="AC9" i="52"/>
  <c r="AD9" i="52"/>
  <c r="AE9" i="52"/>
  <c r="C9" i="53" a="1"/>
  <c r="AF9" i="52"/>
  <c r="B38" i="50"/>
  <c r="E9" i="53" l="1"/>
  <c r="D9" i="53"/>
  <c r="F9" i="53"/>
  <c r="C9" i="53"/>
  <c r="G9" i="53"/>
  <c r="H9" i="53"/>
  <c r="I9" i="53"/>
  <c r="J9" i="53"/>
  <c r="K9" i="53"/>
  <c r="L9" i="53"/>
  <c r="M9" i="53"/>
  <c r="N9" i="53"/>
  <c r="O9" i="53"/>
  <c r="P9" i="53"/>
  <c r="Q9" i="53"/>
  <c r="R9" i="53"/>
  <c r="S9" i="53"/>
  <c r="T9" i="53"/>
  <c r="U9" i="53"/>
  <c r="V9" i="53"/>
  <c r="W9" i="53"/>
  <c r="X9" i="53"/>
  <c r="Y9" i="53"/>
  <c r="Z9" i="53"/>
  <c r="AA9" i="53"/>
  <c r="AB9" i="53"/>
  <c r="AC9" i="53"/>
  <c r="AD9" i="53"/>
  <c r="AE9" i="53"/>
  <c r="AF9" i="53"/>
  <c r="B39" i="50"/>
  <c r="C9" i="50" l="1" a="1"/>
  <c r="D9" i="50" l="1"/>
  <c r="E9" i="50"/>
  <c r="C9" i="50"/>
  <c r="F9" i="50"/>
  <c r="G9" i="50"/>
  <c r="H9" i="50"/>
  <c r="I9" i="50"/>
  <c r="J9" i="50"/>
  <c r="K9" i="50"/>
  <c r="L9" i="50"/>
  <c r="M9" i="50"/>
  <c r="N9" i="50"/>
  <c r="O9" i="50"/>
  <c r="P9" i="50"/>
  <c r="Q9" i="50"/>
  <c r="R9" i="50"/>
  <c r="S9" i="50"/>
  <c r="T9" i="50"/>
  <c r="U9" i="50"/>
  <c r="V9" i="50"/>
  <c r="W9" i="50"/>
  <c r="X9" i="50"/>
  <c r="Y9" i="50"/>
  <c r="Z9" i="50"/>
  <c r="AA9" i="50"/>
  <c r="AB9" i="50"/>
  <c r="AC9" i="50"/>
  <c r="AD9" i="50"/>
  <c r="AE9" i="50"/>
  <c r="AF9" i="50"/>
  <c r="AR20" i="65" l="1"/>
  <c r="CB20" i="65"/>
  <c r="AF20" i="65"/>
  <c r="BD20" i="65"/>
  <c r="H20" i="65"/>
  <c r="T20" i="65"/>
  <c r="BE20" i="65" l="1"/>
  <c r="BE21" i="65" s="1"/>
  <c r="U20" i="65"/>
  <c r="U21" i="65" s="1"/>
  <c r="BD21" i="65"/>
  <c r="AR21" i="65"/>
  <c r="I20" i="65"/>
  <c r="AS20" i="65"/>
  <c r="AS21" i="65" s="1"/>
  <c r="AG20" i="65"/>
  <c r="AG21" i="65" s="1"/>
  <c r="AF21" i="65"/>
  <c r="T21" i="65"/>
  <c r="CC20" i="65"/>
  <c r="CC21" i="65" s="1"/>
  <c r="CI20" i="65"/>
  <c r="C12" i="104" s="1"/>
  <c r="H21" i="65"/>
  <c r="CB21" i="65"/>
  <c r="CI21" i="65" l="1"/>
  <c r="CJ20" i="65"/>
  <c r="D12" i="104" s="1"/>
  <c r="I21" i="65"/>
  <c r="BG20" i="65" l="1"/>
  <c r="B32" i="96"/>
  <c r="AI20" i="65" l="1"/>
  <c r="CE20" i="65"/>
  <c r="K20" i="65"/>
  <c r="AU20" i="65"/>
  <c r="W20" i="65"/>
  <c r="BG21" i="65"/>
  <c r="BH20" i="65"/>
  <c r="BI20" i="65" s="1"/>
  <c r="AU21" i="65" l="1"/>
  <c r="AV20" i="65"/>
  <c r="AW20" i="65" s="1"/>
  <c r="CE21" i="65"/>
  <c r="CF20" i="65"/>
  <c r="CG20" i="65" s="1"/>
  <c r="AI21" i="65"/>
  <c r="AJ20" i="65"/>
  <c r="AK20" i="65" s="1"/>
  <c r="BH21" i="65"/>
  <c r="W21" i="65"/>
  <c r="X20" i="65"/>
  <c r="Y20" i="65" s="1"/>
  <c r="CL20" i="65"/>
  <c r="F12" i="104" s="1"/>
  <c r="K21" i="65"/>
  <c r="L20" i="65"/>
  <c r="M20" i="65" s="1"/>
  <c r="G12" i="104" l="1"/>
  <c r="CM20" i="65"/>
  <c r="CL21" i="65"/>
  <c r="L21" i="65"/>
  <c r="X21" i="65"/>
  <c r="AJ21" i="65"/>
  <c r="CF21" i="65"/>
  <c r="AV21" i="65"/>
  <c r="E32" i="96" l="1"/>
  <c r="BL14" i="65" l="1"/>
  <c r="AB14" i="65"/>
  <c r="AZ14" i="65" l="1"/>
  <c r="BC14" i="65" s="1"/>
  <c r="BI14" i="65" s="1"/>
  <c r="P14" i="65"/>
  <c r="D14" i="65"/>
  <c r="AE14" i="65"/>
  <c r="AK14" i="65" s="1"/>
  <c r="AB21" i="65"/>
  <c r="AN14" i="65"/>
  <c r="BX14" i="65"/>
  <c r="BL21" i="65"/>
  <c r="BO14" i="65"/>
  <c r="BU14" i="65" s="1"/>
  <c r="AZ21" i="65" l="1"/>
  <c r="BC21" i="65" s="1"/>
  <c r="CA14" i="65"/>
  <c r="CG14" i="65" s="1"/>
  <c r="BX21" i="65"/>
  <c r="G14" i="65"/>
  <c r="M14" i="65" s="1"/>
  <c r="CJ14" i="65"/>
  <c r="D11" i="104" s="1"/>
  <c r="D21" i="65"/>
  <c r="AQ14" i="65"/>
  <c r="AW14" i="65" s="1"/>
  <c r="AN21" i="65"/>
  <c r="BL30" i="65"/>
  <c r="BO21" i="65"/>
  <c r="AE21" i="65"/>
  <c r="S14" i="65"/>
  <c r="Y14" i="65" s="1"/>
  <c r="P21" i="65"/>
  <c r="CM14" i="65" l="1"/>
  <c r="BL87" i="65"/>
  <c r="BL88" i="65"/>
  <c r="BL89" i="65"/>
  <c r="BL85" i="65"/>
  <c r="BO85" i="65" s="1"/>
  <c r="BU85" i="65" s="1"/>
  <c r="G11" i="104"/>
  <c r="CA21" i="65"/>
  <c r="S21" i="65"/>
  <c r="BI21" i="65"/>
  <c r="AK21" i="65"/>
  <c r="BO30" i="65"/>
  <c r="BU21" i="65"/>
  <c r="BU30" i="65" s="1"/>
  <c r="AQ21" i="65"/>
  <c r="G21" i="65"/>
  <c r="CJ21" i="65"/>
  <c r="AW21" i="65" l="1"/>
  <c r="CG21" i="65"/>
  <c r="C32" i="96"/>
  <c r="BU87" i="65"/>
  <c r="BU89" i="65"/>
  <c r="BU88" i="65"/>
  <c r="Y21" i="65"/>
  <c r="M21" i="65"/>
  <c r="BO89" i="65"/>
  <c r="BO87" i="65"/>
  <c r="BO88" i="65"/>
  <c r="CM21" i="65" l="1"/>
  <c r="BY27" i="65" l="1"/>
  <c r="BY28" i="65" s="1"/>
  <c r="BY30" i="65" s="1"/>
  <c r="AC27" i="65"/>
  <c r="AC28" i="65" s="1"/>
  <c r="AC30" i="65" s="1"/>
  <c r="E27" i="65"/>
  <c r="AO27" i="65"/>
  <c r="AO28" i="65" s="1"/>
  <c r="AO30" i="65" s="1"/>
  <c r="C27" i="65"/>
  <c r="BW27" i="65"/>
  <c r="AN27" i="65"/>
  <c r="AN28" i="65" s="1"/>
  <c r="AN30" i="65" s="1"/>
  <c r="O27" i="65"/>
  <c r="AB27" i="65"/>
  <c r="AB28" i="65" s="1"/>
  <c r="AB30" i="65" s="1"/>
  <c r="BX27" i="65"/>
  <c r="BX28" i="65" s="1"/>
  <c r="BX30" i="65" s="1"/>
  <c r="AH27" i="65"/>
  <c r="AH28" i="65" s="1"/>
  <c r="AH30" i="65" s="1"/>
  <c r="AA27" i="65"/>
  <c r="AM27" i="65"/>
  <c r="AZ27" i="65"/>
  <c r="AZ28" i="65" s="1"/>
  <c r="AZ30" i="65" s="1"/>
  <c r="P27" i="65"/>
  <c r="P28" i="65" s="1"/>
  <c r="P30" i="65" s="1"/>
  <c r="AY27" i="65"/>
  <c r="BA27" i="65"/>
  <c r="BA28" i="65" s="1"/>
  <c r="BA30" i="65" s="1"/>
  <c r="Q27" i="65"/>
  <c r="Q28" i="65" s="1"/>
  <c r="Q30" i="65" s="1"/>
  <c r="CD27" i="65" l="1"/>
  <c r="CD28" i="65" s="1"/>
  <c r="CD30" i="65" s="1"/>
  <c r="AA28" i="65"/>
  <c r="T27" i="65"/>
  <c r="AS27" i="65"/>
  <c r="AS28" i="65" s="1"/>
  <c r="AS30" i="65" s="1"/>
  <c r="E28" i="65"/>
  <c r="BW28" i="65"/>
  <c r="AT27" i="65"/>
  <c r="AT28" i="65" s="1"/>
  <c r="AT30" i="65" s="1"/>
  <c r="BF27" i="65"/>
  <c r="BF28" i="65" s="1"/>
  <c r="BF30" i="65" s="1"/>
  <c r="BD27" i="65"/>
  <c r="U27" i="65"/>
  <c r="U28" i="65" s="1"/>
  <c r="U30" i="65" s="1"/>
  <c r="AR27" i="65"/>
  <c r="C28" i="65"/>
  <c r="D27" i="65"/>
  <c r="D28" i="65" s="1"/>
  <c r="V27" i="65"/>
  <c r="V28" i="65" s="1"/>
  <c r="V30" i="65" s="1"/>
  <c r="BE27" i="65"/>
  <c r="BE28" i="65" s="1"/>
  <c r="BE30" i="65" s="1"/>
  <c r="AF27" i="65"/>
  <c r="CC27" i="65"/>
  <c r="CC28" i="65" s="1"/>
  <c r="CC30" i="65" s="1"/>
  <c r="O28" i="65"/>
  <c r="CB27" i="65"/>
  <c r="AY28" i="65"/>
  <c r="AM28" i="65"/>
  <c r="AG27" i="65"/>
  <c r="AG28" i="65" s="1"/>
  <c r="AG30" i="65" s="1"/>
  <c r="H27" i="65"/>
  <c r="CI27" i="65" l="1"/>
  <c r="AM30" i="65"/>
  <c r="D30" i="65"/>
  <c r="BW30" i="65"/>
  <c r="T28" i="65"/>
  <c r="H28" i="65"/>
  <c r="AY30" i="65"/>
  <c r="CB28" i="65"/>
  <c r="AR28" i="65"/>
  <c r="E30" i="65"/>
  <c r="AA30" i="65"/>
  <c r="J27" i="65"/>
  <c r="O30" i="65"/>
  <c r="AF28" i="65"/>
  <c r="I27" i="65"/>
  <c r="C30" i="65"/>
  <c r="BD28" i="65"/>
  <c r="AF30" i="65" l="1"/>
  <c r="CJ27" i="65"/>
  <c r="I28" i="65"/>
  <c r="T30" i="65"/>
  <c r="H30" i="65"/>
  <c r="J28" i="65"/>
  <c r="CK27" i="65"/>
  <c r="BD30" i="65"/>
  <c r="CI28" i="65"/>
  <c r="AR30" i="65"/>
  <c r="CB30" i="65"/>
  <c r="C13" i="104" l="1"/>
  <c r="J30" i="65"/>
  <c r="CK28" i="65"/>
  <c r="E13" i="104" s="1"/>
  <c r="E14" i="104" s="1"/>
  <c r="CI30" i="65"/>
  <c r="I30" i="65"/>
  <c r="CJ28" i="65"/>
  <c r="D13" i="104" s="1"/>
  <c r="D14" i="104" s="1"/>
  <c r="C14" i="104"/>
  <c r="CJ30" i="65" l="1"/>
  <c r="B22" i="96"/>
  <c r="CK30" i="65"/>
  <c r="D22" i="96" l="1"/>
  <c r="C22" i="96"/>
  <c r="AH42" i="65" l="1"/>
  <c r="BF42" i="65"/>
  <c r="BE42" i="65"/>
  <c r="N24" i="57"/>
  <c r="Q42" i="65"/>
  <c r="AG41" i="65"/>
  <c r="I42" i="65"/>
  <c r="I41" i="65"/>
  <c r="AH41" i="65"/>
  <c r="CD41" i="65"/>
  <c r="V41" i="65"/>
  <c r="V42" i="65"/>
  <c r="AO42" i="65"/>
  <c r="AT42" i="65"/>
  <c r="D42" i="65"/>
  <c r="N24" i="58"/>
  <c r="N25" i="58"/>
  <c r="AT41" i="65"/>
  <c r="AB42" i="65"/>
  <c r="O24" i="57"/>
  <c r="AG42" i="65"/>
  <c r="AS41" i="65"/>
  <c r="AS42" i="65"/>
  <c r="CD42" i="65"/>
  <c r="E42" i="65"/>
  <c r="CC41" i="65"/>
  <c r="U42" i="65"/>
  <c r="O24" i="58"/>
  <c r="P42" i="65"/>
  <c r="U41" i="65"/>
  <c r="O25" i="57"/>
  <c r="AN42" i="65"/>
  <c r="N25" i="57"/>
  <c r="AC42" i="65"/>
  <c r="CC42" i="65"/>
  <c r="O24" i="56"/>
  <c r="J41" i="65"/>
  <c r="J42" i="65"/>
  <c r="AM25" i="58" l="1"/>
  <c r="AH25" i="58"/>
  <c r="O27" i="58"/>
  <c r="BY50" i="65"/>
  <c r="AZ52" i="65"/>
  <c r="CJ52" i="65" s="1"/>
  <c r="U37" i="72" s="1"/>
  <c r="BX51" i="65"/>
  <c r="CJ51" i="65" s="1"/>
  <c r="U36" i="72" s="1"/>
  <c r="N26" i="56"/>
  <c r="BA52" i="65"/>
  <c r="CK52" i="65" s="1"/>
  <c r="AE37" i="72" s="1"/>
  <c r="BW50" i="65"/>
  <c r="M27" i="58"/>
  <c r="AH25" i="57"/>
  <c r="AM25" i="57"/>
  <c r="AZ42" i="65"/>
  <c r="BE41" i="65"/>
  <c r="BX42" i="65"/>
  <c r="BA42" i="65"/>
  <c r="AN24" i="56"/>
  <c r="AI24" i="56"/>
  <c r="N27" i="56"/>
  <c r="BE50" i="65"/>
  <c r="O25" i="58"/>
  <c r="AN24" i="57"/>
  <c r="AI24" i="57"/>
  <c r="BY51" i="65"/>
  <c r="CK51" i="65" s="1"/>
  <c r="AE36" i="72" s="1"/>
  <c r="O26" i="56"/>
  <c r="AH24" i="58"/>
  <c r="AM24" i="58"/>
  <c r="BF41" i="65"/>
  <c r="CK41" i="65" s="1"/>
  <c r="N24" i="56"/>
  <c r="N24" i="51" s="1"/>
  <c r="AH24" i="57"/>
  <c r="AM24" i="57"/>
  <c r="BW51" i="65"/>
  <c r="M26" i="56"/>
  <c r="AN25" i="57"/>
  <c r="AI25" i="57"/>
  <c r="BD50" i="65"/>
  <c r="M27" i="56"/>
  <c r="O24" i="51"/>
  <c r="AN24" i="58"/>
  <c r="AI24" i="58"/>
  <c r="O25" i="56"/>
  <c r="BY42" i="65"/>
  <c r="CK42" i="65" s="1"/>
  <c r="BX50" i="65"/>
  <c r="N27" i="58"/>
  <c r="N25" i="56"/>
  <c r="N25" i="51" s="1"/>
  <c r="BF50" i="65"/>
  <c r="O27" i="56"/>
  <c r="CJ41" i="65"/>
  <c r="AY52" i="65"/>
  <c r="CI50" i="65" l="1"/>
  <c r="CJ42" i="65"/>
  <c r="CK50" i="65"/>
  <c r="AE35" i="72" s="1"/>
  <c r="CJ50" i="65"/>
  <c r="U35" i="72" s="1"/>
  <c r="AH25" i="51"/>
  <c r="AM25" i="51"/>
  <c r="BZ51" i="65"/>
  <c r="CL51" i="65" s="1"/>
  <c r="AO36" i="72" s="1"/>
  <c r="P26" i="56"/>
  <c r="CI52" i="65"/>
  <c r="AI25" i="56"/>
  <c r="AN25" i="56"/>
  <c r="AN24" i="51"/>
  <c r="AI24" i="51"/>
  <c r="AM24" i="56"/>
  <c r="AH24" i="56"/>
  <c r="AN25" i="58"/>
  <c r="AI25" i="58"/>
  <c r="O25" i="51"/>
  <c r="M27" i="51"/>
  <c r="AG27" i="58"/>
  <c r="AL27" i="58"/>
  <c r="AM27" i="58"/>
  <c r="AH27" i="58"/>
  <c r="N27" i="51"/>
  <c r="P27" i="58"/>
  <c r="BZ50" i="65"/>
  <c r="CA50" i="65" s="1"/>
  <c r="CG50" i="65" s="1"/>
  <c r="P27" i="56"/>
  <c r="Q27" i="56" s="1"/>
  <c r="BG50" i="65"/>
  <c r="BB52" i="65"/>
  <c r="CL52" i="65" s="1"/>
  <c r="AO37" i="72" s="1"/>
  <c r="AN27" i="58"/>
  <c r="O27" i="51"/>
  <c r="AI27" i="58"/>
  <c r="AI27" i="56"/>
  <c r="AN27" i="56"/>
  <c r="AL27" i="56"/>
  <c r="AG27" i="56"/>
  <c r="AM24" i="51"/>
  <c r="AH24" i="51"/>
  <c r="AH25" i="56"/>
  <c r="AM25" i="56"/>
  <c r="AG26" i="56"/>
  <c r="AL26" i="56"/>
  <c r="M26" i="51"/>
  <c r="CI51" i="65"/>
  <c r="O26" i="51"/>
  <c r="AI26" i="56"/>
  <c r="AN26" i="56"/>
  <c r="AM27" i="56"/>
  <c r="AH27" i="56"/>
  <c r="N26" i="51"/>
  <c r="AM26" i="56"/>
  <c r="AH26" i="56"/>
  <c r="K37" i="72" l="1"/>
  <c r="K36" i="72"/>
  <c r="CA51" i="65"/>
  <c r="CG51" i="65" s="1"/>
  <c r="CM51" i="65" s="1"/>
  <c r="AN26" i="51"/>
  <c r="AI26" i="51"/>
  <c r="AH27" i="51"/>
  <c r="AM27" i="51"/>
  <c r="AL27" i="51"/>
  <c r="AG27" i="51"/>
  <c r="CL50" i="65"/>
  <c r="AO27" i="58"/>
  <c r="P27" i="51"/>
  <c r="Q27" i="51" s="1"/>
  <c r="AJ27" i="58"/>
  <c r="Q27" i="58"/>
  <c r="K35" i="72"/>
  <c r="AN25" i="51"/>
  <c r="AI25" i="51"/>
  <c r="AO26" i="56"/>
  <c r="P26" i="51"/>
  <c r="Q26" i="51" s="1"/>
  <c r="AJ26" i="56"/>
  <c r="Q26" i="56"/>
  <c r="BC52" i="65"/>
  <c r="BI52" i="65" s="1"/>
  <c r="CM52" i="65" s="1"/>
  <c r="AH26" i="51"/>
  <c r="AM26" i="51"/>
  <c r="AL26" i="51"/>
  <c r="AG26" i="51"/>
  <c r="AK27" i="56"/>
  <c r="AP27" i="56"/>
  <c r="AN27" i="51"/>
  <c r="AI27" i="51"/>
  <c r="AO27" i="56"/>
  <c r="AJ27" i="56"/>
  <c r="BH50" i="65"/>
  <c r="BI50" i="65" s="1"/>
  <c r="CM50" i="65" s="1"/>
  <c r="AO35" i="72" l="1"/>
  <c r="AP27" i="51"/>
  <c r="AK27" i="51"/>
  <c r="AK26" i="56"/>
  <c r="AP26" i="56"/>
  <c r="AK27" i="58"/>
  <c r="AP27" i="58"/>
  <c r="AO27" i="51"/>
  <c r="AJ27" i="51"/>
  <c r="AK26" i="51"/>
  <c r="AP26" i="51"/>
  <c r="AO26" i="51"/>
  <c r="AJ26" i="51"/>
  <c r="AP53" i="65" l="1"/>
  <c r="F53" i="65"/>
  <c r="BZ53" i="65"/>
  <c r="BY53" i="65"/>
  <c r="BY58" i="65" s="1"/>
  <c r="AO53" i="65"/>
  <c r="AO58" i="65" s="1"/>
  <c r="BB53" i="65"/>
  <c r="BA53" i="65"/>
  <c r="BA58" i="65" s="1"/>
  <c r="E53" i="65"/>
  <c r="AD53" i="65"/>
  <c r="AC53" i="65"/>
  <c r="AC58" i="65" s="1"/>
  <c r="R53" i="65" l="1"/>
  <c r="AH45" i="72"/>
  <c r="AH40" i="72"/>
  <c r="Q53" i="65"/>
  <c r="Q58" i="65" s="1"/>
  <c r="X40" i="72"/>
  <c r="X45" i="72"/>
  <c r="E58" i="65"/>
  <c r="O28" i="57" l="1"/>
  <c r="P28" i="57"/>
  <c r="N28" i="56"/>
  <c r="M28" i="56"/>
  <c r="C53" i="65"/>
  <c r="M28" i="57"/>
  <c r="P28" i="56"/>
  <c r="J53" i="65"/>
  <c r="O28" i="56"/>
  <c r="N28" i="57"/>
  <c r="P69" i="65"/>
  <c r="T53" i="65"/>
  <c r="AF53" i="65"/>
  <c r="CE74" i="65"/>
  <c r="CD74" i="65" l="1"/>
  <c r="AZ53" i="65"/>
  <c r="AZ58" i="65" s="1"/>
  <c r="Q74" i="65"/>
  <c r="BZ74" i="65"/>
  <c r="BB74" i="65"/>
  <c r="AT53" i="65"/>
  <c r="AT58" i="65" s="1"/>
  <c r="BF53" i="65"/>
  <c r="BF58" i="65" s="1"/>
  <c r="F74" i="65"/>
  <c r="AI74" i="65"/>
  <c r="AH28" i="57"/>
  <c r="AM28" i="57"/>
  <c r="N29" i="57"/>
  <c r="AH29" i="57" s="1"/>
  <c r="AJ28" i="56"/>
  <c r="AO28" i="56"/>
  <c r="Q28" i="57"/>
  <c r="AG28" i="57"/>
  <c r="AL28" i="57"/>
  <c r="AN53" i="65"/>
  <c r="AN58" i="65" s="1"/>
  <c r="CC53" i="65"/>
  <c r="CC58" i="65" s="1"/>
  <c r="N29" i="56"/>
  <c r="AH29" i="56" s="1"/>
  <c r="AM28" i="56"/>
  <c r="AH28" i="56"/>
  <c r="AJ28" i="57"/>
  <c r="AO28" i="57"/>
  <c r="AB53" i="65"/>
  <c r="AB58" i="65" s="1"/>
  <c r="AH53" i="65"/>
  <c r="AH58" i="65" s="1"/>
  <c r="BX74" i="65"/>
  <c r="AZ74" i="65"/>
  <c r="AB69" i="65"/>
  <c r="P74" i="65"/>
  <c r="CC69" i="65"/>
  <c r="E74" i="65"/>
  <c r="BA74" i="65"/>
  <c r="BE74" i="65"/>
  <c r="I69" i="65"/>
  <c r="AG69" i="65"/>
  <c r="AD74" i="65"/>
  <c r="K74" i="65"/>
  <c r="AN28" i="56"/>
  <c r="AI28" i="56"/>
  <c r="O29" i="56"/>
  <c r="AI29" i="56" s="1"/>
  <c r="Q28" i="56"/>
  <c r="AL28" i="56"/>
  <c r="AG28" i="56"/>
  <c r="U53" i="65"/>
  <c r="U58" i="65" s="1"/>
  <c r="CE53" i="65"/>
  <c r="CB53" i="65"/>
  <c r="AM53" i="65"/>
  <c r="AN69" i="65"/>
  <c r="D69" i="65"/>
  <c r="I74" i="65"/>
  <c r="AR53" i="65"/>
  <c r="BW53" i="65"/>
  <c r="AS74" i="65"/>
  <c r="D74" i="65"/>
  <c r="BX69" i="65"/>
  <c r="AN74" i="65"/>
  <c r="AZ69" i="65"/>
  <c r="BY74" i="65"/>
  <c r="U69" i="65"/>
  <c r="CC74" i="65"/>
  <c r="AU74" i="65"/>
  <c r="W74" i="65"/>
  <c r="J58" i="65"/>
  <c r="BG53" i="65"/>
  <c r="AA53" i="65"/>
  <c r="AS53" i="65"/>
  <c r="AS58" i="65" s="1"/>
  <c r="BE53" i="65"/>
  <c r="BE58" i="65" s="1"/>
  <c r="AG53" i="65"/>
  <c r="AG58" i="65" s="1"/>
  <c r="CD53" i="65"/>
  <c r="CD58" i="65" s="1"/>
  <c r="AU53" i="65"/>
  <c r="AY53" i="65"/>
  <c r="P53" i="65"/>
  <c r="P58" i="65" s="1"/>
  <c r="W53" i="65"/>
  <c r="AN28" i="57"/>
  <c r="AI28" i="57"/>
  <c r="O29" i="57"/>
  <c r="AI29" i="57" s="1"/>
  <c r="AG74" i="65"/>
  <c r="AB74" i="65"/>
  <c r="AO74" i="65"/>
  <c r="AC74" i="65"/>
  <c r="BE69" i="65"/>
  <c r="U74" i="65"/>
  <c r="AS69" i="65"/>
  <c r="AP74" i="65"/>
  <c r="R74" i="65"/>
  <c r="BG74" i="65"/>
  <c r="BD53" i="65"/>
  <c r="BX53" i="65"/>
  <c r="BX58" i="65" s="1"/>
  <c r="AI53" i="65"/>
  <c r="CC79" i="65"/>
  <c r="I79" i="65"/>
  <c r="I81" i="65" s="1"/>
  <c r="I89" i="65" s="1"/>
  <c r="AN79" i="65" l="1"/>
  <c r="AN81" i="65" s="1"/>
  <c r="AJ53" i="65"/>
  <c r="AT74" i="65"/>
  <c r="BW69" i="65"/>
  <c r="CB69" i="65"/>
  <c r="CB74" i="65"/>
  <c r="CF74" i="65" s="1"/>
  <c r="O69" i="65"/>
  <c r="AM74" i="65"/>
  <c r="AQ74" i="65" s="1"/>
  <c r="AM69" i="65"/>
  <c r="I53" i="65"/>
  <c r="I58" i="65" s="1"/>
  <c r="AR74" i="65"/>
  <c r="O74" i="65"/>
  <c r="S74" i="65" s="1"/>
  <c r="P79" i="65"/>
  <c r="P81" i="65" s="1"/>
  <c r="AS79" i="65"/>
  <c r="AS81" i="65" s="1"/>
  <c r="H61" i="65"/>
  <c r="AZ79" i="65"/>
  <c r="AZ81" i="65" s="1"/>
  <c r="BH53" i="65"/>
  <c r="W45" i="72"/>
  <c r="Y45" i="72" s="1"/>
  <c r="W40" i="72"/>
  <c r="Y38" i="72"/>
  <c r="CC81" i="65"/>
  <c r="O53" i="65"/>
  <c r="AK28" i="57"/>
  <c r="AP28" i="57"/>
  <c r="CL74" i="65"/>
  <c r="AR69" i="65"/>
  <c r="V74" i="65"/>
  <c r="BF74" i="65"/>
  <c r="AA69" i="65"/>
  <c r="BW74" i="65"/>
  <c r="CA74" i="65" s="1"/>
  <c r="T69" i="65"/>
  <c r="AB79" i="65"/>
  <c r="AB81" i="65" s="1"/>
  <c r="P28" i="58"/>
  <c r="K53" i="65"/>
  <c r="CF53" i="65"/>
  <c r="D45" i="72"/>
  <c r="D40" i="72"/>
  <c r="C61" i="65"/>
  <c r="AH74" i="65"/>
  <c r="AF69" i="65"/>
  <c r="BD69" i="65"/>
  <c r="AA74" i="65"/>
  <c r="AE74" i="65" s="1"/>
  <c r="AY74" i="65"/>
  <c r="BC74" i="65" s="1"/>
  <c r="AY69" i="65"/>
  <c r="D79" i="65"/>
  <c r="AG79" i="65"/>
  <c r="AG81" i="65" s="1"/>
  <c r="U79" i="65"/>
  <c r="U81" i="65" s="1"/>
  <c r="BE79" i="65"/>
  <c r="BE81" i="65" s="1"/>
  <c r="BX79" i="65"/>
  <c r="BX81" i="65" s="1"/>
  <c r="O28" i="58"/>
  <c r="V53" i="65"/>
  <c r="X53" i="65" s="1"/>
  <c r="BC53" i="65"/>
  <c r="AE53" i="65"/>
  <c r="C40" i="72"/>
  <c r="C45" i="72"/>
  <c r="E38" i="72"/>
  <c r="E40" i="72" s="1"/>
  <c r="CA53" i="65"/>
  <c r="AQ53" i="65"/>
  <c r="AK28" i="56"/>
  <c r="AP28" i="56"/>
  <c r="N45" i="72"/>
  <c r="N40" i="72"/>
  <c r="H69" i="65"/>
  <c r="C69" i="65"/>
  <c r="C74" i="65"/>
  <c r="AN89" i="65"/>
  <c r="CJ74" i="65"/>
  <c r="M28" i="58"/>
  <c r="H53" i="65"/>
  <c r="AV53" i="65"/>
  <c r="CJ69" i="65"/>
  <c r="D81" i="65"/>
  <c r="AG45" i="72"/>
  <c r="AI45" i="72" s="1"/>
  <c r="AG40" i="72"/>
  <c r="AI38" i="72"/>
  <c r="N28" i="58"/>
  <c r="D53" i="65"/>
  <c r="M40" i="72"/>
  <c r="O38" i="72"/>
  <c r="O40" i="72" s="1"/>
  <c r="M45" i="72"/>
  <c r="BW61" i="65"/>
  <c r="AM61" i="65"/>
  <c r="CB61" i="65"/>
  <c r="BD61" i="65"/>
  <c r="O45" i="72" l="1"/>
  <c r="E45" i="72"/>
  <c r="BW66" i="65"/>
  <c r="AM66" i="65"/>
  <c r="BD66" i="65"/>
  <c r="AG61" i="65"/>
  <c r="AG66" i="65" s="1"/>
  <c r="AG88" i="65" s="1"/>
  <c r="AZ61" i="65"/>
  <c r="AZ66" i="65" s="1"/>
  <c r="AZ88" i="65" s="1"/>
  <c r="AG89" i="65"/>
  <c r="J74" i="65"/>
  <c r="CK74" i="65" s="1"/>
  <c r="AZ89" i="65"/>
  <c r="AZ83" i="65"/>
  <c r="AZ85" i="65" s="1"/>
  <c r="AZ87" i="65" s="1"/>
  <c r="U89" i="65"/>
  <c r="CL53" i="65"/>
  <c r="H74" i="65"/>
  <c r="AS89" i="65"/>
  <c r="T61" i="65"/>
  <c r="AF79" i="65"/>
  <c r="E61" i="65"/>
  <c r="AH28" i="58"/>
  <c r="AM28" i="58"/>
  <c r="N28" i="51"/>
  <c r="N29" i="58"/>
  <c r="AH29" i="58" s="1"/>
  <c r="AR61" i="65"/>
  <c r="AY61" i="65"/>
  <c r="CB79" i="65"/>
  <c r="CB81" i="65" s="1"/>
  <c r="P61" i="65"/>
  <c r="P66" i="65" s="1"/>
  <c r="P88" i="65" s="1"/>
  <c r="AS61" i="65"/>
  <c r="AS66" i="65" s="1"/>
  <c r="AS88" i="65" s="1"/>
  <c r="BA61" i="65"/>
  <c r="BA66" i="65" s="1"/>
  <c r="BA88" i="65" s="1"/>
  <c r="CI69" i="65"/>
  <c r="C66" i="65"/>
  <c r="AF61" i="65"/>
  <c r="AA61" i="65"/>
  <c r="O61" i="65"/>
  <c r="BW79" i="65"/>
  <c r="BW81" i="65" s="1"/>
  <c r="H79" i="65"/>
  <c r="AY79" i="65"/>
  <c r="AY81" i="65" s="1"/>
  <c r="I61" i="65"/>
  <c r="I66" i="65" s="1"/>
  <c r="I83" i="65" s="1"/>
  <c r="I85" i="65" s="1"/>
  <c r="I87" i="65" s="1"/>
  <c r="V61" i="65"/>
  <c r="V66" i="65" s="1"/>
  <c r="AT61" i="65"/>
  <c r="AT66" i="65" s="1"/>
  <c r="AT88" i="65" s="1"/>
  <c r="BF61" i="65"/>
  <c r="BF66" i="65" s="1"/>
  <c r="BF88" i="65" s="1"/>
  <c r="AK53" i="65"/>
  <c r="CJ53" i="65"/>
  <c r="D58" i="65"/>
  <c r="G53" i="65"/>
  <c r="AW53" i="65"/>
  <c r="L53" i="65"/>
  <c r="CI53" i="65"/>
  <c r="BE89" i="65"/>
  <c r="CJ79" i="65"/>
  <c r="AF74" i="65"/>
  <c r="AJ74" i="65" s="1"/>
  <c r="AK74" i="65" s="1"/>
  <c r="AO28" i="58"/>
  <c r="P28" i="51"/>
  <c r="AJ28" i="58"/>
  <c r="AB89" i="65"/>
  <c r="CC89" i="65"/>
  <c r="BI53" i="65"/>
  <c r="H66" i="65"/>
  <c r="P83" i="65"/>
  <c r="P85" i="65" s="1"/>
  <c r="P87" i="65" s="1"/>
  <c r="P89" i="65"/>
  <c r="AV74" i="65"/>
  <c r="AW74" i="65" s="1"/>
  <c r="T74" i="65"/>
  <c r="X74" i="65" s="1"/>
  <c r="Y74" i="65" s="1"/>
  <c r="CG74" i="65"/>
  <c r="AA79" i="65"/>
  <c r="AA81" i="65" s="1"/>
  <c r="T79" i="65"/>
  <c r="AB61" i="65"/>
  <c r="AB66" i="65" s="1"/>
  <c r="AB88" i="65" s="1"/>
  <c r="AN61" i="65"/>
  <c r="AN66" i="65" s="1"/>
  <c r="BY61" i="65"/>
  <c r="BY66" i="65" s="1"/>
  <c r="BY88" i="65" s="1"/>
  <c r="AC61" i="65"/>
  <c r="AC66" i="65" s="1"/>
  <c r="AC88" i="65" s="1"/>
  <c r="D89" i="65"/>
  <c r="CJ81" i="65"/>
  <c r="G74" i="65"/>
  <c r="O29" i="58"/>
  <c r="AI29" i="58" s="1"/>
  <c r="AI28" i="58"/>
  <c r="AN28" i="58"/>
  <c r="O28" i="51"/>
  <c r="CB66" i="65"/>
  <c r="O79" i="65"/>
  <c r="O81" i="65" s="1"/>
  <c r="BE61" i="65"/>
  <c r="BE66" i="65" s="1"/>
  <c r="BE88" i="65" s="1"/>
  <c r="AH61" i="65"/>
  <c r="AH66" i="65" s="1"/>
  <c r="AH88" i="65" s="1"/>
  <c r="CD61" i="65"/>
  <c r="CD66" i="65" s="1"/>
  <c r="CD88" i="65" s="1"/>
  <c r="BX89" i="65"/>
  <c r="C79" i="65"/>
  <c r="AM79" i="65"/>
  <c r="AM81" i="65" s="1"/>
  <c r="AM89" i="65" s="1"/>
  <c r="AR79" i="65"/>
  <c r="AR81" i="65" s="1"/>
  <c r="BD79" i="65"/>
  <c r="U61" i="65"/>
  <c r="U66" i="65" s="1"/>
  <c r="U88" i="65" s="1"/>
  <c r="CC61" i="65"/>
  <c r="CC66" i="65" s="1"/>
  <c r="CC88" i="65" s="1"/>
  <c r="BX61" i="65"/>
  <c r="BX66" i="65" s="1"/>
  <c r="BX88" i="65" s="1"/>
  <c r="D61" i="65"/>
  <c r="J61" i="65"/>
  <c r="J66" i="65" s="1"/>
  <c r="J88" i="65" s="1"/>
  <c r="Q61" i="65"/>
  <c r="Q66" i="65" s="1"/>
  <c r="Q88" i="65" s="1"/>
  <c r="AO61" i="65"/>
  <c r="AO66" i="65" s="1"/>
  <c r="AO88" i="65" s="1"/>
  <c r="AI40" i="72"/>
  <c r="AO38" i="72"/>
  <c r="AO40" i="72" s="1"/>
  <c r="AL28" i="58"/>
  <c r="AG28" i="58"/>
  <c r="M28" i="51"/>
  <c r="Q28" i="58"/>
  <c r="V58" i="65"/>
  <c r="CK53" i="65"/>
  <c r="BD74" i="65"/>
  <c r="BH74" i="65" s="1"/>
  <c r="BI74" i="65" s="1"/>
  <c r="CG53" i="65"/>
  <c r="S53" i="65"/>
  <c r="Y40" i="72"/>
  <c r="T81" i="65" l="1"/>
  <c r="AG83" i="65"/>
  <c r="AG85" i="65" s="1"/>
  <c r="AG87" i="65" s="1"/>
  <c r="L74" i="65"/>
  <c r="AF81" i="65"/>
  <c r="AF89" i="65" s="1"/>
  <c r="U83" i="65"/>
  <c r="U85" i="65" s="1"/>
  <c r="U87" i="65" s="1"/>
  <c r="CC83" i="65"/>
  <c r="CC85" i="65" s="1"/>
  <c r="CC87" i="65" s="1"/>
  <c r="AB83" i="65"/>
  <c r="AB85" i="65" s="1"/>
  <c r="AB87" i="65" s="1"/>
  <c r="Y53" i="65"/>
  <c r="Z40" i="72"/>
  <c r="Z45" i="72"/>
  <c r="AE45" i="72" s="1"/>
  <c r="AG28" i="51"/>
  <c r="Q28" i="51"/>
  <c r="AL28" i="51"/>
  <c r="AN83" i="65"/>
  <c r="AN85" i="65" s="1"/>
  <c r="AN87" i="65" s="1"/>
  <c r="AN88" i="65"/>
  <c r="BE83" i="65"/>
  <c r="BE85" i="65" s="1"/>
  <c r="BE87" i="65" s="1"/>
  <c r="AF66" i="65"/>
  <c r="AR66" i="65"/>
  <c r="M74" i="65"/>
  <c r="CM74" i="65" s="1"/>
  <c r="AE38" i="72"/>
  <c r="AE40" i="72" s="1"/>
  <c r="V88" i="65"/>
  <c r="CK58" i="65"/>
  <c r="AR89" i="65"/>
  <c r="BX83" i="65"/>
  <c r="BX85" i="65" s="1"/>
  <c r="BX87" i="65" s="1"/>
  <c r="AI28" i="51"/>
  <c r="AN28" i="51"/>
  <c r="O29" i="51"/>
  <c r="AI29" i="51" s="1"/>
  <c r="T89" i="65"/>
  <c r="CJ58" i="65"/>
  <c r="AA66" i="65"/>
  <c r="AY66" i="65"/>
  <c r="N29" i="51"/>
  <c r="AH29" i="51" s="1"/>
  <c r="AM28" i="51"/>
  <c r="AH28" i="51"/>
  <c r="CK61" i="65"/>
  <c r="E66" i="65"/>
  <c r="T66" i="65"/>
  <c r="H81" i="65"/>
  <c r="U38" i="72"/>
  <c r="U40" i="72" s="1"/>
  <c r="P45" i="72"/>
  <c r="U45" i="72" s="1"/>
  <c r="P40" i="72"/>
  <c r="BW89" i="65"/>
  <c r="O66" i="65"/>
  <c r="CI61" i="65"/>
  <c r="CB89" i="65"/>
  <c r="AS83" i="65"/>
  <c r="AS85" i="65" s="1"/>
  <c r="AS87" i="65" s="1"/>
  <c r="O89" i="65"/>
  <c r="CJ89" i="65"/>
  <c r="C40" i="96"/>
  <c r="D17" i="104"/>
  <c r="AA89" i="65"/>
  <c r="AO28" i="51"/>
  <c r="AJ28" i="51"/>
  <c r="K38" i="72"/>
  <c r="K40" i="72" s="1"/>
  <c r="F45" i="72"/>
  <c r="K45" i="72" s="1"/>
  <c r="F40" i="72"/>
  <c r="AP28" i="58"/>
  <c r="AK28" i="58"/>
  <c r="CJ61" i="65"/>
  <c r="D66" i="65"/>
  <c r="CI79" i="65"/>
  <c r="CI74" i="65"/>
  <c r="M53" i="65"/>
  <c r="AY89" i="65"/>
  <c r="C81" i="65"/>
  <c r="AJ45" i="72"/>
  <c r="AO45" i="72" s="1"/>
  <c r="AJ40" i="72"/>
  <c r="BD81" i="65"/>
  <c r="I88" i="65"/>
  <c r="E15" i="104" l="1"/>
  <c r="D36" i="96"/>
  <c r="D39" i="96"/>
  <c r="D21" i="96"/>
  <c r="B44" i="97"/>
  <c r="C44" i="97" s="1"/>
  <c r="BD89" i="65"/>
  <c r="CJ66" i="65"/>
  <c r="D16" i="104" s="1"/>
  <c r="D83" i="65"/>
  <c r="C89" i="65"/>
  <c r="CI81" i="65"/>
  <c r="CM53" i="65"/>
  <c r="D88" i="65"/>
  <c r="H89" i="65"/>
  <c r="CI66" i="65"/>
  <c r="C16" i="104" s="1"/>
  <c r="CK66" i="65"/>
  <c r="E16" i="104" s="1"/>
  <c r="E88" i="65"/>
  <c r="C36" i="96"/>
  <c r="C38" i="96"/>
  <c r="D15" i="104"/>
  <c r="CJ88" i="65"/>
  <c r="B43" i="97"/>
  <c r="C43" i="97" s="1"/>
  <c r="C39" i="96"/>
  <c r="C21" i="96"/>
  <c r="AK28" i="51"/>
  <c r="AP28" i="51"/>
  <c r="D38" i="96" l="1"/>
  <c r="AO69" i="65"/>
  <c r="V69" i="65"/>
  <c r="AT69" i="65"/>
  <c r="J69" i="65"/>
  <c r="CK88" i="65"/>
  <c r="CD69" i="65"/>
  <c r="BY69" i="65"/>
  <c r="AC69" i="65"/>
  <c r="BA69" i="65"/>
  <c r="BF69" i="65"/>
  <c r="B40" i="96"/>
  <c r="CI89" i="65"/>
  <c r="C17" i="104"/>
  <c r="D85" i="65"/>
  <c r="CJ83" i="65"/>
  <c r="AH69" i="65"/>
  <c r="Q69" i="65"/>
  <c r="E69" i="65"/>
  <c r="CK69" i="65" l="1"/>
  <c r="BY79" i="65"/>
  <c r="Q79" i="65"/>
  <c r="V79" i="65"/>
  <c r="BF79" i="65"/>
  <c r="BF81" i="65" s="1"/>
  <c r="E79" i="65"/>
  <c r="BY81" i="65"/>
  <c r="BA79" i="65"/>
  <c r="Q81" i="65"/>
  <c r="AO79" i="65"/>
  <c r="AH79" i="65"/>
  <c r="AH81" i="65" s="1"/>
  <c r="AT79" i="65"/>
  <c r="CJ85" i="65"/>
  <c r="D87" i="65"/>
  <c r="CD79" i="65"/>
  <c r="CD81" i="65" s="1"/>
  <c r="J79" i="65"/>
  <c r="AC79" i="65"/>
  <c r="AC81" i="65" s="1"/>
  <c r="AT81" i="65"/>
  <c r="AH89" i="65" l="1"/>
  <c r="AH83" i="65"/>
  <c r="C35" i="96"/>
  <c r="C10" i="98"/>
  <c r="C13" i="98" s="1"/>
  <c r="C27" i="98" s="1"/>
  <c r="C36" i="98" s="1"/>
  <c r="C14" i="96"/>
  <c r="C15" i="96"/>
  <c r="C13" i="96"/>
  <c r="D18" i="104"/>
  <c r="CJ87" i="65"/>
  <c r="Q83" i="65"/>
  <c r="Q89" i="65"/>
  <c r="CD83" i="65"/>
  <c r="CD85" i="65" s="1"/>
  <c r="CD87" i="65" s="1"/>
  <c r="CD89" i="65"/>
  <c r="CK79" i="65"/>
  <c r="AT83" i="65"/>
  <c r="AT89" i="65"/>
  <c r="BA81" i="65"/>
  <c r="AC89" i="65"/>
  <c r="AC83" i="65"/>
  <c r="AO81" i="65"/>
  <c r="J81" i="65"/>
  <c r="V81" i="65"/>
  <c r="BY89" i="65"/>
  <c r="BY83" i="65"/>
  <c r="BF83" i="65"/>
  <c r="BF89" i="65"/>
  <c r="E81" i="65"/>
  <c r="AT85" i="65" l="1"/>
  <c r="BA89" i="65"/>
  <c r="BA83" i="65"/>
  <c r="BY85" i="65"/>
  <c r="E83" i="65"/>
  <c r="CK81" i="65"/>
  <c r="E89" i="65"/>
  <c r="AC85" i="65"/>
  <c r="V89" i="65"/>
  <c r="V83" i="65"/>
  <c r="Q85" i="65"/>
  <c r="AH85" i="65"/>
  <c r="AH87" i="65" s="1"/>
  <c r="F61" i="65"/>
  <c r="AO89" i="65"/>
  <c r="AO83" i="65"/>
  <c r="K61" i="65"/>
  <c r="BF85" i="65"/>
  <c r="J89" i="65"/>
  <c r="J83" i="65"/>
  <c r="AO85" i="65" l="1"/>
  <c r="F66" i="65"/>
  <c r="G61" i="65"/>
  <c r="G66" i="65" s="1"/>
  <c r="Q87" i="65"/>
  <c r="BF87" i="65"/>
  <c r="CK83" i="65"/>
  <c r="E85" i="65"/>
  <c r="BY87" i="65"/>
  <c r="V85" i="65"/>
  <c r="V87" i="65" s="1"/>
  <c r="J85" i="65"/>
  <c r="J87" i="65" s="1"/>
  <c r="K66" i="65"/>
  <c r="L61" i="65"/>
  <c r="AC87" i="65"/>
  <c r="CK89" i="65"/>
  <c r="D40" i="96"/>
  <c r="E17" i="104"/>
  <c r="BA85" i="65"/>
  <c r="AT87" i="65"/>
  <c r="E87" i="65" l="1"/>
  <c r="CK85" i="65"/>
  <c r="L66" i="65"/>
  <c r="M61" i="65"/>
  <c r="BA87" i="65"/>
  <c r="AO87" i="65"/>
  <c r="E18" i="104" l="1"/>
  <c r="D35" i="96"/>
  <c r="CK87" i="65"/>
  <c r="D13" i="96"/>
  <c r="D10" i="98"/>
  <c r="D13" i="98" s="1"/>
  <c r="D27" i="98" s="1"/>
  <c r="D36" i="98" s="1"/>
  <c r="D14" i="96"/>
  <c r="D15" i="96"/>
  <c r="M66" i="65"/>
  <c r="BZ61" i="65" l="1"/>
  <c r="W61" i="65"/>
  <c r="AU61" i="65"/>
  <c r="CE61" i="65"/>
  <c r="AI61" i="65"/>
  <c r="BG61" i="65"/>
  <c r="AD61" i="65"/>
  <c r="BB61" i="65"/>
  <c r="R61" i="65"/>
  <c r="AP61" i="65"/>
  <c r="AI66" i="65" l="1"/>
  <c r="AJ61" i="65"/>
  <c r="CE66" i="65"/>
  <c r="CF61" i="65"/>
  <c r="BG66" i="65"/>
  <c r="BH61" i="65"/>
  <c r="AP66" i="65"/>
  <c r="AQ61" i="65"/>
  <c r="AQ66" i="65" s="1"/>
  <c r="BB66" i="65"/>
  <c r="BC61" i="65"/>
  <c r="BC66" i="65" s="1"/>
  <c r="AU66" i="65"/>
  <c r="AV61" i="65"/>
  <c r="W66" i="65"/>
  <c r="X61" i="65"/>
  <c r="R66" i="65"/>
  <c r="S61" i="65"/>
  <c r="S66" i="65" s="1"/>
  <c r="CL61" i="65"/>
  <c r="AD66" i="65"/>
  <c r="AE61" i="65"/>
  <c r="AE66" i="65" s="1"/>
  <c r="BZ66" i="65"/>
  <c r="CA61" i="65"/>
  <c r="CA66" i="65" s="1"/>
  <c r="Y61" i="65" l="1"/>
  <c r="X66" i="65"/>
  <c r="BI61" i="65"/>
  <c r="BI66" i="65" s="1"/>
  <c r="BH66" i="65"/>
  <c r="AJ66" i="65"/>
  <c r="AK61" i="65"/>
  <c r="AK66" i="65" s="1"/>
  <c r="AW61" i="65"/>
  <c r="AW66" i="65" s="1"/>
  <c r="AV66" i="65"/>
  <c r="CG61" i="65"/>
  <c r="CG66" i="65" s="1"/>
  <c r="CF66" i="65"/>
  <c r="CL66" i="65"/>
  <c r="F79" i="65" l="1"/>
  <c r="F16" i="104"/>
  <c r="G16" i="104" s="1"/>
  <c r="Y66" i="65"/>
  <c r="CM61" i="65"/>
  <c r="F69" i="65"/>
  <c r="F81" i="65" l="1"/>
  <c r="G69" i="65"/>
  <c r="AP69" i="65"/>
  <c r="AQ69" i="65" s="1"/>
  <c r="BB69" i="65"/>
  <c r="BC69" i="65" s="1"/>
  <c r="W69" i="65"/>
  <c r="X69" i="65" s="1"/>
  <c r="AU69" i="65"/>
  <c r="AV69" i="65" s="1"/>
  <c r="R69" i="65"/>
  <c r="S69" i="65" s="1"/>
  <c r="G79" i="65"/>
  <c r="G81" i="65" s="1"/>
  <c r="AP79" i="65"/>
  <c r="CE69" i="65"/>
  <c r="CF69" i="65" s="1"/>
  <c r="K69" i="65"/>
  <c r="L69" i="65" s="1"/>
  <c r="AI69" i="65"/>
  <c r="AJ69" i="65" s="1"/>
  <c r="AD69" i="65"/>
  <c r="BG79" i="65"/>
  <c r="BH79" i="65" s="1"/>
  <c r="CE79" i="65"/>
  <c r="BZ79" i="65"/>
  <c r="BB79" i="65"/>
  <c r="W79" i="65"/>
  <c r="AU79" i="65"/>
  <c r="R79" i="65"/>
  <c r="BG69" i="65"/>
  <c r="K79" i="65"/>
  <c r="CM66" i="65"/>
  <c r="AI79" i="65"/>
  <c r="AD79" i="65"/>
  <c r="AE79" i="65" s="1"/>
  <c r="BZ69" i="65"/>
  <c r="CA69" i="65" s="1"/>
  <c r="CE81" i="65" l="1"/>
  <c r="CF79" i="65"/>
  <c r="K81" i="65"/>
  <c r="L79" i="65"/>
  <c r="M79" i="65" s="1"/>
  <c r="BG81" i="65"/>
  <c r="BH69" i="65"/>
  <c r="CG69" i="65"/>
  <c r="CL69" i="65"/>
  <c r="M69" i="65"/>
  <c r="Y69" i="65"/>
  <c r="R81" i="65"/>
  <c r="S79" i="65"/>
  <c r="S81" i="65" s="1"/>
  <c r="AU81" i="65"/>
  <c r="AV79" i="65"/>
  <c r="AV81" i="65" s="1"/>
  <c r="AD81" i="65"/>
  <c r="AE69" i="65"/>
  <c r="AE81" i="65" s="1"/>
  <c r="AP81" i="65"/>
  <c r="AQ79" i="65"/>
  <c r="AW69" i="65"/>
  <c r="AQ81" i="65"/>
  <c r="W81" i="65"/>
  <c r="X79" i="65"/>
  <c r="Y79" i="65" s="1"/>
  <c r="AI81" i="65"/>
  <c r="AJ79" i="65"/>
  <c r="AK79" i="65" s="1"/>
  <c r="BB81" i="65"/>
  <c r="BC79" i="65"/>
  <c r="BI79" i="65" s="1"/>
  <c r="BZ81" i="65"/>
  <c r="CA79" i="65"/>
  <c r="CA81" i="65" s="1"/>
  <c r="CL79" i="65"/>
  <c r="AJ81" i="65" l="1"/>
  <c r="AK69" i="65"/>
  <c r="AK81" i="65" s="1"/>
  <c r="L81" i="65"/>
  <c r="CG79" i="65"/>
  <c r="CG81" i="65" s="1"/>
  <c r="BC81" i="65"/>
  <c r="X81" i="65"/>
  <c r="AW79" i="65"/>
  <c r="AW81" i="65" s="1"/>
  <c r="M81" i="65"/>
  <c r="CF81" i="65"/>
  <c r="CL81" i="65"/>
  <c r="Y81" i="65"/>
  <c r="BH81" i="65"/>
  <c r="BI69" i="65"/>
  <c r="BI81" i="65" s="1"/>
  <c r="CM69" i="65" l="1"/>
  <c r="F17" i="104"/>
  <c r="G17" i="104" s="1"/>
  <c r="CM79" i="65"/>
  <c r="CM81" i="65"/>
  <c r="H42" i="65" l="1"/>
  <c r="H41" i="65"/>
  <c r="C42" i="65"/>
  <c r="K42" i="65"/>
  <c r="H58" i="65" l="1"/>
  <c r="F42" i="65"/>
  <c r="G42" i="65"/>
  <c r="C58" i="65"/>
  <c r="K41" i="65"/>
  <c r="L42" i="65"/>
  <c r="C88" i="65" l="1"/>
  <c r="C83" i="65"/>
  <c r="M42" i="65"/>
  <c r="G58" i="65"/>
  <c r="F58" i="65"/>
  <c r="L41" i="65"/>
  <c r="K58" i="65"/>
  <c r="H88" i="65"/>
  <c r="H83" i="65"/>
  <c r="F83" i="65" l="1"/>
  <c r="M41" i="65"/>
  <c r="M58" i="65" s="1"/>
  <c r="L58" i="65"/>
  <c r="C85" i="65"/>
  <c r="G83" i="65"/>
  <c r="H85" i="65"/>
  <c r="H87" i="65" s="1"/>
  <c r="K83" i="65"/>
  <c r="L83" i="65" l="1"/>
  <c r="M83" i="65"/>
  <c r="C87" i="65"/>
  <c r="CB42" i="65" l="1"/>
  <c r="T41" i="65" l="1"/>
  <c r="M24" i="56"/>
  <c r="AA42" i="65"/>
  <c r="AA58" i="65" s="1"/>
  <c r="M25" i="58"/>
  <c r="W42" i="65"/>
  <c r="T42" i="65"/>
  <c r="AR42" i="65"/>
  <c r="M24" i="58"/>
  <c r="BD41" i="65"/>
  <c r="M25" i="57"/>
  <c r="AF41" i="65"/>
  <c r="M24" i="57"/>
  <c r="AR41" i="65"/>
  <c r="CB41" i="65"/>
  <c r="CB58" i="65" s="1"/>
  <c r="BW42" i="65"/>
  <c r="BW58" i="65" s="1"/>
  <c r="BD42" i="65"/>
  <c r="O42" i="65"/>
  <c r="O58" i="65" s="1"/>
  <c r="M25" i="56"/>
  <c r="AF42" i="65"/>
  <c r="AY42" i="65"/>
  <c r="AM42" i="65"/>
  <c r="AM58" i="65" s="1"/>
  <c r="AR58" i="65" l="1"/>
  <c r="AP42" i="65"/>
  <c r="O83" i="65"/>
  <c r="O88" i="65"/>
  <c r="CB88" i="65"/>
  <c r="CB83" i="65"/>
  <c r="CB85" i="65" s="1"/>
  <c r="CB87" i="65" s="1"/>
  <c r="AG24" i="57"/>
  <c r="AL24" i="57"/>
  <c r="M29" i="57"/>
  <c r="X42" i="65"/>
  <c r="AA83" i="65"/>
  <c r="AA88" i="65"/>
  <c r="P25" i="58"/>
  <c r="R42" i="65"/>
  <c r="P25" i="56"/>
  <c r="P25" i="57"/>
  <c r="CI42" i="65"/>
  <c r="AY58" i="65"/>
  <c r="AG25" i="57"/>
  <c r="AL25" i="57"/>
  <c r="Q25" i="57"/>
  <c r="CE42" i="65"/>
  <c r="CF42" i="65" s="1"/>
  <c r="CE41" i="65"/>
  <c r="P24" i="58"/>
  <c r="P24" i="57"/>
  <c r="M25" i="51"/>
  <c r="AG25" i="58"/>
  <c r="Q25" i="58"/>
  <c r="AL25" i="58"/>
  <c r="M24" i="51"/>
  <c r="AG24" i="56"/>
  <c r="AL24" i="56"/>
  <c r="M29" i="56"/>
  <c r="BZ42" i="65"/>
  <c r="AI41" i="65"/>
  <c r="AM88" i="65"/>
  <c r="AM83" i="65"/>
  <c r="AI42" i="65"/>
  <c r="AJ42" i="65" s="1"/>
  <c r="AL25" i="56"/>
  <c r="AG25" i="56"/>
  <c r="Q25" i="56"/>
  <c r="BW83" i="65"/>
  <c r="BW88" i="65"/>
  <c r="AF58" i="65"/>
  <c r="AU42" i="65"/>
  <c r="AV42" i="65" s="1"/>
  <c r="BD58" i="65"/>
  <c r="P24" i="56"/>
  <c r="Q24" i="56" s="1"/>
  <c r="BG41" i="65"/>
  <c r="BG42" i="65"/>
  <c r="BH42" i="65" s="1"/>
  <c r="AR83" i="65"/>
  <c r="AR88" i="65"/>
  <c r="AD42" i="65"/>
  <c r="AU41" i="65"/>
  <c r="AL24" i="58"/>
  <c r="AG24" i="58"/>
  <c r="M29" i="58"/>
  <c r="W41" i="65"/>
  <c r="BB42" i="65"/>
  <c r="BB58" i="65" s="1"/>
  <c r="T58" i="65"/>
  <c r="CI41" i="65"/>
  <c r="AK24" i="56" l="1"/>
  <c r="AP24" i="56"/>
  <c r="X41" i="65"/>
  <c r="W58" i="65"/>
  <c r="CL41" i="65"/>
  <c r="T83" i="65"/>
  <c r="T88" i="65"/>
  <c r="AK25" i="58"/>
  <c r="AP25" i="58"/>
  <c r="AJ25" i="56"/>
  <c r="AO25" i="56"/>
  <c r="AV41" i="65"/>
  <c r="AU58" i="65"/>
  <c r="AG29" i="58"/>
  <c r="AE42" i="65"/>
  <c r="AE58" i="65" s="1"/>
  <c r="AD58" i="65"/>
  <c r="BH41" i="65"/>
  <c r="BG58" i="65"/>
  <c r="BW85" i="65"/>
  <c r="AK25" i="57"/>
  <c r="AP25" i="57"/>
  <c r="AJ25" i="57"/>
  <c r="AO25" i="57"/>
  <c r="AA85" i="65"/>
  <c r="CI58" i="65"/>
  <c r="AQ42" i="65"/>
  <c r="AQ58" i="65" s="1"/>
  <c r="AP58" i="65"/>
  <c r="BB83" i="65"/>
  <c r="AR85" i="65"/>
  <c r="AO24" i="56"/>
  <c r="AJ24" i="56"/>
  <c r="P29" i="56"/>
  <c r="AJ29" i="56" s="1"/>
  <c r="BD88" i="65"/>
  <c r="BD83" i="65"/>
  <c r="AK25" i="56"/>
  <c r="AP25" i="56"/>
  <c r="AJ41" i="65"/>
  <c r="AI58" i="65"/>
  <c r="CA42" i="65"/>
  <c r="BZ58" i="65"/>
  <c r="AG25" i="51"/>
  <c r="AL25" i="51"/>
  <c r="Q24" i="58"/>
  <c r="AJ24" i="58"/>
  <c r="AO24" i="58"/>
  <c r="P24" i="51"/>
  <c r="P29" i="58"/>
  <c r="AJ29" i="58" s="1"/>
  <c r="CF41" i="65"/>
  <c r="CE58" i="65"/>
  <c r="AY83" i="65"/>
  <c r="AY88" i="65"/>
  <c r="S42" i="65"/>
  <c r="S58" i="65" s="1"/>
  <c r="R58" i="65"/>
  <c r="CL42" i="65"/>
  <c r="AG29" i="57"/>
  <c r="AF83" i="65"/>
  <c r="AF88" i="65"/>
  <c r="AM85" i="65"/>
  <c r="AG29" i="56"/>
  <c r="Q29" i="56"/>
  <c r="AK29" i="56" s="1"/>
  <c r="AL24" i="51"/>
  <c r="AG24" i="51"/>
  <c r="Q24" i="51"/>
  <c r="M29" i="51"/>
  <c r="Q24" i="57"/>
  <c r="AJ24" i="57"/>
  <c r="AO24" i="57"/>
  <c r="P29" i="57"/>
  <c r="AJ29" i="57" s="1"/>
  <c r="BC42" i="65"/>
  <c r="AO25" i="58"/>
  <c r="AJ25" i="58"/>
  <c r="P25" i="51"/>
  <c r="Q25" i="51" s="1"/>
  <c r="O85" i="65"/>
  <c r="CI83" i="65"/>
  <c r="AK25" i="51" l="1"/>
  <c r="AP25" i="51"/>
  <c r="O87" i="65"/>
  <c r="AG29" i="51"/>
  <c r="Y42" i="65"/>
  <c r="R83" i="65"/>
  <c r="CL58" i="65"/>
  <c r="AJ24" i="51"/>
  <c r="AO24" i="51"/>
  <c r="P29" i="51"/>
  <c r="AJ29" i="51" s="1"/>
  <c r="CG42" i="65"/>
  <c r="CA58" i="65"/>
  <c r="AR87" i="65"/>
  <c r="BI41" i="65"/>
  <c r="BH58" i="65"/>
  <c r="BI42" i="65"/>
  <c r="BC58" i="65"/>
  <c r="AP24" i="51"/>
  <c r="AK24" i="51"/>
  <c r="AF85" i="65"/>
  <c r="AF87" i="65" s="1"/>
  <c r="Q29" i="57"/>
  <c r="AK29" i="57" s="1"/>
  <c r="CE83" i="65"/>
  <c r="AI83" i="65"/>
  <c r="B36" i="96"/>
  <c r="B39" i="96"/>
  <c r="C15" i="104"/>
  <c r="B21" i="96"/>
  <c r="B42" i="97"/>
  <c r="C42" i="97" s="1"/>
  <c r="B38" i="96"/>
  <c r="CI88" i="65"/>
  <c r="Q29" i="58"/>
  <c r="AK29" i="58" s="1"/>
  <c r="T85" i="65"/>
  <c r="T87" i="65" s="1"/>
  <c r="W83" i="65"/>
  <c r="AO25" i="51"/>
  <c r="AJ25" i="51"/>
  <c r="AY85" i="65"/>
  <c r="BC83" i="65"/>
  <c r="CG41" i="65"/>
  <c r="CG58" i="65" s="1"/>
  <c r="CF58" i="65"/>
  <c r="AK41" i="65"/>
  <c r="AJ58" i="65"/>
  <c r="BD85" i="65"/>
  <c r="AA87" i="65"/>
  <c r="BW87" i="65"/>
  <c r="AU83" i="65"/>
  <c r="Y41" i="65"/>
  <c r="Y58" i="65" s="1"/>
  <c r="X58" i="65"/>
  <c r="AW42" i="65"/>
  <c r="AK24" i="57"/>
  <c r="AP24" i="57"/>
  <c r="AM87" i="65"/>
  <c r="AK24" i="58"/>
  <c r="AP24" i="58"/>
  <c r="BZ83" i="65"/>
  <c r="AP83" i="65"/>
  <c r="BG83" i="65"/>
  <c r="AD83" i="65"/>
  <c r="AW41" i="65"/>
  <c r="AW58" i="65" s="1"/>
  <c r="AV58" i="65"/>
  <c r="AK42" i="65"/>
  <c r="BH83" i="65" l="1"/>
  <c r="CF83" i="65"/>
  <c r="AJ83" i="65"/>
  <c r="F15" i="104"/>
  <c r="B45" i="97"/>
  <c r="C45" i="97" s="1"/>
  <c r="E21" i="96"/>
  <c r="E39" i="96"/>
  <c r="AQ83" i="65"/>
  <c r="BD87" i="65"/>
  <c r="CG83" i="65"/>
  <c r="AY87" i="65"/>
  <c r="CL83" i="65"/>
  <c r="S83" i="65"/>
  <c r="Q29" i="51"/>
  <c r="AK29" i="51" s="1"/>
  <c r="AW83" i="65"/>
  <c r="Y83" i="65"/>
  <c r="AV83" i="65"/>
  <c r="X83" i="65"/>
  <c r="G15" i="104"/>
  <c r="CM41" i="65"/>
  <c r="BI58" i="65"/>
  <c r="AE83" i="65"/>
  <c r="CA83" i="65"/>
  <c r="AK58" i="65"/>
  <c r="CM42" i="65"/>
  <c r="CI85" i="65"/>
  <c r="AK83" i="65" l="1"/>
  <c r="CM58" i="65"/>
  <c r="CI87" i="65"/>
  <c r="B14" i="96"/>
  <c r="B13" i="96"/>
  <c r="B15" i="96"/>
  <c r="C18" i="104"/>
  <c r="B35" i="96"/>
  <c r="B10" i="98"/>
  <c r="B13" i="98" s="1"/>
  <c r="B27" i="98" s="1"/>
  <c r="B36" i="98" s="1"/>
  <c r="B40" i="98" s="1"/>
  <c r="C39" i="98" s="1"/>
  <c r="C40" i="98" s="1"/>
  <c r="D39" i="98" s="1"/>
  <c r="D40" i="98" s="1"/>
  <c r="E39" i="98" s="1"/>
  <c r="BI83" i="65"/>
  <c r="CM83" i="65" l="1"/>
  <c r="R27" i="65" l="1"/>
  <c r="F27" i="65"/>
  <c r="AD27" i="65"/>
  <c r="BB27" i="65"/>
  <c r="AP27" i="65"/>
  <c r="BZ27" i="65"/>
  <c r="R28" i="65" l="1"/>
  <c r="S27" i="65"/>
  <c r="AP28" i="65"/>
  <c r="AQ27" i="65"/>
  <c r="K27" i="65"/>
  <c r="BB28" i="65"/>
  <c r="BC27" i="65"/>
  <c r="AD28" i="65"/>
  <c r="AE27" i="65"/>
  <c r="G27" i="65"/>
  <c r="F28" i="65"/>
  <c r="W27" i="65"/>
  <c r="BZ28" i="65"/>
  <c r="CA27" i="65"/>
  <c r="AU27" i="65"/>
  <c r="CE27" i="65"/>
  <c r="BG27" i="65"/>
  <c r="AI27" i="65"/>
  <c r="BG28" i="65" l="1"/>
  <c r="BH27" i="65"/>
  <c r="BI27" i="65" s="1"/>
  <c r="BZ30" i="65"/>
  <c r="CA28" i="65"/>
  <c r="CL27" i="65"/>
  <c r="AD30" i="65"/>
  <c r="AE28" i="65"/>
  <c r="K28" i="65"/>
  <c r="L27" i="65"/>
  <c r="M27" i="65" s="1"/>
  <c r="AI28" i="65"/>
  <c r="AJ27" i="65"/>
  <c r="AK27" i="65" s="1"/>
  <c r="W28" i="65"/>
  <c r="X27" i="65"/>
  <c r="Y27" i="65" s="1"/>
  <c r="G28" i="65"/>
  <c r="F30" i="65"/>
  <c r="CE28" i="65"/>
  <c r="CF27" i="65"/>
  <c r="CG27" i="65" s="1"/>
  <c r="BB30" i="65"/>
  <c r="BC28" i="65"/>
  <c r="AP30" i="65"/>
  <c r="AQ28" i="65"/>
  <c r="R30" i="65"/>
  <c r="S28" i="65"/>
  <c r="AU28" i="65"/>
  <c r="CL28" i="65" s="1"/>
  <c r="F13" i="104" s="1"/>
  <c r="AV27" i="65"/>
  <c r="AW27" i="65" s="1"/>
  <c r="G30" i="65" l="1"/>
  <c r="W30" i="65"/>
  <c r="X28" i="65"/>
  <c r="X30" i="65" s="1"/>
  <c r="CM27" i="65"/>
  <c r="BG30" i="65"/>
  <c r="BH28" i="65"/>
  <c r="BH30" i="65" s="1"/>
  <c r="AU30" i="65"/>
  <c r="AV28" i="65"/>
  <c r="AV30" i="65" s="1"/>
  <c r="AP89" i="65"/>
  <c r="AP88" i="65"/>
  <c r="AP85" i="65"/>
  <c r="AQ85" i="65" s="1"/>
  <c r="BC30" i="65"/>
  <c r="AI30" i="65"/>
  <c r="AJ28" i="65"/>
  <c r="AJ30" i="65" s="1"/>
  <c r="K30" i="65"/>
  <c r="L28" i="65"/>
  <c r="L30" i="65" s="1"/>
  <c r="AE30" i="65"/>
  <c r="AK28" i="65"/>
  <c r="AK30" i="65" s="1"/>
  <c r="CA30" i="65"/>
  <c r="R89" i="65"/>
  <c r="R88" i="65"/>
  <c r="R85" i="65"/>
  <c r="S85" i="65" s="1"/>
  <c r="F14" i="104"/>
  <c r="G14" i="104" s="1"/>
  <c r="G13" i="104"/>
  <c r="AQ30" i="65"/>
  <c r="AW28" i="65"/>
  <c r="AW30" i="65" s="1"/>
  <c r="CE30" i="65"/>
  <c r="CF28" i="65"/>
  <c r="CF30" i="65" s="1"/>
  <c r="S30" i="65"/>
  <c r="Y28" i="65"/>
  <c r="Y30" i="65" s="1"/>
  <c r="BB89" i="65"/>
  <c r="BB88" i="65"/>
  <c r="BB85" i="65"/>
  <c r="F89" i="65"/>
  <c r="F88" i="65"/>
  <c r="F85" i="65"/>
  <c r="F87" i="65"/>
  <c r="AD89" i="65"/>
  <c r="AD88" i="65"/>
  <c r="AD85" i="65"/>
  <c r="AE85" i="65" s="1"/>
  <c r="AD87" i="65"/>
  <c r="BZ89" i="65"/>
  <c r="BZ88" i="65"/>
  <c r="BZ85" i="65"/>
  <c r="CA85" i="65" s="1"/>
  <c r="BZ87" i="65"/>
  <c r="CL30" i="65" l="1"/>
  <c r="M28" i="65"/>
  <c r="BI28" i="65"/>
  <c r="BI30" i="65" s="1"/>
  <c r="BI88" i="65" s="1"/>
  <c r="E22" i="96"/>
  <c r="E40" i="96"/>
  <c r="CL89" i="65"/>
  <c r="E36" i="96"/>
  <c r="CL88" i="65"/>
  <c r="E38" i="96"/>
  <c r="AE89" i="65"/>
  <c r="AE88" i="65"/>
  <c r="AE87" i="65"/>
  <c r="W89" i="65"/>
  <c r="W88" i="65"/>
  <c r="W85" i="65"/>
  <c r="W87" i="65" s="1"/>
  <c r="S89" i="65"/>
  <c r="S88" i="65"/>
  <c r="S87" i="65"/>
  <c r="CG28" i="65"/>
  <c r="CG30" i="65" s="1"/>
  <c r="BC89" i="65"/>
  <c r="BC88" i="65"/>
  <c r="AQ89" i="65"/>
  <c r="AQ88" i="65"/>
  <c r="AQ87" i="65"/>
  <c r="CA89" i="65"/>
  <c r="CA88" i="65"/>
  <c r="CA87" i="65"/>
  <c r="AJ89" i="65"/>
  <c r="AJ88" i="65"/>
  <c r="AJ85" i="65"/>
  <c r="AJ87" i="65" s="1"/>
  <c r="AP87" i="65"/>
  <c r="AV89" i="65"/>
  <c r="AV88" i="65"/>
  <c r="BH89" i="65"/>
  <c r="BH88" i="65"/>
  <c r="G89" i="65"/>
  <c r="G88" i="65"/>
  <c r="Y89" i="65"/>
  <c r="Y88" i="65"/>
  <c r="CF89" i="65"/>
  <c r="CF88" i="65"/>
  <c r="CF85" i="65"/>
  <c r="CF87" i="65" s="1"/>
  <c r="K89" i="65"/>
  <c r="K88" i="65"/>
  <c r="K85" i="65"/>
  <c r="K87" i="65" s="1"/>
  <c r="BI89" i="65"/>
  <c r="BB87" i="65"/>
  <c r="BC85" i="65"/>
  <c r="CE89" i="65"/>
  <c r="CE88" i="65"/>
  <c r="CE85" i="65"/>
  <c r="CE87" i="65" s="1"/>
  <c r="AW89" i="65"/>
  <c r="AW88" i="65"/>
  <c r="M30" i="65"/>
  <c r="CM28" i="65"/>
  <c r="G85" i="65"/>
  <c r="G87" i="65" s="1"/>
  <c r="R87" i="65"/>
  <c r="AK89" i="65"/>
  <c r="AK88" i="65"/>
  <c r="L89" i="65"/>
  <c r="L88" i="65"/>
  <c r="L85" i="65"/>
  <c r="L87" i="65" s="1"/>
  <c r="AI89" i="65"/>
  <c r="AI88" i="65"/>
  <c r="AI85" i="65"/>
  <c r="AI87" i="65" s="1"/>
  <c r="AU89" i="65"/>
  <c r="AU88" i="65"/>
  <c r="AU85" i="65"/>
  <c r="AV85" i="65" s="1"/>
  <c r="AV87" i="65" s="1"/>
  <c r="BG89" i="65"/>
  <c r="BG88" i="65"/>
  <c r="BG85" i="65"/>
  <c r="X89" i="65"/>
  <c r="X88" i="65"/>
  <c r="X85" i="65"/>
  <c r="X87" i="65" s="1"/>
  <c r="CG85" i="65" l="1"/>
  <c r="CG87" i="65" s="1"/>
  <c r="BG87" i="65"/>
  <c r="BH85" i="65"/>
  <c r="BH87" i="65" s="1"/>
  <c r="CL85" i="65"/>
  <c r="M85" i="65"/>
  <c r="M87" i="65" s="1"/>
  <c r="CM30" i="65"/>
  <c r="M89" i="65"/>
  <c r="M88" i="65"/>
  <c r="AU87" i="65"/>
  <c r="AW85" i="65"/>
  <c r="AW87" i="65" s="1"/>
  <c r="Y85" i="65"/>
  <c r="Y87" i="65" s="1"/>
  <c r="AK85" i="65"/>
  <c r="AK87" i="65" s="1"/>
  <c r="BC87" i="65"/>
  <c r="CG89" i="65"/>
  <c r="CG88" i="65"/>
  <c r="BI85" i="65" l="1"/>
  <c r="BI87" i="65" s="1"/>
  <c r="CM89" i="65"/>
  <c r="CM88" i="65"/>
  <c r="CM85" i="65"/>
  <c r="CM87" i="65" s="1"/>
  <c r="E15" i="96"/>
  <c r="E13" i="96"/>
  <c r="E10" i="98"/>
  <c r="E13" i="98" s="1"/>
  <c r="E27" i="98" s="1"/>
  <c r="E36" i="98" s="1"/>
  <c r="E40" i="98" s="1"/>
  <c r="F18" i="104"/>
  <c r="G18" i="104" s="1"/>
  <c r="G21" i="104" s="1"/>
  <c r="CL87" i="65"/>
  <c r="E35" i="96"/>
  <c r="E14" i="9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WIELINSKI, JACOB</author>
  </authors>
  <commentList>
    <comment ref="A1" authorId="0" shapeId="0" xr:uid="{00000000-0006-0000-0E00-000001000000}">
      <text>
        <r>
          <rPr>
            <b/>
            <sz val="9"/>
            <color indexed="81"/>
            <rFont val="Tahoma"/>
            <family val="2"/>
          </rPr>
          <t>WIELINSKI, JACOB:</t>
        </r>
        <r>
          <rPr>
            <sz val="9"/>
            <color indexed="81"/>
            <rFont val="Tahoma"/>
            <family val="2"/>
          </rPr>
          <t xml:space="preserve">
Deleted rows after DY7 and added a row to the box to say if it has been updated or not. Deleted the totals column</t>
        </r>
      </text>
    </comment>
  </commentList>
</comments>
</file>

<file path=xl/sharedStrings.xml><?xml version="1.0" encoding="utf-8"?>
<sst xmlns="http://schemas.openxmlformats.org/spreadsheetml/2006/main" count="5620" uniqueCount="1566">
  <si>
    <t>Instructions</t>
  </si>
  <si>
    <t>Purpose</t>
  </si>
  <si>
    <t>The objective of this Financial Reporting Template is to ensure uniformity, accuracy and completeness in financial reporting for the Massachusetts One Care program. In addition, the provision of this Financial Reporting Template to the MCOs will help to eliminate inconsistencies, as reports can vary in the presentation of items such as allocation of expenses, accrual of incurred-but-not-reported (IBNR) claims and other items. All reports shall be submitted as outlined in the general instructions. The financial reports submitted from this Financial Reporting Template will be used to monitor MCO performance and may also be used in future rate setting.</t>
  </si>
  <si>
    <t>Reporting Guidelines</t>
  </si>
  <si>
    <t>Generally Accepted Accounting Principles (GAAP) must be used to meet the financial reporting requirements and submissions within the template.</t>
  </si>
  <si>
    <t>Report medical expenses by date of service (DOS).</t>
  </si>
  <si>
    <t>Line titles and columnar headings of the various reports are, in general, self-explanatory. Specific instructions are provided for items that may have some question as to content. Any entry for which no specific instructions are included shall be made in accordance with sound accounting principles and in a manner consistent with related items covered by specific instructions.</t>
  </si>
  <si>
    <t>Incorporate adjustments to prior data in the current reporting period. Information about any adjustments that pertain to prior periods shall be explained in a note to the reports. However, if there was material error in preparation of the prior period report, a revised report shall be submitted.</t>
  </si>
  <si>
    <t>Unanswered questions or blank lines on any report or schedule will render the report or schedule incomplete and may result in a resubmission request. Any resubmission must be clearly identified as such. If no answers or entries are to be made, write “None”, “Not Applicable (N/A)”, or “-0-” in the space provided. Always use predefined categories or classifications before reporting an amount as “Other".</t>
  </si>
  <si>
    <t>Dollar amounts shall be reported to the nearest dollar. Per member per month (PMPM) amounts, however, shall be shown with two digits to the right of the decimal point.</t>
  </si>
  <si>
    <t>Additional sheets referencing the applicable reports must be attached for further explanation. The contractor shall use “Notes” for additional write-ins, explanations, or supplemental data.</t>
  </si>
  <si>
    <t>Cells highlighted in light grey are to be completed by the MCO. Cells highlighted in dark grey are formula driven and do not require data input. All information requested is for Massachusetts One Care enrollment only. If there is an issue with the formula within the template please correct and notify the program.</t>
  </si>
  <si>
    <t>ONE CARE PROGRAM</t>
  </si>
  <si>
    <t>Submission Dates for Financial Reports For DY9</t>
  </si>
  <si>
    <t xml:space="preserve">Quarter </t>
  </si>
  <si>
    <t>Quarter 1</t>
  </si>
  <si>
    <t>Quarter 2</t>
  </si>
  <si>
    <t>Quarter 3</t>
  </si>
  <si>
    <t>Quarter 4</t>
  </si>
  <si>
    <t>3 Month Refresh</t>
  </si>
  <si>
    <t>6 Month Refresh</t>
  </si>
  <si>
    <t>15 Month Refresh</t>
  </si>
  <si>
    <t>Periods of service</t>
  </si>
  <si>
    <t>Jan-Mar 2022</t>
  </si>
  <si>
    <t>Apr-Jun 2022</t>
  </si>
  <si>
    <t>Jul-Sept 2022</t>
  </si>
  <si>
    <t>Oct-Dec 2022</t>
  </si>
  <si>
    <t>CY2022</t>
  </si>
  <si>
    <t>Due date</t>
  </si>
  <si>
    <t>60 days after the end of the reporting period</t>
  </si>
  <si>
    <t>30 days after 3 months of previous calendar year end</t>
  </si>
  <si>
    <t>30 days after 6 months of previous calendar year end</t>
  </si>
  <si>
    <t>30 days after 15 months of previous calendar year end</t>
  </si>
  <si>
    <t>*If a due date falls on a weekend or a State recognized holiday, reports will be due the following business day.</t>
  </si>
  <si>
    <t>Submission Dates to MassHealth</t>
  </si>
  <si>
    <t>Q1</t>
  </si>
  <si>
    <t>Q2</t>
  </si>
  <si>
    <t>Q3</t>
  </si>
  <si>
    <t>Q4</t>
  </si>
  <si>
    <t>3-Month Annual Refresh</t>
  </si>
  <si>
    <t>6-Month Annual Refresh</t>
  </si>
  <si>
    <t>15-Month Annual Refresh</t>
  </si>
  <si>
    <t>DY4 (2017)</t>
  </si>
  <si>
    <t>DY5 (2018)</t>
  </si>
  <si>
    <t>DY6 (2019)</t>
  </si>
  <si>
    <t>DY7 (2020)</t>
  </si>
  <si>
    <t>DY8 (2021)</t>
  </si>
  <si>
    <t>DY9 (2022)</t>
  </si>
  <si>
    <t>Template Instruction</t>
  </si>
  <si>
    <t>Line # from Quarterly Report</t>
  </si>
  <si>
    <t>Term</t>
  </si>
  <si>
    <t>Definition</t>
  </si>
  <si>
    <t>Schedule 1: Enrollment</t>
  </si>
  <si>
    <t xml:space="preserve">Provide One Care member months for the reporting period by rating category and region. </t>
  </si>
  <si>
    <t>Columns D,E,F,G,H,I,J</t>
  </si>
  <si>
    <t>Member Months by Rating Category</t>
  </si>
  <si>
    <t>Member Months during the reporting period, by rating category, region, and quarter. A member month is equivalent to one person for whom your plan has recognized a MassHealth One Care capitation payment for a month during the reporting period.</t>
  </si>
  <si>
    <t>Column K</t>
  </si>
  <si>
    <t>Total Member Months for Period</t>
  </si>
  <si>
    <t>Total member months relevant to region categories. A member month is equivalent to one person for whom the plan has recognized a MassHealth One Care capitation payment for a month during the reporting period (the sum of Column D through Column I).</t>
  </si>
  <si>
    <t>Eastern</t>
  </si>
  <si>
    <r>
      <t xml:space="preserve">Provide quarterly Member Months for the Massachusetts One Care population by rating category in the Eastern Region: </t>
    </r>
    <r>
      <rPr>
        <b/>
        <sz val="10"/>
        <rFont val="Arial"/>
        <family val="2"/>
      </rPr>
      <t>Essex, Middlesex, Norfolk, and Suffolk counties.</t>
    </r>
  </si>
  <si>
    <t>Western</t>
  </si>
  <si>
    <r>
      <t xml:space="preserve">Provide quarterly Member Months for the Massachusetts One Care population by rating category in the Western Region: </t>
    </r>
    <r>
      <rPr>
        <b/>
        <sz val="10"/>
        <rFont val="Arial"/>
        <family val="2"/>
      </rPr>
      <t>Franklin, Hampden, Hampshire, and Worcester counties.</t>
    </r>
  </si>
  <si>
    <t>The Cape</t>
  </si>
  <si>
    <r>
      <t xml:space="preserve">Provide quarterly Member Months for the Massachusetts One Care population by rating category in the The Cape Region: </t>
    </r>
    <r>
      <rPr>
        <b/>
        <sz val="10"/>
        <rFont val="Arial"/>
        <family val="2"/>
      </rPr>
      <t xml:space="preserve">Barnstable county, </t>
    </r>
    <r>
      <rPr>
        <sz val="10"/>
        <rFont val="Arial"/>
        <family val="2"/>
      </rPr>
      <t xml:space="preserve">and </t>
    </r>
    <r>
      <rPr>
        <b/>
        <sz val="10"/>
        <rFont val="Arial"/>
        <family val="2"/>
      </rPr>
      <t>Plymouth county excluding East Wareham, Lakeville, Marion, Mattapoisett, Wareham, and West Wareham.</t>
    </r>
  </si>
  <si>
    <t>Total</t>
  </si>
  <si>
    <t>Provide quarterly Member Months for the Massachusetts One Care population by rating category and dual status for all region membership.</t>
  </si>
  <si>
    <t>Schedule 2: Balance Sheet</t>
  </si>
  <si>
    <t>Provide quarterly data related to assets, liabilities and net worth for the Massachusetts One Care population in aggregate.</t>
  </si>
  <si>
    <t>Assets</t>
  </si>
  <si>
    <t>Cash and cash equivalents</t>
  </si>
  <si>
    <t>Include cash and cash equivalents available for current use. Cash equivalents are investments maturing 90 days or less from the date of purchase. Exclude restricted cash (and equivalents) and any investments pledged by the Contractor to satisfy any applicable statutory deposit requirement.</t>
  </si>
  <si>
    <t>Short-term Investments</t>
  </si>
  <si>
    <t>Include investments that are readily marketable and that are expected to be redeemed or sold within one year of the balance sheet date. Exclude Investments maturing 90 days or less than one year from the date of purchase and restricted securities. Also exclude investments pledged by the Contractor to satisfy statutory deposit requirements, if applicable.</t>
  </si>
  <si>
    <t>Premium Receivable - net</t>
  </si>
  <si>
    <t>Net Premium Earned but not yet received.</t>
  </si>
  <si>
    <t>Interest Receivable</t>
  </si>
  <si>
    <t>Interest earned but not yet received.</t>
  </si>
  <si>
    <t>Medicaid Reinsurance Recovery Receivable</t>
  </si>
  <si>
    <t>Accrued reinsurance receivable amounts due to contractual agreements with reinsurance contractors, if applicable.</t>
  </si>
  <si>
    <t>Prepaid Expenses</t>
  </si>
  <si>
    <t>Paid expenses for future periods.</t>
  </si>
  <si>
    <t>0007-0010</t>
  </si>
  <si>
    <t>Aggregate Write-Ins for Current Assets</t>
  </si>
  <si>
    <t>The total of all write-ins for current assets.</t>
  </si>
  <si>
    <t>Total Current Assets</t>
  </si>
  <si>
    <t>Total of Current Assets (lines 0001-0010).</t>
  </si>
  <si>
    <t>Escrow Account Balance</t>
  </si>
  <si>
    <t>Amounts in Escrow Accounts.</t>
  </si>
  <si>
    <t>Amounts Due from Affiliates</t>
  </si>
  <si>
    <r>
      <t>Amounts due from parent or subsidiary affiliate entities. Also includes notes receivable from/loans or advances to affiliated entities.</t>
    </r>
    <r>
      <rPr>
        <sz val="10"/>
        <color rgb="FFFF0000"/>
        <rFont val="Arial"/>
        <family val="2"/>
      </rPr>
      <t xml:space="preserve"> </t>
    </r>
    <r>
      <rPr>
        <b/>
        <sz val="10"/>
        <color rgb="FFFF0000"/>
        <rFont val="Arial"/>
        <family val="2"/>
      </rPr>
      <t>Amounts of $100,000 or greater, individually or in aggregate must provide a detailed explanation in the notes to the financial reports.</t>
    </r>
  </si>
  <si>
    <t>Loan Escrow</t>
  </si>
  <si>
    <t>Amounts due from Loan Escrow.</t>
  </si>
  <si>
    <t>Long-Term Investments</t>
  </si>
  <si>
    <t>Investments that are expected to be held longer than one year.</t>
  </si>
  <si>
    <t>Intangible Investments and Goodwill</t>
  </si>
  <si>
    <t>Gross Value of Intangible Investments and Goodwill.</t>
  </si>
  <si>
    <t>Restricted Assets</t>
  </si>
  <si>
    <r>
      <t xml:space="preserve">Enter non-current restricted assets including statutory insolvency requirements. </t>
    </r>
    <r>
      <rPr>
        <b/>
        <sz val="10"/>
        <color rgb="FFFF0000"/>
        <rFont val="Arial"/>
        <family val="2"/>
      </rPr>
      <t>Amounts of $100,000 or greater, individually or in aggregate must provide a detailed explanation in the notes to the financial reports.</t>
    </r>
  </si>
  <si>
    <t>0018-0020</t>
  </si>
  <si>
    <t>Aggregate Write-Ins for Other Assets</t>
  </si>
  <si>
    <t>The total of all write-ins for other assets.</t>
  </si>
  <si>
    <t>Total Other Assets</t>
  </si>
  <si>
    <t>Total of Other Assets (lines 0012-0020).</t>
  </si>
  <si>
    <t>Land</t>
  </si>
  <si>
    <t>Real estate owned by the Contractor.</t>
  </si>
  <si>
    <t>Building and Improvements</t>
  </si>
  <si>
    <t>Buildings owned by the Contractor, including buildings under a capital lease and improvements to buildings owned by the Contractor. Exclude Improvements made to leased or rented buildings or offices.</t>
  </si>
  <si>
    <t>Construction In Progress</t>
  </si>
  <si>
    <r>
      <t xml:space="preserve">Enter amounts attributable to current projects under construction, where the asset has not yet been placed into service. </t>
    </r>
    <r>
      <rPr>
        <b/>
        <sz val="10"/>
        <color rgb="FFFF0000"/>
        <rFont val="Arial"/>
        <family val="2"/>
      </rPr>
      <t>Amounts of $100,000 or greater, individually or in aggregate must provide a detailed explanation in the notes to the financial reports.</t>
    </r>
  </si>
  <si>
    <t>Furniture and Equipment</t>
  </si>
  <si>
    <t>Medical equipment, office equipment, data processing hardware and software (where permitted) and furniture owned by the Contractor, as well as similar assets held under capital leases.</t>
  </si>
  <si>
    <t>Leasehold Improvements</t>
  </si>
  <si>
    <t>Capitalized improvements to facilities not owned by the Contractor.</t>
  </si>
  <si>
    <t>0027-0029</t>
  </si>
  <si>
    <t>Aggregate Write-Ins for Other Equipment</t>
  </si>
  <si>
    <t>The total of all depreciation and amortization accounts relating to the various fixed asset accounts.</t>
  </si>
  <si>
    <t>Total Property and Equipment</t>
  </si>
  <si>
    <t>Total of Property and Equipment Categories (lines 0022-0029).</t>
  </si>
  <si>
    <t>Total Assets</t>
  </si>
  <si>
    <t>Total of Current Assets, Other Assets, and Net Property and Equipment.</t>
  </si>
  <si>
    <t>Liabilities</t>
  </si>
  <si>
    <t>Accounts Payable</t>
  </si>
  <si>
    <t>Amounts due to creditors for the acquisition of goods and services (trade and administrative vendors) on a credit basis. Exclude amounts due to providers related to the delivery of health care services.</t>
  </si>
  <si>
    <t>Claims Payable</t>
  </si>
  <si>
    <t>Reported but unpaid claims (RBUCs). Exclude unreported claims.</t>
  </si>
  <si>
    <t>Accrued Inpatient Claims (Not Reported)</t>
  </si>
  <si>
    <t>Estimated unreported inpatient claims. Exclude RBUCs.</t>
  </si>
  <si>
    <t>Accrued Physician Claims (Not Reported)</t>
  </si>
  <si>
    <t>Estimated unreported physician claims. Exclude RBUCs.</t>
  </si>
  <si>
    <t>Accrued Referral Claims (Not Reported)</t>
  </si>
  <si>
    <t>Estimated unreported referral claims. Exclude RBUCs.</t>
  </si>
  <si>
    <t>Accrued Other Medical</t>
  </si>
  <si>
    <t>Estimated other medical expenses.</t>
  </si>
  <si>
    <t>Accrued Medical Incentive Pool</t>
  </si>
  <si>
    <t>Amounts due to provider organization entities because of a contractual incentive or shared-risk relationship with the Contractor. Exclude Risk pool receivable amounts.</t>
  </si>
  <si>
    <t>Unearned Premiums</t>
  </si>
  <si>
    <t>Premiums paid to health plan for future periods of coverage.</t>
  </si>
  <si>
    <t>Loans and Notes Payable</t>
  </si>
  <si>
    <t>The total current portion of Long-term debt, which will include the principal amount on loans, notes and capital lease obligations due within one year of the balance sheet date. Exclude long-term portion of and accrued interest on loans, notes and capital lease obligations.</t>
  </si>
  <si>
    <t>0041-0044</t>
  </si>
  <si>
    <t>Aggregate Write-Ins for Current Liabilities</t>
  </si>
  <si>
    <t>Show current liabilities not included in other current liability categories.</t>
  </si>
  <si>
    <t>Total Current Liabilities</t>
  </si>
  <si>
    <t>Total of Current Liability Categories (Lines 0032-0044).</t>
  </si>
  <si>
    <t>Loans and Notes</t>
  </si>
  <si>
    <t>The total non-current portion of Long-term debt, which will include the long-term portion of principal on loans, notes and capital lease obligations. Exclude current portion of and accrued interest on loans, notes and capital lease obligations.</t>
  </si>
  <si>
    <t>Amounts Due to Affiliates</t>
  </si>
  <si>
    <r>
      <t xml:space="preserve">Current amounts due to parent of subsidiary affiliate entities. </t>
    </r>
    <r>
      <rPr>
        <b/>
        <sz val="10"/>
        <color rgb="FFFF0000"/>
        <rFont val="Arial"/>
        <family val="2"/>
      </rPr>
      <t>Amounts of $100,000 or greater, individually or in aggregate must provide a detailed explanation in the notes to the financial reports.</t>
    </r>
  </si>
  <si>
    <t>0048-0051</t>
  </si>
  <si>
    <t>Aggregate Write-Ins for Other Liabilities</t>
  </si>
  <si>
    <t>Show other liabilities of long-term nature.</t>
  </si>
  <si>
    <t>Total Other Liabilities</t>
  </si>
  <si>
    <t>Total of Other Liability.</t>
  </si>
  <si>
    <t>Total Liabilities</t>
  </si>
  <si>
    <t>Total of Current Liabilities and Other Liabilities.</t>
  </si>
  <si>
    <t>Net Worth</t>
  </si>
  <si>
    <t>Donated Capital</t>
  </si>
  <si>
    <r>
      <t xml:space="preserve">Capital donated to the One Care MCO entity. </t>
    </r>
    <r>
      <rPr>
        <b/>
        <sz val="10"/>
        <color rgb="FFFF0000"/>
        <rFont val="Arial"/>
        <family val="2"/>
      </rPr>
      <t>Describe the nature of donation as well as any restrictions on this capital in the Notes to Financial Statements.</t>
    </r>
  </si>
  <si>
    <t>Retained Earnings (Deficit)</t>
  </si>
  <si>
    <t>Cumulative earnings or deficit from operations, net of reserves and restricted funds.</t>
  </si>
  <si>
    <t>Paid In Surplus</t>
  </si>
  <si>
    <t>This line should be the gross amount of paid in and contributed surplus without reduction for commissions or other expenses in connection with such transactions, but reduced by a distribution declared and paid as a return of such surplus. Also, the amount reflects the amounts paid and contributed in excess of the par or stated values of shares issued.</t>
  </si>
  <si>
    <t>Contingent Reserve Requirement</t>
  </si>
  <si>
    <t>Contractually required capital reserves.</t>
  </si>
  <si>
    <t>0058-0061</t>
  </si>
  <si>
    <t>Aggregate Write-Ins For Other Net Worth Items</t>
  </si>
  <si>
    <t>Show net worth items not included in other net worth categories.</t>
  </si>
  <si>
    <t>Unassigned Surplus</t>
  </si>
  <si>
    <t>Include the undistributed and unappropriated amount of earned surplus. Beginning retained earnings for a new fiscal year (FY) should remain constant during the FY.</t>
  </si>
  <si>
    <t>Total Net Worth Excluding Non-Admitted Assets</t>
  </si>
  <si>
    <t>Total of Net Worth Categories (Lines 0054-0061), and excluding Unassigned Surplus (Line 0062).</t>
  </si>
  <si>
    <t>Total Liabilities and Net Worth Excluding Non-Admitted Assets</t>
  </si>
  <si>
    <t>Sum of Total Liabilities and Total Net Worth Excluding Non-Admitted Assets (Lines 0053 and 0063).</t>
  </si>
  <si>
    <t>Total Net Worth Including Non-Admitted Assets</t>
  </si>
  <si>
    <t>Total Assets minus Total Liabilities (line 0031 minus line 0053).</t>
  </si>
  <si>
    <t>Total Liabilities and Net Worth Including Non-Admitted Assets</t>
  </si>
  <si>
    <t>Sum of Total Liabilities and Total Net Worth Included Non-Admitted Assets (Lines 0053 and 0065).</t>
  </si>
  <si>
    <t>Schedule 3: Profit and Loss Summary</t>
  </si>
  <si>
    <t>This schedule is calculated from other schedules. No input should be needed.</t>
  </si>
  <si>
    <t>Medicaid Revenue</t>
  </si>
  <si>
    <t>This is pulled by quarter from Schedule 3A, year to date for lines 0001 and 0003</t>
  </si>
  <si>
    <t>Medicare Revenue</t>
  </si>
  <si>
    <t>This is pulled by quarter from Schedule 3A, year to date for lines 0002 and 0004</t>
  </si>
  <si>
    <t>Other Revenue</t>
  </si>
  <si>
    <t>This is pulled by quarter from Schedule 3A, year to date for lines 0011</t>
  </si>
  <si>
    <t>Total Revenue</t>
  </si>
  <si>
    <t>This sums lines 0001 through 0003</t>
  </si>
  <si>
    <t>Medical Expenses</t>
  </si>
  <si>
    <t>This is pulled by quarter from Schedule 3A, year to date for lines 0037</t>
  </si>
  <si>
    <t>MLR Calculation Allowable Expenses</t>
  </si>
  <si>
    <t>This is pulled by quarter from Schedule 3A, year to date for lines 0042</t>
  </si>
  <si>
    <t>Admin Expenses</t>
  </si>
  <si>
    <t>This is pulled by quarter from Schedule 3A, year to date for lines 0054</t>
  </si>
  <si>
    <t>Net Income before QI and RC</t>
  </si>
  <si>
    <t>This is pulled by quarter from Schedule 3A, year to date for lines 0056</t>
  </si>
  <si>
    <t>Quality Incentive</t>
  </si>
  <si>
    <t>This is pulled from Schedule 3Q, column G from the total row</t>
  </si>
  <si>
    <t>Risk Corridors</t>
  </si>
  <si>
    <t>This is pulled from Schedule 3Q, column R from the total row</t>
  </si>
  <si>
    <t>Net Income after QI and RC</t>
  </si>
  <si>
    <t>This sums lines 0008 through 0010.</t>
  </si>
  <si>
    <t>Schedule 3A: Income Statement - All Regions, Schedule 3B: Income Statement - Eastern, Schedule 3C: Income Statement - Western, Schedule 3D: Income Statement - The Cape</t>
  </si>
  <si>
    <t>Provide quarterly data related to cost for the Massachusetts One Care population by rating category and region, split between Medicaid and Medicare.</t>
  </si>
  <si>
    <t>Revenue</t>
  </si>
  <si>
    <t>Total Medicaid Premiums</t>
  </si>
  <si>
    <t>Capitation revenue received from EOHHS for One Care enrollees.</t>
  </si>
  <si>
    <t>Total Medicare Premiums</t>
  </si>
  <si>
    <t>Revenue from the Medicare (CMS) program to cover Medicare Part A, Part B and Part D services for One Care enrollees. Includes Medicare Part D LICS, Reinsurance and Risk Corridor.</t>
  </si>
  <si>
    <t>Other Revenue – Medicaid</t>
  </si>
  <si>
    <t>Other Medicaid revenue paid by EOHHS to the MCO in addition to capitation for covered services that is not included in Line 0001.</t>
  </si>
  <si>
    <t>Other Revenue – Medicare</t>
  </si>
  <si>
    <t>Other Medicare revenue paid by CMS to the MCO in addition to capitation for covered services that is not included in Line 0002.</t>
  </si>
  <si>
    <t>Total Premium Revenue</t>
  </si>
  <si>
    <t>All premium revenue paid to the MCO reported on lines 0001, 0002, 0003 and 0004.</t>
  </si>
  <si>
    <t>Patient Contribution to Care</t>
  </si>
  <si>
    <t>Revenue recognized during the reporting period for Patient Contributions to Care received from the One Care enrollees.</t>
  </si>
  <si>
    <t>Coordination of Benefits (COB)</t>
  </si>
  <si>
    <t>Income from COB and Subrogation. Alternatively, COB for a particular claim may be recognized as a negative claim expense.</t>
  </si>
  <si>
    <t>Reinsurance Recoveries</t>
  </si>
  <si>
    <t>Income from the settlement of claims resulting from a policy with a private reinsurance carrier.</t>
  </si>
  <si>
    <t>Investment Income</t>
  </si>
  <si>
    <t>All investment income earned during the period. Interest earned from all sources including escrow and reserve accounts.</t>
  </si>
  <si>
    <t>All Other Revenue excluding Quality Incentives and Risk Corridor Payments</t>
  </si>
  <si>
    <t>Revenue from sources not covered in the previous revenue accounts.</t>
  </si>
  <si>
    <t>Total Other Revenue</t>
  </si>
  <si>
    <t>All other revenue reported in lines 0006, 0007, 0008, 0009, and 0010.</t>
  </si>
  <si>
    <t>Total revenue (the sum of lines 0005 and 0011).</t>
  </si>
  <si>
    <t>Medical Expenses (inclusive of IBNR)</t>
  </si>
  <si>
    <t>All medical expenses should be reported on a date of service basis.</t>
  </si>
  <si>
    <t>Hospital Inpatient</t>
  </si>
  <si>
    <t>Refer to Medical Services Definitions Tab.</t>
  </si>
  <si>
    <t xml:space="preserve">Behavioral Health (BH) Hospital Inpatient </t>
  </si>
  <si>
    <t>Hospital Outpatient</t>
  </si>
  <si>
    <t>Behavioral Health (BH) Hospital Outpatient</t>
  </si>
  <si>
    <t>Professional</t>
  </si>
  <si>
    <t>Vision</t>
  </si>
  <si>
    <t>Dental</t>
  </si>
  <si>
    <t>Therapy</t>
  </si>
  <si>
    <t>Pharmacy/Drugs (Part D)</t>
  </si>
  <si>
    <t>Pharmacy/Drugs (non-Part D)</t>
  </si>
  <si>
    <t>Laboratory, Radiology, Testing</t>
  </si>
  <si>
    <t>Institutional Long Term Care</t>
  </si>
  <si>
    <t>PCA</t>
  </si>
  <si>
    <t>Home Health</t>
  </si>
  <si>
    <t>Adult Foster Care (Including GAFC)</t>
  </si>
  <si>
    <t>Adult Day Health</t>
  </si>
  <si>
    <t>All Other Community LTC</t>
  </si>
  <si>
    <t>Transportation</t>
  </si>
  <si>
    <t>Medical Equipment</t>
  </si>
  <si>
    <t>Hospice</t>
  </si>
  <si>
    <t>Care Management</t>
  </si>
  <si>
    <t>Other Miscellaneous</t>
  </si>
  <si>
    <t>Fraud Reduction Recoveries</t>
  </si>
  <si>
    <t>Recoveries for fraud reduction. Enter recoveries as negative. Do not include fraud recoveries in medical expenses categories above.</t>
  </si>
  <si>
    <t>Reinsurance Expenses/Recoveries</t>
  </si>
  <si>
    <r>
      <t xml:space="preserve">Recoveries for reinsurance net of costs. </t>
    </r>
    <r>
      <rPr>
        <b/>
        <sz val="10"/>
        <color rgb="FFFF0000"/>
        <rFont val="Arial"/>
        <family val="2"/>
      </rPr>
      <t>Enter recoveries as negative and costs as positive. If recoveries are included in medical expense categories above, do not include here.</t>
    </r>
  </si>
  <si>
    <t>Total Medical Expenses</t>
  </si>
  <si>
    <t>Total Medical Expenses (the sum of lines 0013 through 0036).</t>
  </si>
  <si>
    <t>MLR Calculation Allowable Expense</t>
  </si>
  <si>
    <t>Health Care Quality Improvements</t>
  </si>
  <si>
    <t>Administrative activities related to health care quality assurance and improvements.</t>
  </si>
  <si>
    <t>Lesser of Fraud Reduction Recoveries or Expense</t>
  </si>
  <si>
    <t>Calculated line: the lesser of fraud reduction recoveries or (line 0035) fraud reduction expenses (line 0050), as allowable for MLR by 42 CFR 438.8e2iii(B).</t>
  </si>
  <si>
    <t>ASAPS</t>
  </si>
  <si>
    <t>Aging Services Access Point.</t>
  </si>
  <si>
    <t>Administrative cost and training fees related to care coordination provided by a licensed clinical staff, GSSC, ASAP or other delegated subcontractor.</t>
  </si>
  <si>
    <t>Total MLR Calculation Allowable Expenses</t>
  </si>
  <si>
    <t>Total of Allowable Expenses that do not fall into medical expenses and are related to MLR Calculation that adhere to CMS cost principles described in 2 CFR 200.400-475. (the sum of lines 0038 through 0041).</t>
  </si>
  <si>
    <t>Administrative Expenses</t>
  </si>
  <si>
    <t>Compensation</t>
  </si>
  <si>
    <t>All expenses for administrative services including compensation and fringe benefits for personnel time devoted to or in direct support of administration. Include expenses for management contracts. Do not include marketing expenses here.</t>
  </si>
  <si>
    <t>Occupancy, Depreciation, and Amortization</t>
  </si>
  <si>
    <t>Expenses associated with administrative services which include the costs of occupancy to the reporting entity which are directly associated with the reporting entity administration. These include the costs of using a facility, fire and theft insurance, utilities, maintenance, lease, etc. Do not include expenses for marketing in this category.</t>
  </si>
  <si>
    <t>Interest expense</t>
  </si>
  <si>
    <t>Report interest on loans, incurred during the period.</t>
  </si>
  <si>
    <t>Education/Outreach and Marketing</t>
  </si>
  <si>
    <t>Expenses incurred for education and outreach activities for enrollees. Expenses directly related to marketing activities including advertising, printing, marketing salaries and fringe benefits, commissions, broker fees, travel, occupancy, enrollment brokers, and other expenses allocated to the MCO marketing activity.</t>
  </si>
  <si>
    <t>Sanctions</t>
  </si>
  <si>
    <t>Expenses related to events where DMAHS finds the contractor to be out of compliance with the program standards, performance standards, or the terms and conditions of the Medicaid managed care contract.</t>
  </si>
  <si>
    <t>Management Fees</t>
  </si>
  <si>
    <r>
      <t>All expenses for management fees, and other corporate allocations associated with services provided by non-affiliates. Do not include expenses for services provided by parent organization or affiliates.</t>
    </r>
    <r>
      <rPr>
        <sz val="10"/>
        <color rgb="FFFF0000"/>
        <rFont val="Arial"/>
        <family val="2"/>
      </rPr>
      <t xml:space="preserve"> </t>
    </r>
    <r>
      <rPr>
        <b/>
        <sz val="10"/>
        <color rgb="FFFF0000"/>
        <rFont val="Arial"/>
        <family val="2"/>
      </rPr>
      <t>Provide an explanation of the expenses included and the basis of methodology in the notes to the financial reports.</t>
    </r>
  </si>
  <si>
    <t>Affiliate Administration Services</t>
  </si>
  <si>
    <r>
      <t>Expenses associated with services provided by parent organization or affiliates.</t>
    </r>
    <r>
      <rPr>
        <b/>
        <sz val="10"/>
        <color rgb="FFFF0000"/>
        <rFont val="Arial"/>
        <family val="2"/>
      </rPr>
      <t xml:space="preserve"> If=or&gt;10% of line 0055, provide details in the notes to financial reports.</t>
    </r>
  </si>
  <si>
    <t>Fraud Reduction Expenses</t>
  </si>
  <si>
    <t>Expenses incurred to reduce fraud and recover improper payments due to fraud.</t>
  </si>
  <si>
    <t>Other Fraud, Waste, and Abuse Activities</t>
  </si>
  <si>
    <t>Administrative expenses for program integrity activities other than fraud reduction.</t>
  </si>
  <si>
    <t>Subcontracted/Delegated Administrative Services</t>
  </si>
  <si>
    <t>Administrative portion of other delegated administrative expenses.</t>
  </si>
  <si>
    <t>Other Administration Expenses</t>
  </si>
  <si>
    <r>
      <t xml:space="preserve">Costs which are not appropriately assigned to the health plan administration categories defined in lines 0043 to 0052 above. </t>
    </r>
    <r>
      <rPr>
        <b/>
        <sz val="10"/>
        <color rgb="FFFF0000"/>
        <rFont val="Arial"/>
        <family val="2"/>
      </rPr>
      <t>For categories where the expense is greater than $250,000 provide an explanation of the expenses in the notes to the financial reports.</t>
    </r>
  </si>
  <si>
    <t>Total Administrative Expenses</t>
  </si>
  <si>
    <t>The total of costs of administration (the sum of lines 0043 through 0053).</t>
  </si>
  <si>
    <t>Total Expenses</t>
  </si>
  <si>
    <t>The sum of Total Medical Expenses (line 0037), Total Administrative Expenses (line 0054) and Total MLR Calculation Allowable Expenses (line 0042) less the Lesser of Fraud Reduction Recoveries or Expense (line 0039).</t>
  </si>
  <si>
    <t>Net Income before Quality Incentives and Risk Corridor Payments</t>
  </si>
  <si>
    <t>Total Revenue minus Total Expenses (line 0012 minus line 0055).</t>
  </si>
  <si>
    <t>Profit Margin</t>
  </si>
  <si>
    <t>Net Income divided by Total Revenue excluding Investment Income (Line 0056 divided by (Line 0012 minus line 0009).</t>
  </si>
  <si>
    <t>Medical Expense Ratio</t>
  </si>
  <si>
    <t>Ratio of Total Medical Expenses and Total MLR Allowable Expenses to Total Revenues excluding investment income, net of premium taxes ((Line 0037 plus Line 0042) divided by (Line 0012 minus line 0009)).</t>
  </si>
  <si>
    <t>Administrative Expense Ratio</t>
  </si>
  <si>
    <t>Ratio of Total Administrative Expenses to Total Revenues excluding investment income (Line 0054 divided by (Line 0012 minus line 0009).</t>
  </si>
  <si>
    <t>Schedule 3Q: QI and RCP</t>
  </si>
  <si>
    <t>Provide YTD data related to Quality Incentives and Risk Corridor Payments for the Massachusetts One Care population.</t>
  </si>
  <si>
    <t>Quality Incentive Revenue</t>
  </si>
  <si>
    <t>Include any amounts received from Medicare and Medicaid resulting from the quality incentive withhold arrangement. This line should be reported on a date of service basis.</t>
  </si>
  <si>
    <t>Column C</t>
  </si>
  <si>
    <t>Medicare Payment Date</t>
  </si>
  <si>
    <t>Enter the date the Medicare quality incentive was paid.</t>
  </si>
  <si>
    <t>D</t>
  </si>
  <si>
    <t>Medicare Amount</t>
  </si>
  <si>
    <t>Enter the amount of the Medicare quality incentive recognized as revenue. Recoupments should be included and reported as negative numbers.</t>
  </si>
  <si>
    <t>E</t>
  </si>
  <si>
    <t>Medicaid Payment Date</t>
  </si>
  <si>
    <t>Enter the date the Medicaid quality incentive was paid.</t>
  </si>
  <si>
    <t>F</t>
  </si>
  <si>
    <t>Medicaid Amount</t>
  </si>
  <si>
    <t>Enter the amount of the Medicaid quality incentive recognized as revenue.  Recoupments should be included and reported as negative numbers.</t>
  </si>
  <si>
    <t>G</t>
  </si>
  <si>
    <t>This line will add columns D and F</t>
  </si>
  <si>
    <t>H</t>
  </si>
  <si>
    <t>Receivable</t>
  </si>
  <si>
    <t>Enter any quality incentives earned but not yet received.</t>
  </si>
  <si>
    <t>Risk Corridor Payments</t>
  </si>
  <si>
    <t>Net payments for the Medicare Parts A and B and Medicaid risk corridor on a date of service basis.</t>
  </si>
  <si>
    <t>Column L</t>
  </si>
  <si>
    <t>Medicare A/B Payment Date</t>
  </si>
  <si>
    <t>Enter the date the Medicare risk corridor payment was paid.</t>
  </si>
  <si>
    <t>M</t>
  </si>
  <si>
    <t>Medicare A/B Amount</t>
  </si>
  <si>
    <t>Enter the amount of the Medicare risk corridor payment recognized as revenue. Recoupments should be included and reported as negative numbers.</t>
  </si>
  <si>
    <t>N</t>
  </si>
  <si>
    <t>Medicare D Payment Date</t>
  </si>
  <si>
    <t>O</t>
  </si>
  <si>
    <t>Medicare D Amount</t>
  </si>
  <si>
    <t>Enter the amount of the Medicare risk corridor payment as receivables through the most recent DY. Recoupments should be included and reported as negative numbers.</t>
  </si>
  <si>
    <t>P</t>
  </si>
  <si>
    <t>Enter the date the Medicaid risk corridor payment was paid.</t>
  </si>
  <si>
    <t>Q</t>
  </si>
  <si>
    <t>Medicaid</t>
  </si>
  <si>
    <t>Enter the amount of the Medicaid risk corridor payment recognized as revenue. Recoupments should be included and reported as negative numbers.</t>
  </si>
  <si>
    <t>R</t>
  </si>
  <si>
    <t>This line will add columns M, O and Q.</t>
  </si>
  <si>
    <t>S</t>
  </si>
  <si>
    <t>Enter any risk corridor payments earned but not yet received.</t>
  </si>
  <si>
    <t>Footnotes</t>
  </si>
  <si>
    <t>For the original submission of the One Care cost reports, all footnote items that apply are required. For subsequent quarters and annual reporting, only updates and/or changes to noted information and/or values are required.</t>
  </si>
  <si>
    <t>Footnote 1</t>
  </si>
  <si>
    <t>Organizational Structure</t>
  </si>
  <si>
    <t>Discuss the organization structure, location of its headquarters, and a brief summary of the operations of the MCO.</t>
  </si>
  <si>
    <t>Footnote 2</t>
  </si>
  <si>
    <t xml:space="preserve">Summary of Significant Accounting Policies </t>
  </si>
  <si>
    <t>Discuss accounting policies related to significant items such as, but not limited to, cash and cash equivalents, investments, and medical claims payable. Specifically, the medical claims payable policy should discuss the methodology used in calculating incurred but not reported (IBNR) balances ultimately affecting the cost reports.
Discuss revenue and expense recognition policies for significant items such as, but not limited to, capitation revenue, patient liability from members, reinsurance, medical expenses, case management, administrative expenses, and pay for performance arrangements. Also, discuss any changes in accounting methodologies, which have taken place during the current contract year.</t>
  </si>
  <si>
    <t>Footnote 3</t>
  </si>
  <si>
    <t>Other Amounts</t>
  </si>
  <si>
    <t>Provide an explanation of the revenue in "All Other Revenue" Line 0012. This line should be reported on a date of payment basis. Include revenue or capitation amount received from MassHealth not applicable to other lines, such as risk-corridor payments or any other non-withhold payment made outside of the capitation (Other Revenue-Medicaid). Include revenue or capitation amount received from CMS not applicable to other lines (Other Revenue-Medicare).
Provide explanation of expenses in "Other Miscellaneous" Line 0034. Discuss amounts included in the cost reports &gt;10% of the reporting category or any amount reported as “Other Non-Waiver” or “Other Waiver” Services.</t>
  </si>
  <si>
    <t>Footnote 4</t>
  </si>
  <si>
    <t>Pledges, Assignments, and Guarantees</t>
  </si>
  <si>
    <t>Describe any pledges, assignments, collateralized assets, and any guaranteed liabilities not disclosed on the balance sheet.</t>
  </si>
  <si>
    <t>Footnote 5</t>
  </si>
  <si>
    <t>Statutory Deposits or Performance Bonds</t>
  </si>
  <si>
    <r>
      <t xml:space="preserve">Disclose the method by which the MCO satisfies the statutory deposit or performance bond requirement for the quarter. </t>
    </r>
    <r>
      <rPr>
        <sz val="10"/>
        <color rgb="FFFF0000"/>
        <rFont val="Arial"/>
        <family val="2"/>
      </rPr>
      <t>This disclosure is required whether or not the amounts are included in the financial statements</t>
    </r>
    <r>
      <rPr>
        <sz val="10"/>
        <color theme="1"/>
        <rFont val="Arial"/>
        <family val="2"/>
      </rPr>
      <t>. Also, indicate under or over funding of the required amount and the associated reasons.</t>
    </r>
  </si>
  <si>
    <t>Footnote 6</t>
  </si>
  <si>
    <t>Material Adjustments</t>
  </si>
  <si>
    <t>Disclose and describe any material adjustments made during the current reporting period. Include those adjustments that may relate to a prior period, specifically IBNR adjustments, that affect the cost reports and provide detail for which period(s) the adjustment(s) relate. Also, include the cost report and line item where the impact of the adjustment was recorded.</t>
  </si>
  <si>
    <t>Footnote 7</t>
  </si>
  <si>
    <t>Claims Payable Analysis</t>
  </si>
  <si>
    <t>Explain large fluctuations and/or revisions in estimates and the factors that contributed to the change in the medical claims liability balance from the prior quarter. Specifically, address changes in IBNR claims and/or received but unpaid claims (RBUCs) of more than 10% (on a per member basis). Explanations should detail the amount of the adjustments by quarter by Region.</t>
  </si>
  <si>
    <t>Footnote 8</t>
  </si>
  <si>
    <t>Contingent Liabilities</t>
  </si>
  <si>
    <t>Provide details of any malpractice or other claims asserted against the contractor, as well as the status of the case, potential financial exposure, and expected resolution.</t>
  </si>
  <si>
    <t>Footnote 9</t>
  </si>
  <si>
    <t>Due to/from Affiliates (Current and Non-Current)</t>
  </si>
  <si>
    <t>Describe, in detail, the composition of the due to/from affiliates including the name of the affiliate, a description of the affiliation, amount due to/from the affiliate, and a description of any significant changes to the line item.</t>
  </si>
  <si>
    <t>Footnote 10</t>
  </si>
  <si>
    <t>Related Party Transaction Activities</t>
  </si>
  <si>
    <t>Disclose any significant transaction, either unique to the reporting period or on an ongoing basis, conducted with related parties. Include a copy of any related party agreements for both medical and administrative services.</t>
  </si>
  <si>
    <t>Footnote 11</t>
  </si>
  <si>
    <t>Equity Activity</t>
  </si>
  <si>
    <t>Disclose all activity in equity, other than net income or net loss.</t>
  </si>
  <si>
    <t>Footnote 12</t>
  </si>
  <si>
    <t>Non-Compliance with Financial Viability Standards and/or Performance Guidelines</t>
  </si>
  <si>
    <t>Disclose any non-compliance with financial viability standards and performance guidelines, the factors causing the non-compliance and the contractor’s action to resolve the issue(s). Refer to Appendix: Financial Viability Standards – Performance Guidelines.</t>
  </si>
  <si>
    <t>Footnote 13</t>
  </si>
  <si>
    <t>Interest on Late Claims</t>
  </si>
  <si>
    <t>Report interest payments made or amounts due to providers on late claims.</t>
  </si>
  <si>
    <t>Footnote 14</t>
  </si>
  <si>
    <t>Significant Changes in Provider Reimbursement Methodologies</t>
  </si>
  <si>
    <t>Describe any significant changes from a financial perspective to reimbursement methodologies for providers that represent a significant component of the MCOs One Care business.</t>
  </si>
  <si>
    <t>Footnote 15</t>
  </si>
  <si>
    <t>Claims Payment Fluctuations reported in the Lag Reports</t>
  </si>
  <si>
    <t>Describe the nature of any significant fluctuations for amounts reported in the lag reports. Include detail on which lag report the fluctuation is shown and the line item where it is reported.</t>
  </si>
  <si>
    <t>Footnote 16</t>
  </si>
  <si>
    <t>Pay for Performance Arrangements</t>
  </si>
  <si>
    <t>Report the amount accrued and/or paid under pay for performance arrangements reported for the period. This footnote should include amounts related to pay for performance amounts included in Lines 0013 through 0036 of the Income Statements.</t>
  </si>
  <si>
    <t>Footnote 17</t>
  </si>
  <si>
    <t>Premium Deficiency Reserves and Methodology</t>
  </si>
  <si>
    <t>Report the amounts of premium deficiency reserve at the end of the period and the methodology used in developing the balance.</t>
  </si>
  <si>
    <t>Footnote 18</t>
  </si>
  <si>
    <t>Allocation Methodologies Impacting the Cost Reports</t>
  </si>
  <si>
    <t>Discuss expense allocation methodologies by region and/or rate cell, which were utilized during the current reporting period. Include a description of the expense and the Income Statement line item number where it is reported.</t>
  </si>
  <si>
    <t>Schedule 5: Statement of Cash Flow</t>
  </si>
  <si>
    <t>Enter beginning cash balance for Q1 of the reporting year.</t>
  </si>
  <si>
    <t>Schedule 6: Medical Expense Summary</t>
  </si>
  <si>
    <t>Note: Schedule 6 should reconcile to Schedule 3A.</t>
  </si>
  <si>
    <t>Column Descriptions</t>
  </si>
  <si>
    <t>C,M,W, AG</t>
  </si>
  <si>
    <t>Medicare Paid</t>
  </si>
  <si>
    <t>Paid claims expenses that are the responsibility of Medicare.</t>
  </si>
  <si>
    <t>D,N,X,AH</t>
  </si>
  <si>
    <t>Medicaid Paid</t>
  </si>
  <si>
    <t>Paid claims expenses that are the responsibility of Medicaid.</t>
  </si>
  <si>
    <t>E,O,Y,AI</t>
  </si>
  <si>
    <t>Paid Claims</t>
  </si>
  <si>
    <t>Automatically calculated as Medicare Paid plus Medicaid Paid.</t>
  </si>
  <si>
    <t>F,P,Z,AJ</t>
  </si>
  <si>
    <t>IBNR</t>
  </si>
  <si>
    <t>IBNR (Incurred But Not Reported) represents the estimated liability for claims that are anticipated but have not been reported to the health plan as of the financial date and the liability for claims reported but unpaid as of the financial date.</t>
  </si>
  <si>
    <t>G,Q,AA,AK</t>
  </si>
  <si>
    <t>Non-Medical</t>
  </si>
  <si>
    <t>Non-Medical includes other non-claims medical cost incurred for a specific set of One Care covered services.</t>
  </si>
  <si>
    <t>H,R,AB,AL</t>
  </si>
  <si>
    <t>Capitated Payment</t>
  </si>
  <si>
    <t>Capitated includes subcapitation or FFS payment arrangements for a specific set of One Care covered services.</t>
  </si>
  <si>
    <t>I,S,AC,AM</t>
  </si>
  <si>
    <t>Reinsurance</t>
  </si>
  <si>
    <t>Reinsurance – includes reinsurance expenses and recoveries.</t>
  </si>
  <si>
    <t>J,T,AD,AN</t>
  </si>
  <si>
    <t>Out-Of-Pocket</t>
  </si>
  <si>
    <t>Out-of-Pocket – includes in lieu of medical services not covered under the One Care contract and offered at the discretion of the plan.</t>
  </si>
  <si>
    <t>K,U,AE,AO</t>
  </si>
  <si>
    <t>Final Incurred</t>
  </si>
  <si>
    <t>Sum of Total Paid, IBNR, Non-Medical, Capitated, Reinsurance, and Out-Of-Pocket columns.</t>
  </si>
  <si>
    <t xml:space="preserve">Medical Categories of Service </t>
  </si>
  <si>
    <t>Behavioral Health (BH) Hospital Inpatient</t>
  </si>
  <si>
    <t>All other</t>
  </si>
  <si>
    <t>Total Medical Expenses (the sum of lines 0001 through 0022).</t>
  </si>
  <si>
    <t>A hierarchy of the service level lines will be categorized into a single, mutually-exclusive category. Refer to the Medical Services Definitions tab for guidance.</t>
  </si>
  <si>
    <t>Inpatient</t>
  </si>
  <si>
    <t>Long Term</t>
  </si>
  <si>
    <t>Medical</t>
  </si>
  <si>
    <t>Outpatient</t>
  </si>
  <si>
    <t>Pharmacy</t>
  </si>
  <si>
    <t>Schedule 7A: Utilization - All Regions, Schedule 7B: Utilization - Eastern, Schedule 7C: Utilization - Western, Schedule 7D: Utilization - The Cape</t>
  </si>
  <si>
    <t>There is a tab for each region where One Care is present. Only fill in the tab for the regions in which your plan operates. Schedule 7A calculates the totals based on the entries in the individual region tabs. No entry is required on this tab.
Utilization Admissions: A member admitted to an acute care inpatient facility; a member admitted to an acute care facility and subsequently transferred to another acute care facility; a member admitted resulting from their emergency room visit, and a member hospitalized at the time of enrollment. If there are multiple bills for the same admission, the admission still only counts for one admit.
Patient Days: The number of patient days of care provided during the quarter. Count each day during the quarter related to the hospital stay regardless of the payer; this would include all of the patient days for patients admitted from the emergency room. For new members previously hospitalized on the day of enrollment, count only the days beginning with the date of enrollment.
Scripts – Each claim counts as one script. 
Units – These are defined as the Units Billed on the claim, and are primarily used for every service besides Inpatient, ER, and Pharmacy. These counts will be used for validation of encounter data and reasonableness only.</t>
  </si>
  <si>
    <t>Schedule 8: Financial Indicators</t>
  </si>
  <si>
    <t>One Care product line financial indicators are calculated in this schedule as defined in section 2.15 of the One Care Contract.</t>
  </si>
  <si>
    <t>Schedule 9: Financial Solvency Requirements</t>
  </si>
  <si>
    <t>One Care product line financial requirements are calculated in this schedule as defined in section 2.15 of the One Care Contract.</t>
  </si>
  <si>
    <t>Schedule 10: SubCapitation</t>
  </si>
  <si>
    <t>Sub-Capitated Expenses Report:
This report tracks the details of expenses sub-capitated by the MCP. In the appropriate columns, enter the provider name, choose the applicable region from the drop down menus, and enter the applicable expense line item number and the amount sub-capitated by rate cell.</t>
  </si>
  <si>
    <t>Schedule 11A: Lag Report - Physician, Schedule 11B: Lag Report - Inpatient, Schedule 11C: Lag Report - Outpatient, Schedule 11D: Lag Report - Pharmacy, Schedule 11E: Lag Report - Other</t>
  </si>
  <si>
    <t>An estimate of incurred but not reported medical claims, divided into Inpatient, Outpatient, Physician, Pharmacy, and Other Payments.</t>
  </si>
  <si>
    <t>Schedule 12: Certification</t>
  </si>
  <si>
    <t>Provide a certification by your health plan's Chief Financial Officer that the experience reported in this Financial Reporting Template is accurate and that any assumptions are reasonable.</t>
  </si>
  <si>
    <t>Notes</t>
  </si>
  <si>
    <t>Please provide any applicable notes to the financial reports.</t>
  </si>
  <si>
    <t xml:space="preserve">Rating Category Definitions </t>
  </si>
  <si>
    <t>Rating Category</t>
  </si>
  <si>
    <t>Rate Cell</t>
  </si>
  <si>
    <t>Description</t>
  </si>
  <si>
    <t>C1: Community Other</t>
  </si>
  <si>
    <t>DC1</t>
  </si>
  <si>
    <t>Individuals who do not meet F1, C4, C3B, C3A, C2B, or C2A criteria.</t>
  </si>
  <si>
    <t>C2A: Community High Behavioral Health</t>
  </si>
  <si>
    <t>DC2A</t>
  </si>
  <si>
    <t>Individuals who do not meet F1, C4, C3B, C3A, or C2B criteria, who have one or more behavioral health (BH) diagnoses reflecting an ongoing, chronic condition, such as schizophrenia or episodic mood disorders, psychosis, or alcohol/drug dependence, not in remission.</t>
  </si>
  <si>
    <t>C2B: Community Very High Behavioral Health</t>
  </si>
  <si>
    <t>DC2B</t>
  </si>
  <si>
    <t>Individuals who do not meet F1, C4, C3B, or C3A criteria, who have one or more BH diagnoses reflecting an ongoing, chronic condition, such as schizophrenia or episodic mood disorders, psychosis, or alcohol/drug dependence, not in remission. Individuals must have at least one mental health (MH) diagnosis and at least one substance abuse (SA) diagnosis.</t>
  </si>
  <si>
    <t>C3A: High Community Needs</t>
  </si>
  <si>
    <t>DC3A</t>
  </si>
  <si>
    <t>Individuals not meeting F1, C4, or C3B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t>
  </si>
  <si>
    <t>C3B: Very High Community Needs</t>
  </si>
  <si>
    <t>DC3B</t>
  </si>
  <si>
    <t>Individuals not meeting F1 or C4 criteria, residing in the community, who are limited in four or more activities of daily living (ADLs), have a skilled nursing need seven days a week, or are limited in two our more ADLs and have a skilled nursing need three or more times per week, as recorded through the minimum data set/home care (MDS/HC) form and approved by EOHHS. Enrollees have one or more of the following conditions: quadriplegia, ALS, muscular dystrophy, or respirator dependence.</t>
  </si>
  <si>
    <t>C4: Transitional Living Need</t>
  </si>
  <si>
    <t>DC4A</t>
  </si>
  <si>
    <t>Individuals not meeting F1 criteria, have a type of residence equal to a board and care/assisted living/group home, and their most recent MDS/HC assessment indicates they have a daily skilled need, or daily chronic and stable routine need, for which the individual requires assistance; have two or more ADL limitations requiring limited assistance to total dependence; have one or more of the defined traumatic brain injury diagnoses.</t>
  </si>
  <si>
    <t>F1: Facility-Based Care</t>
  </si>
  <si>
    <t>DF1</t>
  </si>
  <si>
    <t>Individuals identified as having a long-term facility stay of more than 90 days. Applicable facilities include nursing facilities, chronic rehabilitation, and psychiatric hospitals.</t>
  </si>
  <si>
    <t>Line #</t>
  </si>
  <si>
    <t>Financial Line - Form Display</t>
  </si>
  <si>
    <t>A hierarchy of the service level lines will be categorized into a single, mutually-exclusive category as follows:</t>
  </si>
  <si>
    <t>Line - Definition</t>
  </si>
  <si>
    <t>EXPENSE</t>
  </si>
  <si>
    <t>HEALTH CARE CATEGORIES OF SERVICE</t>
  </si>
  <si>
    <t>Hospital-based or other inpatient facility services, which primarily provides diagnostic, therapeutic (both surgical and nonsurgical), and rehabilitation services by, or under, the supervision of physicians to patients admitted for a variety of reasons and receives inpatient room, board and professional services in the facility for a 24 hour period or longer. Exclude, BH, SNF and ICF services furnished by a hospital with a swing-bed approval.</t>
  </si>
  <si>
    <t>BH facility based services provided for mental health or substance abuse diagnoses and treatment.</t>
  </si>
  <si>
    <t>Preventive, diagnostic, therapeutic, rehabilitative, or palliative hospital-based facility, institution, clinic and emergency services provided in an outpatient ambulatory care setting for less than a 24-hour period regardless of the hour of admission, whether or not a bed is used, or whether or not the patient remains in the facility past midnight.</t>
  </si>
  <si>
    <t>BH facility based services provided in an ambulatory care setting, such as a mental health or substance abuse clinic, hospital outpatient department, community health center, or provider's office.</t>
  </si>
  <si>
    <r>
      <t xml:space="preserve">Physical and surgical services provided by licensed medical professionals; including specialty physicians, nurse practitioners, podiatrists, chiropractors, and physical therapists. </t>
    </r>
    <r>
      <rPr>
        <b/>
        <sz val="10"/>
        <color indexed="8"/>
        <rFont val="Arial"/>
        <family val="2"/>
      </rPr>
      <t>Exclude all services provided and billed for by a hospital, clinic, or laboratory</t>
    </r>
    <r>
      <rPr>
        <sz val="10"/>
        <color indexed="8"/>
        <rFont val="Arial"/>
        <family val="2"/>
      </rPr>
      <t>. The services of professionals working under salary for a hospital, nursing facility, or other type of health care facility are reported with cost for that service. Include any services provided and billed by a physician under physician services with the exception of lab and X-ray services. Include such services provided and billed for by a physician under the lab and X-ray services category. If the physician or nurse is the enrollees primary case manager the physician/nurse is allowed to charge a flat fee; this fee is not truly a professional service, report the cost for the fee under Care Management line 21.</t>
    </r>
  </si>
  <si>
    <t>The professional care of the eyes for purposes of diagnosing and treating all pathological conditions. Includes eye examinations, vision training, prescriptions, and glasses and contact lenses.</t>
  </si>
  <si>
    <t>These are services that are diagnostic, preventive, or corrective procedures provided by, or under the supervision of, a dentist in the practice of his/her profession including treatment of:
• The teeth and associated structures of the oral cavity; and
• Disease, injury, or impairment that may affect the oral or general health of the recipient. Dentist means an individual licensed to practice dentistry or dental surgery.
NOTE: Exclude all such services provided as part of inpatient hospital, outpatient hospital, nondental, clinic or laboratory services and billed for by the hospital, nondental clinic, or laboratory.</t>
  </si>
  <si>
    <t>Individual evaluation and treatment of physical, occupational, and speech/hearing or other assistive technology device, comprehensive evaluation, and group therapy.</t>
  </si>
  <si>
    <t>Pharmacy drugs prescribed for the cure, mitigation, or prevention of disease, or for health maintenance of the enrollee and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Drug rebates,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t>
  </si>
  <si>
    <t>Pharmacy drugs prescribed for the cure, mitigation, or prevention of disease, or for health maintenance of the enrollee not covered under the Medicare Part D program:
- Prescribed by a physician or other licensed practitioner within the scope of the enrollees care plan.
- Dispensed by the licensed pharmacist or practitioner on a written prescription that is recorded and maintained in the pharmacist's or practitioner's record. Include Drug rebates, retail prescription drug purchases that occur in pharmacies and drug stores (including both chain and independent), supermarkets and other grocery store pharmacies, mail-order and other direct-selling establishments, department stores, warehouse clubs and supercenters, and all other general mass-merchandising establishments. Exclude the value of drugs and other products provided to patients in hospitals (on an inpatient or outpatient basis), and nursing facilities.</t>
  </si>
  <si>
    <t>All X-rays, including portable X-rays, magnetic resonance imagery (MRI), radiation therapy, and radiological services. All services necessary for the diagnosis, treatment, and prevention of disease, and for the maintenance of the health of Enrollees Report X-rays by dentists under Dental, Line 7.</t>
  </si>
  <si>
    <t>Long Term Care</t>
  </si>
  <si>
    <t>Long term care provided in an institutional setting. Including Skilled Nursing Facility services provided by Medicaid certified nursing homes, which primarily provide three types of services:
• Skilled nursing or medical care and related services.
• Rehabilitation needed due to injury, disability, or illness.
• Long term care — health-related care and services (above the level of room and board) not available in the community, needed regularly due to a mental or physical condition. Include other long term facility services such as nursing, medical social work, assistance with activities of daily living, therapies, nutrition, and drugs and biologicals provided at a skilled nursing facility or other nursing facilities.</t>
  </si>
  <si>
    <t xml:space="preserve">PCAs provide in-home services to eligible beneficiaries with disabilities or chronic conditions to enable them to accomplish Activities of Daily Living (ADLs) or instrumental ADLs. These services allow the beneficiaries  to remain in their own homes and communities rather than live in an institutional setting. </t>
  </si>
  <si>
    <t>Home Health care is a wide range of services provided in home for those with illness or injury. It is a less expensive, convenient, and effective option when compared to institutional care.</t>
  </si>
  <si>
    <t>Adult Foster Care is care provided to adults in a home-like environment.  Care typically is non-medical in nature, includes assistance with ADLs and involves on-going supervision.  Home-like environment usually means a house with shared living and dining areas in which help is provided to a very small number of individuals.  Majority of states limit residents to 5 or fewer. Group Adult Foster Care (GAFC) is a Massachusetts program with includes assisted living care in a GAFC Program approved home. It includes personal care services and medication management and administration.</t>
  </si>
  <si>
    <t>Adult Day Health is supervised daytime programming providing skilled nursing and rehabilitative therapy services in addition to core services provided in Adult Day Care.</t>
  </si>
  <si>
    <t>All other community LTC not included in lines 13-17.</t>
  </si>
  <si>
    <t>Include services for providing emergent and non-emergent medical transportation.</t>
  </si>
  <si>
    <t>Durable and disposable medical equipment - include costs of all medical appliances and supplies provided or utilized in the provision of medical services to One Care enrollees; for example, ventilators, beds, wheelchairs, suction machines, apnea monitors, oxygen and supplies, decubitus care supplies, and tracheostomy supplies. Excludes costs associated with an inpatient hospital stay.</t>
  </si>
  <si>
    <t>Include hospice benefit package of services such as nursing; medical social services; physician; counseling, including bereavement, dietary, spiritual, or other types of counseling; physical, occupational, and speech language therapy; homemaker/home health aid; medical supplies.</t>
  </si>
  <si>
    <t>These are external case/care management related services provided by a licensed clinical staff, GSSC or ASAP contract, excluding all administration and training fees related to care management.</t>
  </si>
  <si>
    <t>Include all other miscellaneous services not included in lines 1 through 21.</t>
  </si>
  <si>
    <t>COS Specifications: Medicare and Medicaid Benefit Grid</t>
  </si>
  <si>
    <t xml:space="preserve">Dual Eligible claims with Medicare and Medicaid payments should be split by processing individual member claims twice prior to submission of final encounters to MassHealth. First, claims should be processed for all members under their Medicare program. In a second step, the same claim should process under the Medicaid program and coordinate the benefit with the Medicare payment. This process will allow collection of accurate payer responsibility including copays and deductibles. 
As a back-up only, the grid below provides guidance on how to split claims that have not undergone this process. MassHealth expects to phase out the need for this grid in the near future.
</t>
  </si>
  <si>
    <r>
      <t xml:space="preserve">Each line represents the recommended split for Medicare and Medicaid and the recommended template COS line.  </t>
    </r>
    <r>
      <rPr>
        <b/>
        <sz val="12"/>
        <color rgb="FFFF0000"/>
        <rFont val="Arial"/>
        <family val="2"/>
      </rPr>
      <t>Plan discretion should be used where definitions are not clear</t>
    </r>
    <r>
      <rPr>
        <sz val="12"/>
        <color rgb="FFFF0000"/>
        <rFont val="Arial"/>
        <family val="2"/>
      </rPr>
      <t>.</t>
    </r>
    <r>
      <rPr>
        <sz val="12"/>
        <rFont val="Arial"/>
        <family val="2"/>
      </rPr>
      <t xml:space="preserve">  If mapping varies from the list below, please explain the rationale behind variance in the notes tab.</t>
    </r>
  </si>
  <si>
    <r>
      <rPr>
        <b/>
        <sz val="11"/>
        <color rgb="FFFF0000"/>
        <rFont val="Arial"/>
        <family val="2"/>
      </rPr>
      <t xml:space="preserve">Medicare Primary </t>
    </r>
    <r>
      <rPr>
        <sz val="11"/>
        <rFont val="Arial"/>
        <family val="2"/>
      </rPr>
      <t>- All claims where Medicare would be the primary payer should be submitted as Medicare encounters and include services that are Medicare covered benefit</t>
    </r>
  </si>
  <si>
    <r>
      <rPr>
        <b/>
        <sz val="11"/>
        <color rgb="FFFF0000"/>
        <rFont val="Arial"/>
        <family val="2"/>
      </rPr>
      <t>Medicaid Primary</t>
    </r>
    <r>
      <rPr>
        <sz val="11"/>
        <rFont val="Arial"/>
        <family val="2"/>
      </rPr>
      <t xml:space="preserve"> - All claims where Medicaid would be the primary payer should be submitted as Medicaid encounters and include services that are a Medicaid covered benefit</t>
    </r>
  </si>
  <si>
    <r>
      <rPr>
        <b/>
        <sz val="11"/>
        <color rgb="FFFF0000"/>
        <rFont val="Arial"/>
        <family val="2"/>
      </rPr>
      <t>Note</t>
    </r>
    <r>
      <rPr>
        <b/>
        <sz val="11"/>
        <rFont val="Arial"/>
        <family val="2"/>
      </rPr>
      <t xml:space="preserve">: </t>
    </r>
    <r>
      <rPr>
        <sz val="11"/>
        <rFont val="Arial"/>
        <family val="2"/>
      </rPr>
      <t>If there are pre-defined rules and instructions available regarding the split of Medicare/Medicaid claims I.E. SNF days for Medicare are limited to 100 days then apply the rule to the logic below. When recording expenses in Schedules 3A-3D, include IBNR in reported expenses.</t>
    </r>
  </si>
  <si>
    <t>Covered Service</t>
  </si>
  <si>
    <t>Medicare Primary</t>
  </si>
  <si>
    <t>Medicaid Primary</t>
  </si>
  <si>
    <r>
      <t>Notes on updates for</t>
    </r>
    <r>
      <rPr>
        <b/>
        <sz val="10"/>
        <color rgb="FF0070C0"/>
        <rFont val="Arial"/>
        <family val="2"/>
      </rPr>
      <t xml:space="preserve"> 2021</t>
    </r>
  </si>
  <si>
    <t>Coding Changes (Adds/Changes/ Remove)</t>
  </si>
  <si>
    <t xml:space="preserve">Procedure Code/Bill Type </t>
  </si>
  <si>
    <t>Schedule 3 Line #</t>
  </si>
  <si>
    <t>X</t>
  </si>
  <si>
    <r>
      <t xml:space="preserve">S5100, </t>
    </r>
    <r>
      <rPr>
        <sz val="10"/>
        <rFont val="Arial"/>
        <family val="2"/>
      </rPr>
      <t>S5102</t>
    </r>
  </si>
  <si>
    <t>Adult Foster Care</t>
  </si>
  <si>
    <r>
      <t>S5141</t>
    </r>
    <r>
      <rPr>
        <sz val="10"/>
        <rFont val="Arial"/>
        <family val="2"/>
      </rPr>
      <t>, S5140, T1028</t>
    </r>
  </si>
  <si>
    <t>Ambulance</t>
  </si>
  <si>
    <t>Removed A0225.</t>
  </si>
  <si>
    <t xml:space="preserve"> A0425-A0436</t>
  </si>
  <si>
    <t>Ambulatory Surgery</t>
  </si>
  <si>
    <t>Differentiate from Surgery using bill type</t>
  </si>
  <si>
    <t>10004-69999</t>
  </si>
  <si>
    <t>Anesthesia</t>
  </si>
  <si>
    <t>00100-01999</t>
  </si>
  <si>
    <t>Audiologist</t>
  </si>
  <si>
    <t>92550-92700</t>
  </si>
  <si>
    <t>Behavioral Health Services</t>
  </si>
  <si>
    <t>Behavioral Health Inpatient Services</t>
  </si>
  <si>
    <r>
      <t xml:space="preserve">011X-Hospital Inpatient (Part A)
012X-Hospital Inpatient Part B
*These bill types should be accompanied by a </t>
    </r>
    <r>
      <rPr>
        <sz val="10"/>
        <color rgb="FF0070C0"/>
        <rFont val="Arial"/>
        <family val="2"/>
      </rPr>
      <t>primary</t>
    </r>
    <r>
      <rPr>
        <sz val="10"/>
        <rFont val="Arial"/>
        <family val="2"/>
      </rPr>
      <t xml:space="preserve"> behavioral health diagnosis.</t>
    </r>
  </si>
  <si>
    <t>Behavioral Health Outpatient Services</t>
  </si>
  <si>
    <t>013X-Hospital Outpatient
014X-Hospital Other Part B
*These bill types should be accompanied by a primary behavioral health diagnosis</t>
  </si>
  <si>
    <t>Diversionary Services</t>
  </si>
  <si>
    <t>Chiropractic Services - Medicare</t>
  </si>
  <si>
    <t>For informational reasons only: M1143 - Initiated episode of rehabilitation therapy, medical, or chiropractic care for neck impairment. This new code is used for quality measures and is not reimburseable in 2020. Medicare QPP or MIPS code.</t>
  </si>
  <si>
    <t>98940-98943</t>
  </si>
  <si>
    <t>Clinical Laboratory</t>
  </si>
  <si>
    <t>80047-89999</t>
  </si>
  <si>
    <t xml:space="preserve">Community Based Services </t>
  </si>
  <si>
    <t>If community based services are provided by the ASAPs; report under Care Management Line 17</t>
  </si>
  <si>
    <t>Care Transitions Assistance</t>
  </si>
  <si>
    <t>99495-99496</t>
  </si>
  <si>
    <t>Chore</t>
  </si>
  <si>
    <t>S5120, S5121</t>
  </si>
  <si>
    <t>Community Health Workers (CHW)</t>
  </si>
  <si>
    <t>Plan Discretion (how to direct providers to submit claims)</t>
  </si>
  <si>
    <t>N/A</t>
  </si>
  <si>
    <t>Companion Service</t>
  </si>
  <si>
    <t>S5135, S5136</t>
  </si>
  <si>
    <t>Day Services</t>
  </si>
  <si>
    <t>S5100-S5105</t>
  </si>
  <si>
    <t>Family Training</t>
  </si>
  <si>
    <t>S5110, S5111</t>
  </si>
  <si>
    <t>Grocery Shop &amp; Delivery</t>
  </si>
  <si>
    <t>Added S5120</t>
  </si>
  <si>
    <r>
      <rPr>
        <sz val="10"/>
        <color rgb="FF0070C0"/>
        <rFont val="Arial"/>
        <family val="2"/>
      </rPr>
      <t>S5120</t>
    </r>
    <r>
      <rPr>
        <sz val="10"/>
        <rFont val="Arial"/>
        <family val="2"/>
      </rPr>
      <t>, S5121</t>
    </r>
  </si>
  <si>
    <t>Home Delivery Meals</t>
  </si>
  <si>
    <t>S5170</t>
  </si>
  <si>
    <t>Homemaker</t>
  </si>
  <si>
    <t>S5130, S5131</t>
  </si>
  <si>
    <t>Home Modifications</t>
  </si>
  <si>
    <t>S5165</t>
  </si>
  <si>
    <t>Individualized Home Supports</t>
  </si>
  <si>
    <t>S5108, S5109</t>
  </si>
  <si>
    <t>Ind. Support and Community Habilitation</t>
  </si>
  <si>
    <t>H2015, H2016</t>
  </si>
  <si>
    <t>Laundry</t>
  </si>
  <si>
    <t>S5175</t>
  </si>
  <si>
    <t>Nutritional Assessment</t>
  </si>
  <si>
    <t>97802, 97803, 97804, G0270, G0271, G0108, G0109, S9470</t>
  </si>
  <si>
    <t>Peer Support/Counseling/Navigation</t>
  </si>
  <si>
    <t>H0038</t>
  </si>
  <si>
    <t>Personal Care Attendant Services</t>
  </si>
  <si>
    <t>T1019, T1020, 99509</t>
  </si>
  <si>
    <t>Private Duty Nursing</t>
  </si>
  <si>
    <t>T1000, T1002, T1003</t>
  </si>
  <si>
    <t>Respite Care Services</t>
  </si>
  <si>
    <t>H0045, S9125, S5150, S5151, T1005</t>
  </si>
  <si>
    <t>Supportive Home Care Aide</t>
  </si>
  <si>
    <t>S5125, S5126, G0156, S9122</t>
  </si>
  <si>
    <t>Community Health Center Services</t>
  </si>
  <si>
    <t>T1015, T1040, T1041</t>
  </si>
  <si>
    <t>Day Habilitation</t>
  </si>
  <si>
    <t>H2014, T2020, T2021</t>
  </si>
  <si>
    <t>Dental Services - Medicaid</t>
  </si>
  <si>
    <t>D0100-D9999</t>
  </si>
  <si>
    <t xml:space="preserve">Durable Medical Equipment </t>
  </si>
  <si>
    <t>DME-Medicare Covered</t>
  </si>
  <si>
    <t>Includes some radiopharmaceuticals, enteral/parenteral formulas and additives, angiography, skin graft procedures in the Bxxxx and Cxxxx codes.</t>
  </si>
  <si>
    <r>
      <t>A4206-C9999, E0100-E9999,</t>
    </r>
    <r>
      <rPr>
        <sz val="10"/>
        <rFont val="Arial"/>
        <family val="2"/>
      </rPr>
      <t xml:space="preserve"> K0001-K9999, </t>
    </r>
    <r>
      <rPr>
        <sz val="10"/>
        <rFont val="Arial"/>
        <family val="2"/>
      </rPr>
      <t xml:space="preserve">Q0478 - Q0506 </t>
    </r>
  </si>
  <si>
    <t>DME-Medicaid Covered</t>
  </si>
  <si>
    <t>See Part 2: HCPCS Codes not covered by Medicare</t>
  </si>
  <si>
    <t>Care/Case Management</t>
  </si>
  <si>
    <t>T1016, G9012, H0006, T1017, T2022, T2023</t>
  </si>
  <si>
    <t>Family Planning</t>
  </si>
  <si>
    <t>S4993, S4989, A4261, A4264, A4266-A4269, H1010, J1050, J7296-J7307, S4981, 11976</t>
  </si>
  <si>
    <t>Hearing Aid Services</t>
  </si>
  <si>
    <t>Hearing Aid Services – Medicare</t>
  </si>
  <si>
    <t>Not Covered by Medicare</t>
  </si>
  <si>
    <t>Hearing Aid Services – Medicaid</t>
  </si>
  <si>
    <t>Medicaid coverage more expansive</t>
  </si>
  <si>
    <t>L8621-L8624, V5030-V5095, V5100, V5120-V5190, V5110,  V5200-V5230, V5240-V5267, V5275, V5298-V5299, L8614-L8619</t>
  </si>
  <si>
    <r>
      <t xml:space="preserve">Bill Type: 03XX, Home Health: G0151-G0156, G0159-G0161,G0299, G0300,T1022, S9123, S9124, T1000, T1030, T1031, 99507, 99509, 99341-99350, </t>
    </r>
    <r>
      <rPr>
        <sz val="10"/>
        <color rgb="FF0070C0"/>
        <rFont val="Arial"/>
        <family val="2"/>
      </rPr>
      <t>S9122, Q5001</t>
    </r>
  </si>
  <si>
    <t>Independent Nursing (Continuous Skilled)</t>
  </si>
  <si>
    <t>T1000 is also included in HH - differentiate through claim type or provider type</t>
  </si>
  <si>
    <r>
      <t>Q codes differentiated from Home Health by bill type.</t>
    </r>
    <r>
      <rPr>
        <b/>
        <sz val="10"/>
        <color rgb="FF0070C0"/>
        <rFont val="Arial"/>
        <family val="2"/>
      </rPr>
      <t xml:space="preserve"> </t>
    </r>
  </si>
  <si>
    <r>
      <t>Bill Type 81* and 82*</t>
    </r>
    <r>
      <rPr>
        <sz val="10"/>
        <color rgb="FF0070C0"/>
        <rFont val="Arial"/>
        <family val="2"/>
      </rPr>
      <t xml:space="preserve">
</t>
    </r>
    <r>
      <rPr>
        <sz val="10"/>
        <rFont val="Arial"/>
        <family val="2"/>
      </rPr>
      <t xml:space="preserve">Q5001-Q5010, </t>
    </r>
    <r>
      <rPr>
        <sz val="10"/>
        <rFont val="Arial"/>
        <family val="2"/>
      </rPr>
      <t>G0155, G0337, S0255, S9126, T2042-T2046</t>
    </r>
  </si>
  <si>
    <t>Inpatient Hospital</t>
  </si>
  <si>
    <t>011X-Hospital Inpatient (Part A)
012X-Hospital Inpatient Part B
Exclude behavioral health diagnosis
Revenue codes 0100-0219</t>
  </si>
  <si>
    <t>Acute</t>
  </si>
  <si>
    <t>*See above</t>
  </si>
  <si>
    <t>Chronic</t>
  </si>
  <si>
    <t>Psychiatric</t>
  </si>
  <si>
    <t>Rehabilitation</t>
  </si>
  <si>
    <t>Administratively Necessary Day Services</t>
  </si>
  <si>
    <t>Laboratory</t>
  </si>
  <si>
    <t>Nurse Midwife Services</t>
  </si>
  <si>
    <t>N/A (Determined by provider type)</t>
  </si>
  <si>
    <t>Nurse Practitioner Services</t>
  </si>
  <si>
    <t>Orthotics</t>
  </si>
  <si>
    <r>
      <t xml:space="preserve">A5500-A5514, K0672, L0112-L4398, L4631, S1040, </t>
    </r>
    <r>
      <rPr>
        <sz val="10"/>
        <color rgb="FF0070C0"/>
        <rFont val="Arial"/>
        <family val="2"/>
      </rPr>
      <t>97760, 97763</t>
    </r>
  </si>
  <si>
    <t>Outpatient Hospital</t>
  </si>
  <si>
    <r>
      <t xml:space="preserve">013X-Hospital Outpatient
014X-Hospital Other Part B
</t>
    </r>
    <r>
      <rPr>
        <sz val="10"/>
        <rFont val="Arial"/>
        <family val="2"/>
      </rPr>
      <t>083X-Hospital Outpatient (ASC)</t>
    </r>
  </si>
  <si>
    <t>Oxygen and Respiratory Therapy Equipment</t>
  </si>
  <si>
    <r>
      <t>A4611-A4629, A7000-A7048, E0424- E0601, E0605 - E0606</t>
    </r>
    <r>
      <rPr>
        <sz val="10"/>
        <color rgb="FF0070C0"/>
        <rFont val="Arial"/>
        <family val="2"/>
      </rPr>
      <t>,</t>
    </r>
    <r>
      <rPr>
        <sz val="10"/>
        <rFont val="Arial"/>
        <family val="2"/>
      </rPr>
      <t xml:space="preserve"> E1352-E1406, K0730, K0738, K0740, S8097-S8186, S8210, S8999</t>
    </r>
  </si>
  <si>
    <t>Cueing and Monitoring</t>
  </si>
  <si>
    <t>Physician (All: Primary &amp; Specialty)</t>
  </si>
  <si>
    <t>Added E&amp;M codes</t>
  </si>
  <si>
    <r>
      <t>90281-99999, Exclude 90999, 90989, 90993, 90945-90970, 90997, 90935, 90937,</t>
    </r>
    <r>
      <rPr>
        <sz val="10"/>
        <color rgb="FF0070C0"/>
        <rFont val="Arial"/>
        <family val="2"/>
      </rPr>
      <t xml:space="preserve"> </t>
    </r>
    <r>
      <rPr>
        <sz val="10"/>
        <rFont val="Arial"/>
        <family val="2"/>
      </rPr>
      <t xml:space="preserve">90940, A4736-A4737, G0257, </t>
    </r>
    <r>
      <rPr>
        <sz val="10"/>
        <color rgb="FF0070C0"/>
        <rFont val="Arial"/>
        <family val="2"/>
      </rPr>
      <t>99202-99499</t>
    </r>
  </si>
  <si>
    <t>X (if the patient elects Part D coverage for drugs).</t>
  </si>
  <si>
    <t>NDC code present</t>
  </si>
  <si>
    <t>X (for part B drugs)</t>
  </si>
  <si>
    <t>X (for all other drugs)</t>
  </si>
  <si>
    <t>Podiatry</t>
  </si>
  <si>
    <r>
      <t xml:space="preserve">11055, 11056, 11057, 11719, 11720, 11721, 11730, 11732, 11740, 11750, </t>
    </r>
    <r>
      <rPr>
        <sz val="10"/>
        <rFont val="Arial"/>
        <family val="2"/>
      </rPr>
      <t xml:space="preserve"> 11755, 11760, 11762, 11765, G0127, G0245, G0246, G0247</t>
    </r>
  </si>
  <si>
    <t>Prosthetics</t>
  </si>
  <si>
    <t>L5000-L8499, L8500-L9900</t>
  </si>
  <si>
    <t>Radiology and Diagnostic Tests</t>
  </si>
  <si>
    <t xml:space="preserve">70010-79999, G6001- G6017 </t>
  </si>
  <si>
    <t>Renal Dialysis Services</t>
  </si>
  <si>
    <t>90935, 90937, 90945-90970, 90989, 90993, 90997, 90999,  A4736-A4737, G0257, G0491-G0492</t>
  </si>
  <si>
    <t>Skilled Nursing Facility</t>
  </si>
  <si>
    <t>Skilled Nursing Facility – Medicare</t>
  </si>
  <si>
    <t xml:space="preserve">Medicare coverage does not include Long term care and custodial care; 3 day hospital stay requirement prior to coverage; Coverage days based on authorization; Private or shared bedroom / bathroom may be covered.  Medical and non-medical leave of absence days may be covered. </t>
  </si>
  <si>
    <t>022X-SNF Inpatient Part B</t>
  </si>
  <si>
    <t>Skilled Nursing Facility – Medicaid</t>
  </si>
  <si>
    <t xml:space="preserve">Medicaid includes long-term care and custodial care; No hospital stay requirement prior to coverage. </t>
  </si>
  <si>
    <t>021X-SNF Inpatient</t>
  </si>
  <si>
    <t>Speech and Hearing Services</t>
  </si>
  <si>
    <t>Extended range due to new codes.</t>
  </si>
  <si>
    <r>
      <t>92521-92524, 92550-92621, 92625-</t>
    </r>
    <r>
      <rPr>
        <sz val="10"/>
        <color rgb="FF0070C0"/>
        <rFont val="Arial"/>
        <family val="2"/>
      </rPr>
      <t>92653,</t>
    </r>
    <r>
      <rPr>
        <sz val="10"/>
        <rFont val="Arial"/>
        <family val="2"/>
      </rPr>
      <t xml:space="preserve"> 92700, 92507-92508, V5362-V5364, S9128, S9152</t>
    </r>
  </si>
  <si>
    <t>Supportive Housing (group foster care)</t>
  </si>
  <si>
    <t>H0043, H0044</t>
  </si>
  <si>
    <t>Surgery</t>
  </si>
  <si>
    <t>Differentiate from ASC using bill types.</t>
  </si>
  <si>
    <t>Extended range due to new code.</t>
  </si>
  <si>
    <r>
      <rPr>
        <sz val="10"/>
        <color rgb="FF0070C0"/>
        <rFont val="Arial"/>
        <family val="2"/>
      </rPr>
      <t>10004</t>
    </r>
    <r>
      <rPr>
        <sz val="10"/>
        <rFont val="Arial"/>
        <family val="2"/>
      </rPr>
      <t>- 69999</t>
    </r>
  </si>
  <si>
    <t>Tobacco Cessation Services</t>
  </si>
  <si>
    <r>
      <t>99078,</t>
    </r>
    <r>
      <rPr>
        <strike/>
        <sz val="10"/>
        <color rgb="FFFF0000"/>
        <rFont val="Arial"/>
        <family val="2"/>
      </rPr>
      <t xml:space="preserve"> </t>
    </r>
    <r>
      <rPr>
        <sz val="10"/>
        <color rgb="FFFF0000"/>
        <rFont val="Arial"/>
        <family val="2"/>
      </rPr>
      <t xml:space="preserve"> </t>
    </r>
    <r>
      <rPr>
        <sz val="10"/>
        <rFont val="Arial"/>
        <family val="2"/>
      </rPr>
      <t>96156-96171</t>
    </r>
    <r>
      <rPr>
        <sz val="10"/>
        <color rgb="FF0070C0"/>
        <rFont val="Arial"/>
        <family val="2"/>
      </rPr>
      <t xml:space="preserve">, </t>
    </r>
    <r>
      <rPr>
        <sz val="10"/>
        <rFont val="Arial"/>
        <family val="2"/>
      </rPr>
      <t xml:space="preserve"> 99406-99407, 99381- 99397,  G9016, S9453</t>
    </r>
  </si>
  <si>
    <t>Therapies</t>
  </si>
  <si>
    <t>Occupational</t>
  </si>
  <si>
    <t>97535, 97165-97168, S9129</t>
  </si>
  <si>
    <t>Physical</t>
  </si>
  <si>
    <r>
      <t>97161-97164</t>
    </r>
    <r>
      <rPr>
        <sz val="10"/>
        <color rgb="FF0070C0"/>
        <rFont val="Arial"/>
        <family val="2"/>
      </rPr>
      <t>,</t>
    </r>
    <r>
      <rPr>
        <sz val="10"/>
        <rFont val="Arial"/>
        <family val="2"/>
      </rPr>
      <t xml:space="preserve"> 97110-97116, 97140-97530, 97750, S9131</t>
    </r>
  </si>
  <si>
    <t>Speech</t>
  </si>
  <si>
    <t>92507, 92508, 92521-92524, S9152, S9128</t>
  </si>
  <si>
    <t>Transportation (non-emergent)</t>
  </si>
  <si>
    <r>
      <t>A0021-A0210, A0130, A0426, A0428, A0888, A0998, S0209</t>
    </r>
    <r>
      <rPr>
        <sz val="10"/>
        <color rgb="FF0070C0"/>
        <rFont val="Arial"/>
        <family val="2"/>
      </rPr>
      <t>,</t>
    </r>
    <r>
      <rPr>
        <sz val="10"/>
        <rFont val="Arial"/>
        <family val="2"/>
      </rPr>
      <t xml:space="preserve"> S0215, T2001-T2007, T2049, X0147</t>
    </r>
  </si>
  <si>
    <t>Vision Care Services - Medicaid</t>
  </si>
  <si>
    <t>92002-92287, V2100-V2799</t>
  </si>
  <si>
    <t>Behavioral Health Diversionary Services</t>
  </si>
  <si>
    <t>Acute Treatment Services (ATS) for Substance Use Disorders (Level III.7)</t>
  </si>
  <si>
    <t>H0011</t>
  </si>
  <si>
    <t>Clinical Support Services for Substance Abuse Disorders (Level III.5)</t>
  </si>
  <si>
    <t>T1015, H0010</t>
  </si>
  <si>
    <t>Community Crisis Stabilization</t>
  </si>
  <si>
    <t>S9484-S9485</t>
  </si>
  <si>
    <t>Community Support Program (CSP)</t>
  </si>
  <si>
    <t>H0036, H0037, H2015, H2016</t>
  </si>
  <si>
    <t>Emergency Services Program (ESP)</t>
  </si>
  <si>
    <t>H2011, 90839-90840</t>
  </si>
  <si>
    <t>Intensive Outpatient Program (IOP)</t>
  </si>
  <si>
    <t>S9480
Revenue codes 0905 and 0906</t>
  </si>
  <si>
    <t>Partial Hospitalization (PHP)</t>
  </si>
  <si>
    <t>H0035, S0201
Revenue codes 0912 and 0913</t>
  </si>
  <si>
    <t>Program of Assertive Community Treatment</t>
  </si>
  <si>
    <t xml:space="preserve"> Add H0039-H0040</t>
  </si>
  <si>
    <t>H0039-H0040</t>
  </si>
  <si>
    <t>Psychiatric Day Treatment</t>
  </si>
  <si>
    <t>H2012</t>
  </si>
  <si>
    <t>Structured Outpatient Addiction Program (SOAP)</t>
  </si>
  <si>
    <t>H0015</t>
  </si>
  <si>
    <t>Part 2: HCPCS Codes Explicitly not Covered by Medicare</t>
  </si>
  <si>
    <t>Codes not covered by Medicare</t>
  </si>
  <si>
    <t>HCPCS Coverage Code - A code denoting Medicare coverage status.</t>
  </si>
  <si>
    <t>CODES:</t>
  </si>
  <si>
    <t>D = Special coverage instructions apply</t>
  </si>
  <si>
    <t>I = Not payable by Medicare</t>
  </si>
  <si>
    <t>M = Non-covered by Medicare</t>
  </si>
  <si>
    <t>S = Non-covered by Medicare statute</t>
  </si>
  <si>
    <t>C = Carrier judgment</t>
  </si>
  <si>
    <t>LONG DESCRIPTION</t>
  </si>
  <si>
    <t>HCPC</t>
  </si>
  <si>
    <t>COV_CODE</t>
  </si>
  <si>
    <t>ADD_DATE</t>
  </si>
  <si>
    <t>ACT_EFF_DT</t>
  </si>
  <si>
    <t>Needle-free injection device, each</t>
  </si>
  <si>
    <t>A4210</t>
  </si>
  <si>
    <t>Syringe with needle for external insulin pump, sterile, 3cc</t>
  </si>
  <si>
    <t>A4232</t>
  </si>
  <si>
    <t>I</t>
  </si>
  <si>
    <t>Urine test or reagent strips or tablets (100 tablets or strips)</t>
  </si>
  <si>
    <t>A4250</t>
  </si>
  <si>
    <t>Blood ketone test or reagent strip, each</t>
  </si>
  <si>
    <t>A4252</t>
  </si>
  <si>
    <t>Cervical cap for contraceptive use</t>
  </si>
  <si>
    <t>A4261</t>
  </si>
  <si>
    <t>Permanent implantable contraceptive intratubal occlusion device(s) and delivery system</t>
  </si>
  <si>
    <t>A4264</t>
  </si>
  <si>
    <t>Diaphragm for contraceptive use</t>
  </si>
  <si>
    <t>A4266</t>
  </si>
  <si>
    <t>Contraceptive supply, condom, male, each</t>
  </si>
  <si>
    <t>A4267</t>
  </si>
  <si>
    <t>Contraceptive supply, condom, female, each</t>
  </si>
  <si>
    <t>A4268</t>
  </si>
  <si>
    <t>Contraceptive supply, spermicide (e.g., foam, gel), each</t>
  </si>
  <si>
    <t>A4269</t>
  </si>
  <si>
    <t>Garment, belt, sleeve or other covering, elastic or similar stretchable material, any type, each</t>
  </si>
  <si>
    <t>A4466</t>
  </si>
  <si>
    <t>Surgical stockings above knee length, each</t>
  </si>
  <si>
    <t>A4490</t>
  </si>
  <si>
    <t>Surgical stockings thigh length, each</t>
  </si>
  <si>
    <t>A4495</t>
  </si>
  <si>
    <t>Surgical stockings below knee length, each</t>
  </si>
  <si>
    <t>A4500</t>
  </si>
  <si>
    <t>Surgical stockings full length, each</t>
  </si>
  <si>
    <t>A4510</t>
  </si>
  <si>
    <t>Incontinence garment, any type, (e.g. brief, diaper), each</t>
  </si>
  <si>
    <t>A4520</t>
  </si>
  <si>
    <t>Disposable underpads, all sizes</t>
  </si>
  <si>
    <t>A4554</t>
  </si>
  <si>
    <t>Electrode/transducer for use with electrical stimulation device used for cancer treatment, replacement only</t>
  </si>
  <si>
    <t>A4555</t>
  </si>
  <si>
    <t>Slings, dressings applied by physician-included in professional service.</t>
  </si>
  <si>
    <t>A4565</t>
  </si>
  <si>
    <t>Shoulder sling or vest design, abduction restrainer, with or without swathe control, prefabricated, includes fitting and adjustment</t>
  </si>
  <si>
    <t>A4566</t>
  </si>
  <si>
    <t>Splint</t>
  </si>
  <si>
    <t>A4570</t>
  </si>
  <si>
    <t>Topical hyperbaric oxygen chamber, disposable</t>
  </si>
  <si>
    <t>A4575</t>
  </si>
  <si>
    <t>Cast supplies (e.g. plaster)</t>
  </si>
  <si>
    <t>A4580</t>
  </si>
  <si>
    <t>Special casting material (e.g. fiberglass)</t>
  </si>
  <si>
    <t>A4590</t>
  </si>
  <si>
    <t>Battery, heavy duty; replacement for patient owned ventilator</t>
  </si>
  <si>
    <t>A4611</t>
  </si>
  <si>
    <t>Battery cables; replacement for patient-owned ventilator</t>
  </si>
  <si>
    <t>A4612</t>
  </si>
  <si>
    <t>Battery charger; replacement for patient-owned ventilator</t>
  </si>
  <si>
    <t>A4613</t>
  </si>
  <si>
    <t>Spacer, bag or reservoir, with or without mask, for use with metered dose inhaler</t>
  </si>
  <si>
    <t>A4627</t>
  </si>
  <si>
    <t>Automatic blood pressure monitor</t>
  </si>
  <si>
    <t>A4670</t>
  </si>
  <si>
    <t>Non-contact wound warming wound cover for use with the non-contact wound warming device and warming card</t>
  </si>
  <si>
    <t>A6000</t>
  </si>
  <si>
    <t>Adhesive bandage, first-aid type, any size, each</t>
  </si>
  <si>
    <t>A6413</t>
  </si>
  <si>
    <t>Gradient compression stocking, below knee, 18-30 mmhg, each</t>
  </si>
  <si>
    <t>A6530</t>
  </si>
  <si>
    <t>Gradient compression stocking, thigh length, 18-30 mmhg, each</t>
  </si>
  <si>
    <t>A6533</t>
  </si>
  <si>
    <t>Gradient compression stocking, thigh length, 30-40 mmhg, each</t>
  </si>
  <si>
    <t>A6534</t>
  </si>
  <si>
    <t>Gradient compression stocking, thigh length, 40-50 mmhg, each</t>
  </si>
  <si>
    <t>A6535</t>
  </si>
  <si>
    <t>Gradient compression stocking, full length/chap style, 18-30 mmhg, each</t>
  </si>
  <si>
    <t>A6536</t>
  </si>
  <si>
    <t>Gradient compression stocking, full length/chap style, 30-40 mmhg, each</t>
  </si>
  <si>
    <t>A6537</t>
  </si>
  <si>
    <t>Gradient compression stocking, full length/chap style, 40-50 mmhg, each</t>
  </si>
  <si>
    <t>A6538</t>
  </si>
  <si>
    <t>Gradient compression stocking, waist length, 18-30 mmhg, each</t>
  </si>
  <si>
    <t>A6539</t>
  </si>
  <si>
    <t>Gradient compression stocking, waist length, 30-40 mmhg, each</t>
  </si>
  <si>
    <t>A6540</t>
  </si>
  <si>
    <t>Gradient compression stocking, waist length, 40-50 mmhg, each</t>
  </si>
  <si>
    <t>A6541</t>
  </si>
  <si>
    <t>Gradient compression stocking, garter belt</t>
  </si>
  <si>
    <t>A6544</t>
  </si>
  <si>
    <t>Gradient compression stocking/sleeve, not otherwise specified</t>
  </si>
  <si>
    <t>A6549</t>
  </si>
  <si>
    <t>Single vitamin/mineral/trace element, oral, per dose, not otherwise specified</t>
  </si>
  <si>
    <t>A9152</t>
  </si>
  <si>
    <t>Multiple vitamins, with or without minerals and trace elements, oral, per dose, not otherwise specified</t>
  </si>
  <si>
    <t>A9153</t>
  </si>
  <si>
    <t>Pediculosis (lice infestation) treatment, topical, for administration by patient/caretaker</t>
  </si>
  <si>
    <t>A9180</t>
  </si>
  <si>
    <t>Non-covered item or service</t>
  </si>
  <si>
    <t>A9270</t>
  </si>
  <si>
    <t>Wound suction, disposable, includes dressing, all accessories and components, any type, each</t>
  </si>
  <si>
    <t>A9272</t>
  </si>
  <si>
    <t>Hot water bottle, ice cap or collar, heat and/or cold wrap, any type</t>
  </si>
  <si>
    <t>A9273</t>
  </si>
  <si>
    <t>External ambulatory insulin delivery system, disposable, each, includes all supplies and accessories</t>
  </si>
  <si>
    <t>A9274</t>
  </si>
  <si>
    <t>Home glucose disposable monitor, includes test strips</t>
  </si>
  <si>
    <t>A9275</t>
  </si>
  <si>
    <t>Sensor; invasive (e.g. subcutaneous), disposable, for use with interstitial continuous glucose monitoring system, one unit = 1 day supply</t>
  </si>
  <si>
    <t>A9276</t>
  </si>
  <si>
    <t>Transmitter; external, for use with interstitial continuous glucose monitoring system</t>
  </si>
  <si>
    <t>A9277</t>
  </si>
  <si>
    <t>Receiver (monitor); external, for use with interstitial continuous glucose monitoring system</t>
  </si>
  <si>
    <t>A9278</t>
  </si>
  <si>
    <t>Monitoring feature/device, stand-alone or integrated, any type, includes all accessories, components and electronics, not otherwise classified</t>
  </si>
  <si>
    <t>A9279</t>
  </si>
  <si>
    <t>Alert or alarm device, not otherwise classified</t>
  </si>
  <si>
    <t>A9280</t>
  </si>
  <si>
    <t>Reaching/grabbing device, any type, any length, each</t>
  </si>
  <si>
    <t>A9281</t>
  </si>
  <si>
    <t>Wig, any type, each</t>
  </si>
  <si>
    <t>A9282</t>
  </si>
  <si>
    <t>Foot pressure off loading/supportive device, any type, each</t>
  </si>
  <si>
    <t>A9283</t>
  </si>
  <si>
    <t>Exercise equipment</t>
  </si>
  <si>
    <t>A9300</t>
  </si>
  <si>
    <t>Food thickener, administered orally, per ounce</t>
  </si>
  <si>
    <t>B4100</t>
  </si>
  <si>
    <t>Seat lift mechanism placed over or on top of toilet, any type</t>
  </si>
  <si>
    <t>E0172</t>
  </si>
  <si>
    <t>Therapeutic lightbox, minimum 10,000 lux, table top model</t>
  </si>
  <si>
    <t>E0203</t>
  </si>
  <si>
    <t>Non-contact wound warming device (temperature control unit, ac adapter and power cord) for use with warming card and wound cover</t>
  </si>
  <si>
    <t>E0231</t>
  </si>
  <si>
    <t>Warming card for use with the non-contact wound warming device and non-contact wound warming wound cover</t>
  </si>
  <si>
    <t>E0232</t>
  </si>
  <si>
    <t>Bath/shower chair, with or without wheels, any size</t>
  </si>
  <si>
    <t>E0240</t>
  </si>
  <si>
    <t>Bath tub wall rail, each</t>
  </si>
  <si>
    <t>E0241</t>
  </si>
  <si>
    <t>Bath tub rail, floor base</t>
  </si>
  <si>
    <t>E0242</t>
  </si>
  <si>
    <t>Toilet rail, each</t>
  </si>
  <si>
    <t>E0243</t>
  </si>
  <si>
    <t>Raised toilet seat</t>
  </si>
  <si>
    <t>E0244</t>
  </si>
  <si>
    <t>Tub stool or bench</t>
  </si>
  <si>
    <t>E0245</t>
  </si>
  <si>
    <t>Hospital bed, institutional type includes: oscillating, circulating and stryker frame, with mattress</t>
  </si>
  <si>
    <t>E0270</t>
  </si>
  <si>
    <t>Bed board</t>
  </si>
  <si>
    <t>E0273</t>
  </si>
  <si>
    <t>Over-bed table</t>
  </si>
  <si>
    <t>E0274</t>
  </si>
  <si>
    <t>Bed accessory: board, table, or support device, any type</t>
  </si>
  <si>
    <t>E0315</t>
  </si>
  <si>
    <t>Topical oxygen delivery system, not otherwise specified, includes all supplies and accessories</t>
  </si>
  <si>
    <t>E0446</t>
  </si>
  <si>
    <t>Chest shell (cuirass)</t>
  </si>
  <si>
    <t>E0457</t>
  </si>
  <si>
    <t>Chest wrap</t>
  </si>
  <si>
    <t>E0459</t>
  </si>
  <si>
    <t>Intrapulmonary percussive ventilation system and related accessories</t>
  </si>
  <si>
    <t>E0481</t>
  </si>
  <si>
    <t>Patient lift, bathroom or toilet, not otherwise classified</t>
  </si>
  <si>
    <t>E0625</t>
  </si>
  <si>
    <t>Combination sit to stand frame/table system, any size including pediatric, with seat lift feature, with or without wheels</t>
  </si>
  <si>
    <t>E0637</t>
  </si>
  <si>
    <t>Standing frame/table system, one position (e.g. upright, supine or prone stander), any size including pediatric, with or without wheels</t>
  </si>
  <si>
    <t>E0638</t>
  </si>
  <si>
    <t>Standing frame/table system, multi-position (e.g. three-way stander), any size including pediatric, with or without wheels</t>
  </si>
  <si>
    <t>E0641</t>
  </si>
  <si>
    <t>Standing frame/table system, mobile (dynamic stander), any size including pediatric</t>
  </si>
  <si>
    <t>E0642</t>
  </si>
  <si>
    <t>Safety equipment, device or accessory, any type</t>
  </si>
  <si>
    <t>E7000</t>
  </si>
  <si>
    <t>Continuous passive motion exercise device for use other than knee</t>
  </si>
  <si>
    <t>E0936</t>
  </si>
  <si>
    <t>No.2 footplates, except for elevating leg rest</t>
  </si>
  <si>
    <t>E0970</t>
  </si>
  <si>
    <t>Hemi-wheelchair, fixed full length arms, swing away detachable foot rests</t>
  </si>
  <si>
    <t>E1085</t>
  </si>
  <si>
    <t>Hemi-wheelchair detachable arms desk or full length, swing away detachable footrests</t>
  </si>
  <si>
    <t>E1086</t>
  </si>
  <si>
    <t>High strength lightweight wheelchair, fixed length arms, swing away detachable footrest</t>
  </si>
  <si>
    <t>E1089</t>
  </si>
  <si>
    <t>High strength lightweight wheelchair, detachable arms desk or full length, swing away detachable foot rests</t>
  </si>
  <si>
    <t>E1090</t>
  </si>
  <si>
    <t>Standard wheelchair, fixed full length arms, fixed or swing away detachable footrests</t>
  </si>
  <si>
    <t>E1130</t>
  </si>
  <si>
    <t>Wheelchair, detachable arms, desk or full length, swing away detachable footrests</t>
  </si>
  <si>
    <t>E1140</t>
  </si>
  <si>
    <t>Lightweight wheelchair, fixed full length arms, swing away detachable footrest</t>
  </si>
  <si>
    <t>E1250</t>
  </si>
  <si>
    <t>Lightweight wheelchair, detachable arms (desk or full length) swing away detachable footrest</t>
  </si>
  <si>
    <t>E1260</t>
  </si>
  <si>
    <t>Heavy duty wheelchair, fixed full length arms, swing away detachable footrest</t>
  </si>
  <si>
    <t>E1285</t>
  </si>
  <si>
    <t>Heavy duty wheelchair, detachable arms (desk or full length) swing away detachable footrest</t>
  </si>
  <si>
    <t>E1290</t>
  </si>
  <si>
    <t>Whirlpool, portable (overtub type)</t>
  </si>
  <si>
    <t>E1300</t>
  </si>
  <si>
    <t>Oxygen accessory, dc power adapter for portable concentrator, any type, replacement only, each</t>
  </si>
  <si>
    <t>E1358</t>
  </si>
  <si>
    <t>Manual wheelchair accessory</t>
  </si>
  <si>
    <t>E2230</t>
  </si>
  <si>
    <t>Gait trainer, pediatric size, posterior support, includes all accessories and components</t>
  </si>
  <si>
    <t>E8000</t>
  </si>
  <si>
    <t>Gait trainer, pediatric size, upright support, includes all accessories and components</t>
  </si>
  <si>
    <t>E8001</t>
  </si>
  <si>
    <t>Gait trainer, pediatric size, anterior support, includes all accessories and components</t>
  </si>
  <si>
    <t>E8002</t>
  </si>
  <si>
    <t>Injection, interferon beta</t>
  </si>
  <si>
    <t>J1825</t>
  </si>
  <si>
    <t>Edetate disodium, per 150 mg.</t>
  </si>
  <si>
    <t>J3520</t>
  </si>
  <si>
    <t>Drug administered through a metered dose inhaler</t>
  </si>
  <si>
    <t>J3535</t>
  </si>
  <si>
    <t>Laetrille, amygdalin, vitamin b-17</t>
  </si>
  <si>
    <t>J3570</t>
  </si>
  <si>
    <t>Intrauterine copper contraceptive</t>
  </si>
  <si>
    <t>J7300</t>
  </si>
  <si>
    <t>J7302</t>
  </si>
  <si>
    <t>Contraceptive supply, Hormone containing vaginal ring</t>
  </si>
  <si>
    <t>J7303</t>
  </si>
  <si>
    <t>Contraceptive supply, Hormone containing patch</t>
  </si>
  <si>
    <t>J7304</t>
  </si>
  <si>
    <t>Levonorgestrel implant system, including supplies</t>
  </si>
  <si>
    <t>J7306</t>
  </si>
  <si>
    <t>Etonogestrel implant system, including supplies</t>
  </si>
  <si>
    <t>J7307</t>
  </si>
  <si>
    <t>Prescription drug, oral, nonchemotherapeutic, NOS</t>
  </si>
  <si>
    <t>J8499</t>
  </si>
  <si>
    <t>Cabergoline, oral 0.25 mg.</t>
  </si>
  <si>
    <t>J8515</t>
  </si>
  <si>
    <t>Gefitinib, oral, 50 mg.</t>
  </si>
  <si>
    <t>J8565</t>
  </si>
  <si>
    <t>Repair or non-routine service for oxygen equipment requiring the skill of a technician, labor component, per 15 minutes</t>
  </si>
  <si>
    <t>K0740</t>
  </si>
  <si>
    <t>Addition to lower extremity joint, knee or ankle</t>
  </si>
  <si>
    <t>L2861</t>
  </si>
  <si>
    <t>Orthopedic footwear, ladies/mens shoes</t>
  </si>
  <si>
    <t>L3215-L3222</t>
  </si>
  <si>
    <t>Prosthetic donning sleeve, any material</t>
  </si>
  <si>
    <t>L7600</t>
  </si>
  <si>
    <t>Auditory osseointegrated device</t>
  </si>
  <si>
    <t>L8692</t>
  </si>
  <si>
    <t>Azithromycin dihydrate, oral</t>
  </si>
  <si>
    <t>Q0144</t>
  </si>
  <si>
    <t>Q3026</t>
  </si>
  <si>
    <t>Temporary national codes</t>
  </si>
  <si>
    <t>S0012-S9999</t>
  </si>
  <si>
    <t>Private duty / independent nursing service(s) - licensed, up to 15 minutes</t>
  </si>
  <si>
    <t>T1000</t>
  </si>
  <si>
    <t>Nursing assessment / evaluation</t>
  </si>
  <si>
    <t>T1001</t>
  </si>
  <si>
    <t>Rn services, up to 15 minutes</t>
  </si>
  <si>
    <t>T1002</t>
  </si>
  <si>
    <t>Lpn/lvn services, up to 15 minutes</t>
  </si>
  <si>
    <t>T1003</t>
  </si>
  <si>
    <t>Services of a qualified nursing aide, up to 15 minutes</t>
  </si>
  <si>
    <t>T1004</t>
  </si>
  <si>
    <t>Respite care services, up to 15 minutes</t>
  </si>
  <si>
    <t>T1005</t>
  </si>
  <si>
    <t>Alcohol and/or substance abuse services, family/couple counseling</t>
  </si>
  <si>
    <t>T1006</t>
  </si>
  <si>
    <t>Alcohol and/or substance abuse services, treatment plan development and/or modification</t>
  </si>
  <si>
    <t>T1007</t>
  </si>
  <si>
    <t>Child sitting services for children of the individual receiving alcohol and/or substance abuse services</t>
  </si>
  <si>
    <t>T1009</t>
  </si>
  <si>
    <t>Meals for individuals receiving alcohol and/or substance abuse services (when meals not included in the program)</t>
  </si>
  <si>
    <t>T1010</t>
  </si>
  <si>
    <t>Alcohol and/or substance abuse services, skills development</t>
  </si>
  <si>
    <t>T1012</t>
  </si>
  <si>
    <t>Sign language or oral interpretive services, per 15 minutes</t>
  </si>
  <si>
    <t>T1013</t>
  </si>
  <si>
    <t>Telehealth transmission, per minute, professional services bill separately</t>
  </si>
  <si>
    <t>T1014</t>
  </si>
  <si>
    <t>Clinic visit/encounter, all-inclusive</t>
  </si>
  <si>
    <t>T1015</t>
  </si>
  <si>
    <t>Case management, each 15 minutes</t>
  </si>
  <si>
    <t>T1016</t>
  </si>
  <si>
    <t>Targeted case management, each 15 minutes</t>
  </si>
  <si>
    <t>T1017</t>
  </si>
  <si>
    <t>School-based individualized education program (iep) services, bundled</t>
  </si>
  <si>
    <t>T1018</t>
  </si>
  <si>
    <t>Personal care services, per 15 minutes, not for an inpatient or resident of a hospital, nursing facility, icf/mr or imd, part of the individualized plan of treatment (code may not be used to identify services provided by home health aide or certified nurse assistant)</t>
  </si>
  <si>
    <t>T1019</t>
  </si>
  <si>
    <t>Personal care services, per diem, not for an inpatient or resident of a hospital, nursing facility, icf/mr or imd, part of the individualized plan of treatment (code may not be used to identify services provided by home health aide or certified nurse assistant)</t>
  </si>
  <si>
    <t>T1020</t>
  </si>
  <si>
    <t>Home health aide or certified nurse assistant, per visit</t>
  </si>
  <si>
    <t>T1021</t>
  </si>
  <si>
    <t>Contracted home health agency services, all services provided under contract, per day</t>
  </si>
  <si>
    <t>T1022</t>
  </si>
  <si>
    <t>Screening to determine the appropriateness of consideration of an individual for participation in a specified program, project or treatment protocol, per encounter</t>
  </si>
  <si>
    <t>T1023</t>
  </si>
  <si>
    <t>Evaluation and treatment by an integrated, specialty team contracted to provide coordinated care to multiple or severely handicapped children, per encounter</t>
  </si>
  <si>
    <t>T1024</t>
  </si>
  <si>
    <t>Intensive, extended multidisciplinary services provided in a clinic setting to children with complex medical, physical, mental and psychosocial impairments, per diem</t>
  </si>
  <si>
    <t>T1025</t>
  </si>
  <si>
    <t>Intensive, extended multidisciplinary services provided in a clinic setting to children with complex medical, physical, medical and psychosocial impairments, per hour</t>
  </si>
  <si>
    <t>T1026</t>
  </si>
  <si>
    <t>Family training and counseling for child development, per 15 minutes</t>
  </si>
  <si>
    <t>T1027</t>
  </si>
  <si>
    <t>Assessment of home, physical and family environment, to determine suitability to meet patient's medical needs</t>
  </si>
  <si>
    <t>T1028</t>
  </si>
  <si>
    <t>Comprehensive environmental lead investigation, not including laboratory analysis, per dwelling</t>
  </si>
  <si>
    <t>T1029</t>
  </si>
  <si>
    <t>Nursing care, in the home, by registered nurse, per diem</t>
  </si>
  <si>
    <t>T1030</t>
  </si>
  <si>
    <t>Nursing care, in the home, by licensed practical nurse, per diem</t>
  </si>
  <si>
    <t>T1031</t>
  </si>
  <si>
    <t>Administration of oral, intramuscular and/or subcutaneous medication by health care agency/professional, per visit</t>
  </si>
  <si>
    <t>T1502</t>
  </si>
  <si>
    <t>Administration of medication, other than oral and/or injectable, by a health care agency/professional, per visit</t>
  </si>
  <si>
    <t>T1503</t>
  </si>
  <si>
    <t>Electronic medication compliance management device, includes all components and accessories, not otherwise classified</t>
  </si>
  <si>
    <t>T1505</t>
  </si>
  <si>
    <t>Miscellaneous therapeutic items and supplies, retail purchases, not otherwise classified; identify product in "remarks"</t>
  </si>
  <si>
    <t>T1999</t>
  </si>
  <si>
    <t>Non-emergency transportation; patient attendant/escort</t>
  </si>
  <si>
    <t>T2001</t>
  </si>
  <si>
    <t>Non-emergency transportation; per diem</t>
  </si>
  <si>
    <t>T2002</t>
  </si>
  <si>
    <t>Non-emergency transportation; encounter/trip</t>
  </si>
  <si>
    <t>T2003</t>
  </si>
  <si>
    <t>Non-emergency transport; commercial carrier, multi-pass</t>
  </si>
  <si>
    <t>T2004</t>
  </si>
  <si>
    <t>Non-emergency transportation; stretcher van</t>
  </si>
  <si>
    <t>T2005</t>
  </si>
  <si>
    <t>Transportation waiting time, air ambulance and non-emergency vehicle, one-half (1/2) hour increments</t>
  </si>
  <si>
    <t>T2007</t>
  </si>
  <si>
    <t>Preadmission screening and resident review (pasrr) level i identification screening, per screen</t>
  </si>
  <si>
    <t>T2010</t>
  </si>
  <si>
    <t>Preadmission screening and resident review (pasrr) level ii evaluation, per evaluation</t>
  </si>
  <si>
    <t>T2011</t>
  </si>
  <si>
    <t>Habilitation, educational; waiver, per diem</t>
  </si>
  <si>
    <t>T2012</t>
  </si>
  <si>
    <t>Habilitation, educational, waiver; per hour</t>
  </si>
  <si>
    <t>T2013</t>
  </si>
  <si>
    <t>Habilitation, prevocational, waiver; per diem</t>
  </si>
  <si>
    <t>T2014</t>
  </si>
  <si>
    <t>Habilitation, prevocational, waiver; per hour</t>
  </si>
  <si>
    <t>T2015</t>
  </si>
  <si>
    <t>Habilitation, residential, waiver; per diem</t>
  </si>
  <si>
    <t>T2016</t>
  </si>
  <si>
    <t>Habilitation, residential, waiver; 15 minutes</t>
  </si>
  <si>
    <t>T2017</t>
  </si>
  <si>
    <t>Habilitation, supported employment, waiver; per diem</t>
  </si>
  <si>
    <t>T2018</t>
  </si>
  <si>
    <t>Habilitation, supported employment, waiver; per 15 minutes</t>
  </si>
  <si>
    <t>T2019</t>
  </si>
  <si>
    <t>Day habilitation, waiver; per diem</t>
  </si>
  <si>
    <t>T2020</t>
  </si>
  <si>
    <t>Day habilitation, waiver; per 15 minutes</t>
  </si>
  <si>
    <t>T2021</t>
  </si>
  <si>
    <t>Case management, per month</t>
  </si>
  <si>
    <t>T2022</t>
  </si>
  <si>
    <t>Targeted case management; per month</t>
  </si>
  <si>
    <t>T2023</t>
  </si>
  <si>
    <t>Service assessment/plan of care development, waiver</t>
  </si>
  <si>
    <t>T2024</t>
  </si>
  <si>
    <t>Waiver services; not otherwise specified (nos)</t>
  </si>
  <si>
    <t>T2025</t>
  </si>
  <si>
    <t>Specialized childcare, waiver; per diem</t>
  </si>
  <si>
    <t>T2026</t>
  </si>
  <si>
    <t>Specialized childcare, waiver; per 15 minutes</t>
  </si>
  <si>
    <t>T2027</t>
  </si>
  <si>
    <t>Specialized supply, not otherwise specified, waiver</t>
  </si>
  <si>
    <t>T2028</t>
  </si>
  <si>
    <t>Specialized medical equipment, not otherwise specified, waiver</t>
  </si>
  <si>
    <t>T2029</t>
  </si>
  <si>
    <t>Assisted living, waiver; per month</t>
  </si>
  <si>
    <t>T2030</t>
  </si>
  <si>
    <t>Assisted living; waiver, per diem</t>
  </si>
  <si>
    <t>T2031</t>
  </si>
  <si>
    <t>Residential care, not otherwise specified (nos), waiver; per month</t>
  </si>
  <si>
    <t>T2032</t>
  </si>
  <si>
    <t>Residential care, not otherwise specified (nos), waiver; per diem</t>
  </si>
  <si>
    <t>T2033</t>
  </si>
  <si>
    <t>Crisis intervention, waiver; per diem</t>
  </si>
  <si>
    <t>T2034</t>
  </si>
  <si>
    <t>Utility services to support medical equipment and assistive technology/devices, waiver</t>
  </si>
  <si>
    <t>T2035</t>
  </si>
  <si>
    <t>Therapeutic camping, overnight, waiver; each session</t>
  </si>
  <si>
    <t>T2036</t>
  </si>
  <si>
    <t>Therapeutic camping, day, waiver; each session</t>
  </si>
  <si>
    <t>T2037</t>
  </si>
  <si>
    <t>Community transition, waiver; per service</t>
  </si>
  <si>
    <t>T2038</t>
  </si>
  <si>
    <t>Vehicle modifications, waiver; per service</t>
  </si>
  <si>
    <t>T2039</t>
  </si>
  <si>
    <t>Financial management, self-directed, waiver; per 15 minutes</t>
  </si>
  <si>
    <t>T2040</t>
  </si>
  <si>
    <t>Supports brokerage, self-directed, waiver; per 15 minutes</t>
  </si>
  <si>
    <t>T2041</t>
  </si>
  <si>
    <t>Hospice routine home care; per diem</t>
  </si>
  <si>
    <t>T2042</t>
  </si>
  <si>
    <t>Hospice continuous home care; per hour</t>
  </si>
  <si>
    <t>T2043</t>
  </si>
  <si>
    <t>Hospice inpatient respite care; per diem</t>
  </si>
  <si>
    <t>T2044</t>
  </si>
  <si>
    <t>Hospice general inpatient care; per diem</t>
  </si>
  <si>
    <t>T2045</t>
  </si>
  <si>
    <t>Hospice long term care, room and board only; per diem</t>
  </si>
  <si>
    <t>T2046</t>
  </si>
  <si>
    <t>Behavioral health; long-term care residential (non-acute care in a residential treatment program where stay is typically longer than 30 days), with room and board, per diem</t>
  </si>
  <si>
    <t>T2048</t>
  </si>
  <si>
    <t>Non-emergency transportation; stretcher van, mileage; per mile</t>
  </si>
  <si>
    <t>T2049</t>
  </si>
  <si>
    <t>Human breast milk processing, storage and distribution only</t>
  </si>
  <si>
    <t>T2101</t>
  </si>
  <si>
    <t>Adult sized disposable incontinence product, brief/diaper, small, each</t>
  </si>
  <si>
    <t>T4521</t>
  </si>
  <si>
    <t>Adult sized disposable incontinence product, brief/diaper, medium, each</t>
  </si>
  <si>
    <t>T4522</t>
  </si>
  <si>
    <t>Adult sized disposable incontinence product, brief/diaper, large, each</t>
  </si>
  <si>
    <t>T4523</t>
  </si>
  <si>
    <t>Adult sized disposable incontinence product, brief/diaper, extra-large, each</t>
  </si>
  <si>
    <t>T4524</t>
  </si>
  <si>
    <t>Adult sized disposable incontinence product, protective underwear/pull-on, small size, each</t>
  </si>
  <si>
    <t>T4525</t>
  </si>
  <si>
    <t>Adult sized disposable incontinence product, protective underwear/pull-on, medium size, each</t>
  </si>
  <si>
    <t>T4526</t>
  </si>
  <si>
    <t>Adult sized disposable incontinence product, protective underwear/pull-on, large size, each</t>
  </si>
  <si>
    <t>T4527</t>
  </si>
  <si>
    <t>Adult sized disposable incontinence product, protective underwear/pull-on, extra-large size, each</t>
  </si>
  <si>
    <t>T4528</t>
  </si>
  <si>
    <t>Pediatric sized disposable incontinence product, brief/diaper, small/medium size, each</t>
  </si>
  <si>
    <t>T4529</t>
  </si>
  <si>
    <t>Pediatric sized disposable incontinence product, brief/diaper, large size, each</t>
  </si>
  <si>
    <t>T4530</t>
  </si>
  <si>
    <t>Pediatric sized disposable incontinence product, protective  underwear/pull-on, small/medium size, each</t>
  </si>
  <si>
    <t>T4531</t>
  </si>
  <si>
    <t>Pediatric sized disposable incontinence product, protective underwear/pull-on, large size, each</t>
  </si>
  <si>
    <t>T4532</t>
  </si>
  <si>
    <t>Youth sized disposable incontinence product, brief/diaper, each</t>
  </si>
  <si>
    <t>T4533</t>
  </si>
  <si>
    <t>Youth sized disposable incontinence product, protective underwear/pull-on, each</t>
  </si>
  <si>
    <t>T4534</t>
  </si>
  <si>
    <t>Disposable liner/shield/guard/pad/undergarment, for incontinence, each</t>
  </si>
  <si>
    <t>T4535</t>
  </si>
  <si>
    <t>Incontinence product, protective underwear/pull-on, reusable, any size, each</t>
  </si>
  <si>
    <t>T4536</t>
  </si>
  <si>
    <t>Incontinence product, protective underpad, reusable, bed size, each</t>
  </si>
  <si>
    <t>T4537</t>
  </si>
  <si>
    <t>Diaper service, reusable diaper, each diaper</t>
  </si>
  <si>
    <t>T4538</t>
  </si>
  <si>
    <t>Incontinence product, diaper/brief, reusable, any size, each</t>
  </si>
  <si>
    <t>T4539</t>
  </si>
  <si>
    <t>Incontinence product, protective underpad, reusable, chair size, each</t>
  </si>
  <si>
    <t>T4540</t>
  </si>
  <si>
    <t>Incontinence product, disposable underpad, large, each</t>
  </si>
  <si>
    <t>T4541</t>
  </si>
  <si>
    <t>Incontinence product, disposable underpad, small size, each</t>
  </si>
  <si>
    <t>T4542</t>
  </si>
  <si>
    <t>Adult sized disposable incontinence product, protective brief/diaper, above extra-large, each</t>
  </si>
  <si>
    <t>T4543</t>
  </si>
  <si>
    <t>Adult sized disposable incontinence product, protective underwear/pull-on, above extra-large, each</t>
  </si>
  <si>
    <t>T4544</t>
  </si>
  <si>
    <t>Positioning seat for persons with special orthopedic needs</t>
  </si>
  <si>
    <t>T5001</t>
  </si>
  <si>
    <t>Supply, not otherwise specified</t>
  </si>
  <si>
    <t>T5999</t>
  </si>
  <si>
    <t>V2020-V2799</t>
  </si>
  <si>
    <t>Hearing</t>
  </si>
  <si>
    <t>V5008-V5364</t>
  </si>
  <si>
    <t>Home infusion or specialty drug administration per visit up to 2 hours</t>
  </si>
  <si>
    <t>Home infusion or specialty drug administration per visit</t>
  </si>
  <si>
    <t>Category of Service Technical Specifications</t>
  </si>
  <si>
    <r>
      <t xml:space="preserve">Medicaid COS: </t>
    </r>
    <r>
      <rPr>
        <sz val="11"/>
        <rFont val="Arial"/>
        <family val="2"/>
      </rPr>
      <t>Each line represents</t>
    </r>
    <r>
      <rPr>
        <sz val="11"/>
        <color rgb="FFFF0000"/>
        <rFont val="Arial"/>
        <family val="2"/>
      </rPr>
      <t xml:space="preserve"> </t>
    </r>
    <r>
      <rPr>
        <b/>
        <u/>
        <sz val="11"/>
        <color rgb="FFFF0000"/>
        <rFont val="Arial"/>
        <family val="2"/>
      </rPr>
      <t>a recommended</t>
    </r>
    <r>
      <rPr>
        <sz val="11"/>
        <rFont val="Arial"/>
        <family val="2"/>
      </rPr>
      <t xml:space="preserve"> UB04 Type of bill codes or CMS 1500 Physician Specialty codes to match provider descriptions from MassHealth. The UB04 OR CMS 1500 code range AND Diagnosis code ranges AND Revenue code ranges can be used to advise plans in mapping the template line COS. </t>
    </r>
    <r>
      <rPr>
        <b/>
        <u/>
        <sz val="11"/>
        <color rgb="FFFF0000"/>
        <rFont val="Arial"/>
        <family val="2"/>
      </rPr>
      <t>Plan discretion</t>
    </r>
    <r>
      <rPr>
        <b/>
        <u/>
        <sz val="11"/>
        <rFont val="Arial"/>
        <family val="2"/>
      </rPr>
      <t xml:space="preserve"> </t>
    </r>
    <r>
      <rPr>
        <b/>
        <u/>
        <sz val="11"/>
        <color rgb="FFFF0000"/>
        <rFont val="Arial"/>
        <family val="2"/>
      </rPr>
      <t>should be used</t>
    </r>
    <r>
      <rPr>
        <b/>
        <sz val="11"/>
        <color rgb="FFFF0000"/>
        <rFont val="Arial"/>
        <family val="2"/>
      </rPr>
      <t xml:space="preserve"> where specifications are not clear.  For most claims that contain multiple service lines assignable to more than one category of service, the plan should map the claim to the COS that reflects the primary reason for the encounter or which is the primary driver of the payment. If the encounter generates multiple claims requiring payments to different providers, then multiple encounters should be counted. I.E. Primary Care and Physician Specialist claims may include diagnostic tests provided during the visit. Even though a single payment covering all service lines may be made to the provider, the cost for the diagnostic tests should be reported under Laboratory, Radiology, Testing category while the professional component should be reported in the appropriate line of service.</t>
    </r>
  </si>
  <si>
    <t>Provider Descriptions for rendering providers (MassHealth Provider Type)</t>
  </si>
  <si>
    <t xml:space="preserve">(UB04 Type of Bill Code) </t>
  </si>
  <si>
    <t>CMS-1500 Physician Specialty Code</t>
  </si>
  <si>
    <t>Primary Diagnosis Code Ranges</t>
  </si>
  <si>
    <t>Revenue Code Ranges</t>
  </si>
  <si>
    <t>Financial Report Medical Expense Category</t>
  </si>
  <si>
    <t>Medical Services Definition Line</t>
  </si>
  <si>
    <t>HealthCare COS Hierarchy of Service Level Lines</t>
  </si>
  <si>
    <t>Inpatient Facility</t>
  </si>
  <si>
    <t>·        ACUTE INPATIENT HOSPITAL (70)</t>
  </si>
  <si>
    <t>IP-BH (11*)</t>
  </si>
  <si>
    <t>ICD 9: 290–31999</t>
  </si>
  <si>
    <t>·        CHRONIC INPATIENT HOSPITAL (71)</t>
  </si>
  <si>
    <t>·        PSYCHIATRIC INPATIENT HOSPITAL (73)</t>
  </si>
  <si>
    <t>ICD10: F01 – F99 (include all applicable digits)</t>
  </si>
  <si>
    <t>·        SEMI-ACUTE INPATIENT HOSPITAL (74)</t>
  </si>
  <si>
    <t>·        INTENSIVE RESIDENTIAL TREATMENT PROGRAM (IRTP) (76)</t>
  </si>
  <si>
    <t>Inpatient Non-BH (11*)</t>
  </si>
  <si>
    <t>All others not in:</t>
  </si>
  <si>
    <t>ICD 10: F01-F99</t>
  </si>
  <si>
    <t>·        LTC (NF or SNF)</t>
  </si>
  <si>
    <t>(2**)</t>
  </si>
  <si>
    <t>A1–A3</t>
  </si>
  <si>
    <t>·        HOSPICE (69)</t>
  </si>
  <si>
    <t>(81* or 82*)</t>
  </si>
  <si>
    <t>Outpatient Facility</t>
  </si>
  <si>
    <t>·        ACUTE OUTPATIENT HOSPITAL (80)</t>
  </si>
  <si>
    <t>(13*, 14*,  18*)</t>
  </si>
  <si>
    <t>510–519</t>
  </si>
  <si>
    <t>·        HOSPITAL LICENSED HEALTH CENTER (HLHC) (81)</t>
  </si>
  <si>
    <t>·        CHRONIC OUTPATIENT HOSPITAL (82)</t>
  </si>
  <si>
    <t>All Provider Types</t>
  </si>
  <si>
    <t>1001–1005</t>
  </si>
  <si>
    <t>·        SEMI-ACUTE OUTPATIENT HOSPITAL (75)</t>
  </si>
  <si>
    <t>(13*, 14*, 18*)</t>
  </si>
  <si>
    <t xml:space="preserve">ICD 9: 290–31999 </t>
  </si>
  <si>
    <t>900–919</t>
  </si>
  <si>
    <t>·        ACUTE OUTPATIENT HOSPITAL(80)</t>
  </si>
  <si>
    <t>ICD 10: F01 – F99 (include all applicable digits)</t>
  </si>
  <si>
    <t>·        PSYCHIATRIC OUTPATIENT HOSPITAL (83)</t>
  </si>
  <si>
    <t>·        COMMUNITY HEALTH CENTER (CHC) (20)</t>
  </si>
  <si>
    <t>All others not referenced above</t>
  </si>
  <si>
    <t>All others not reference above</t>
  </si>
  <si>
    <t xml:space="preserve">Professional Services </t>
  </si>
  <si>
    <t>·        PHYSICIAN (01)</t>
  </si>
  <si>
    <t>01–14, 16, 50</t>
  </si>
  <si>
    <t>·        NURSE PRACTITIONER (17)</t>
  </si>
  <si>
    <t>·        PSYCHOLOGIST(05)</t>
  </si>
  <si>
    <t>26–27, 62, 69, 79</t>
  </si>
  <si>
    <t>·        MENTAL HEALTH CENTER (26)</t>
  </si>
  <si>
    <t>·        SUBSTANCE ABUSE PROGRAM (28)</t>
  </si>
  <si>
    <t>·        PSYCHIATRIC DAY TREATMENT (65)</t>
  </si>
  <si>
    <t>·        PHYSICIAN (MD or DO) (01)</t>
  </si>
  <si>
    <t>01–16, 20-25, 28–40, 44–48, 50, 65–67,</t>
  </si>
  <si>
    <t>·        PODIATRIST (06)</t>
  </si>
  <si>
    <t>70–73,</t>
  </si>
  <si>
    <t>·        THERAPIST-includes speech, occupational, and physical (07)</t>
  </si>
  <si>
    <t>75–78,</t>
  </si>
  <si>
    <t>·        NURSE MIDWIFE (08)</t>
  </si>
  <si>
    <t>81–84,</t>
  </si>
  <si>
    <t>·        CHIROPRACTOR (16)</t>
  </si>
  <si>
    <t>90–91, 93, 98, B2</t>
  </si>
  <si>
    <t>·        INDEPENDENT DIAGNOSTIC TESTING FACILITY (IDTF) (45)</t>
  </si>
  <si>
    <t>·        CERTIFIED INDEPENDENT LABORATORY (46)</t>
  </si>
  <si>
    <t>Other Services</t>
  </si>
  <si>
    <t>·        PHARMACY (40) (Prescriptions and pharmaceuticals, only) (Part D)</t>
  </si>
  <si>
    <t>A5</t>
  </si>
  <si>
    <t>·        PHARMACY (40) (Prescriptions and pharmaceuticals, only) (non-Part D)</t>
  </si>
  <si>
    <t>·        DURABLE MEDICAL EQUIPMENT(41)</t>
  </si>
  <si>
    <t>51–58, A6, B3</t>
  </si>
  <si>
    <t>·        OXYGEN AND RESPIRATORY THERAPY EQUIP (42)</t>
  </si>
  <si>
    <t>·        PROSTHETICS (43)</t>
  </si>
  <si>
    <t>·        HEARING INSTRUMENT SPECIALIST (44)</t>
  </si>
  <si>
    <t>·        ORTHOTICS (47)</t>
  </si>
  <si>
    <t>(May include DME &amp; Supplies billed by pharmacy)</t>
  </si>
  <si>
    <t>·        OPTOMETRIST (02)</t>
  </si>
  <si>
    <t>18, 19,</t>
  </si>
  <si>
    <t>·        OPTICIAN (03)</t>
  </si>
  <si>
    <t>41–42,</t>
  </si>
  <si>
    <t>·        OCULARIST (04)</t>
  </si>
  <si>
    <t>49, 63–64, 74, 85, 92, 94, 96, 99, B4, B5</t>
  </si>
  <si>
    <t>·        DENTIST (10)</t>
  </si>
  <si>
    <t>·        DENTAL CLINIC (11)</t>
  </si>
  <si>
    <t>·        DENTAL SCHOOL CLINIC UNDERGRAD (12)</t>
  </si>
  <si>
    <t>·        DENTAL SCHOOL CLINIC GRAD (13)</t>
  </si>
  <si>
    <t>·        SPEECH AND HEARING CENTER (23)</t>
  </si>
  <si>
    <t>·        AUDIOLOGIST (50)</t>
  </si>
  <si>
    <t>·        RENAL DIALYSIS CLINIC (25)</t>
  </si>
  <si>
    <t>·        EARLY INTERVENTION (29)</t>
  </si>
  <si>
    <t>·        AMBULATORY SURGERY CENTER (84)</t>
  </si>
  <si>
    <t>·        FAMILY PLANNING AGENCY (21)</t>
  </si>
  <si>
    <t>·        REHABILITATION CENTER (24)</t>
  </si>
  <si>
    <t>·        VOLUME PURCHASER (31)</t>
  </si>
  <si>
    <t>·        RADIATION ONCOLOGY TREATMENT CENTER (87)</t>
  </si>
  <si>
    <t>·        SCHOOL BASED MEDICAID (89)</t>
  </si>
  <si>
    <t>·        INDIAN HEALTH SERVICES (91)</t>
  </si>
  <si>
    <t>·        SPECIAL PROGRAMS (98)</t>
  </si>
  <si>
    <t>·        TRANSPORTATION (49)</t>
  </si>
  <si>
    <t>·        CASE MANAGEMENT (33) (External only)</t>
  </si>
  <si>
    <t>·        PERSONAL CARE MANAGEMENT AGENCY (59)</t>
  </si>
  <si>
    <t>(3**)</t>
  </si>
  <si>
    <t>A4</t>
  </si>
  <si>
    <t>·        HOME HEALTH (60)</t>
  </si>
  <si>
    <t>·        HOME CARE CORPORATION (68)</t>
  </si>
  <si>
    <t>·        ADULT FOSTER CARE / GROUP ADULT FOSTER CARE (62)</t>
  </si>
  <si>
    <t>·        ADULT DAY HEALTH (63)</t>
  </si>
  <si>
    <t>·        DAY HABILITATION (64)</t>
  </si>
  <si>
    <t>·        INDEPENDENT NURSE (61)</t>
  </si>
  <si>
    <t>·        COMMUNITY LTSS</t>
  </si>
  <si>
    <t>·        FISCAL INTERMEDIARY SERVICES (58)</t>
  </si>
  <si>
    <t>·        INDEPENDENT LIVING (66)</t>
  </si>
  <si>
    <t>Provider Name:</t>
  </si>
  <si>
    <t>Tufts Health Public Plan, Inc.</t>
  </si>
  <si>
    <t>Reporting Period:</t>
  </si>
  <si>
    <t>01/01/2022 to 12/31/2022</t>
  </si>
  <si>
    <t>Statement As Of:</t>
  </si>
  <si>
    <t>Prepared By:</t>
  </si>
  <si>
    <t>Jeffrey Muehlberg</t>
  </si>
  <si>
    <t>Date Prepared:</t>
  </si>
  <si>
    <t>This Report is on a Restated Basis</t>
  </si>
  <si>
    <t>Member Months</t>
  </si>
  <si>
    <t>Region</t>
  </si>
  <si>
    <t>Total for Period</t>
  </si>
  <si>
    <t xml:space="preserve">Total </t>
  </si>
  <si>
    <t>This Report is on a Reported Basis</t>
  </si>
  <si>
    <t>Current Assets</t>
  </si>
  <si>
    <t xml:space="preserve">            -</t>
  </si>
  <si>
    <t>-</t>
  </si>
  <si>
    <t>Other Assets</t>
  </si>
  <si>
    <r>
      <t>Aggregate Write-Ins for Other Assets</t>
    </r>
    <r>
      <rPr>
        <sz val="10"/>
        <rFont val="Arial"/>
        <family val="2"/>
      </rPr>
      <t xml:space="preserve"> </t>
    </r>
  </si>
  <si>
    <t>Property and Equipment</t>
  </si>
  <si>
    <t>=</t>
  </si>
  <si>
    <t>Current Liabilities</t>
  </si>
  <si>
    <t>Aggregate Write-ins for Current Liabilities</t>
  </si>
  <si>
    <t>Other Liabilities</t>
  </si>
  <si>
    <t>Aggregate Write-Ins For Other Net Worth items</t>
  </si>
  <si>
    <t>Total YTD</t>
  </si>
  <si>
    <t>Schedule 3A: Income Statement - All Regions</t>
  </si>
  <si>
    <t>All Rating Categories</t>
  </si>
  <si>
    <t>Payor</t>
  </si>
  <si>
    <t>Medicare</t>
  </si>
  <si>
    <t>TOTAL $ YTD</t>
  </si>
  <si>
    <t>Medicaid &amp;  Medicare</t>
  </si>
  <si>
    <t>Grand Total $s</t>
  </si>
  <si>
    <t>Reporting Period</t>
  </si>
  <si>
    <t>YTD</t>
  </si>
  <si>
    <t>Medicare Part A (Hospital)/Part B (Medical)</t>
  </si>
  <si>
    <t>Medicare Part D (Prescription Drug)</t>
  </si>
  <si>
    <t>Medicare Part D (LICS &amp; Reinsurance)</t>
  </si>
  <si>
    <t/>
  </si>
  <si>
    <t>Total Revenue excluding Quality Incentives and Risk Corridor Payments</t>
  </si>
  <si>
    <t>Interest Expense</t>
  </si>
  <si>
    <t>Schedule 3B: Income Statement - Eastern</t>
  </si>
  <si>
    <t>Schedule 3C: Income Statement - Western</t>
  </si>
  <si>
    <t>Schedule 3D: Income Statement - The Cape</t>
  </si>
  <si>
    <t>Schedule 3Q: Quality Incentives and Risk Corridor Payments</t>
  </si>
  <si>
    <t>Updated Since last quarter:</t>
  </si>
  <si>
    <t>Y</t>
  </si>
  <si>
    <t>Quality Incentive Payments</t>
  </si>
  <si>
    <t>DY</t>
  </si>
  <si>
    <t>#/#/20XX</t>
  </si>
  <si>
    <t>$</t>
  </si>
  <si>
    <t>Schedule 4: Footnotes</t>
  </si>
  <si>
    <t>Quarterly financial footnote disclosures</t>
  </si>
  <si>
    <t>Mark as N/A if no changes have occurred</t>
  </si>
  <si>
    <t>Footnote disclosures</t>
  </si>
  <si>
    <t>Organizational structure</t>
  </si>
  <si>
    <t xml:space="preserve">Tufts Health Plan Public Plans, Inc. (THPP or the Company), is a Massachusetts limited liability corporation offering a Medicaid managed care product, comprehensive subsidized individual health care products and unsubsidized health insurance to qualified Massachusetts individuals and small groups. THPP was established on May 10, 2011 and is a wholly owned subsidiary of Tufts Associated Health Maintenance Organization, Inc. (TAHMO), a non-profit health maintenance organization (HMO). On November 1, 2011, NH purchased the assets and assumed the liabilities of Network Health, Inc. and commenced business as a licensed insurance company.
On June 27, 2014, Network Health, LLC was converted to a Massachusetts for-profit corporation, and immediately thereafter, converted into a Massachusetts chapter 180 non-profit corporation.  The new corporation, Tufts Health Public Plans, Inc., has applied for federal tax exempt status under I.R.S. Section 501(c)(4).  Tufts Health Public Plans, Inc. operates essentially as the same business that was operated under Network Health, LLC.  
On October 1, 2013, the Company launched the Medicare-Medicaid demonstration program, a MassHealth and Centers for Medicare and Medicaid Services (CMS) initiative to integrate the delivery and financing of health care for individuals ages 21 – 64 who are eligible for both Medicare and Medicaid.
</t>
  </si>
  <si>
    <t>Summary of Significant Accounting Policies</t>
  </si>
  <si>
    <t>The Financial template does not include estimates for Risk Corridor settlements.</t>
  </si>
  <si>
    <t>Pledges, assignments and guarantees</t>
  </si>
  <si>
    <t>THPP does not have any pledges or assignments.  There is a guarantee in place where the parent company (TAHMO) is required by the Division of Insurance to maintain THPP's risk based capital ratio at a minimum of 300%.</t>
  </si>
  <si>
    <t>Statutory Deposits or performance bonds</t>
  </si>
  <si>
    <t>THPP maintains three deposit accounts for compliance with licensing and contract requirements.  The Massachusetts Division of Insurance required a deposit of $1.0 million for licensure.  In addition, THPP's contracts with EOHHS requires a deposit for MassHealth and a deposit for Careplus, both in the amount of $1.0m.   All three of these reserves are maintained as required.</t>
  </si>
  <si>
    <t>Material adjustments - Disclose and describe any material adjustments made during the current reporting period. 
Include those adjustments that may relate to a prior period, specifically IBNR adjustments, that affect the financial statements and provide detail for which period(s) the adjustment(s) relate.</t>
  </si>
  <si>
    <t>Claims payable analysis</t>
  </si>
  <si>
    <t>There are always fluctuations in the estimates of claims payable.  Since this report represents the entire program service dates, there are no significant fluctuations to report on relating to prior periods.</t>
  </si>
  <si>
    <t>Contingent liabilities</t>
  </si>
  <si>
    <t>None at this time.</t>
  </si>
  <si>
    <t>Due from/to affiliates (current and non-current)</t>
  </si>
  <si>
    <t>As of December 31, 2022, THPP owned  $23,556,312 to affiliates.  These amounts are for all related party transactions and are settled periodically.</t>
  </si>
  <si>
    <t>Related party transaction activities</t>
  </si>
  <si>
    <t>THPP has an administrative agreement with Tufts Associated Health Plan, Inc. (TAHP) where THPP pays a fee for administrative services provided by TAHP.  Other related party transactions are for THPP's share of payroll, benefits, IT, and other centralized costs that are paid for by another entity.</t>
  </si>
  <si>
    <t>Equity activity</t>
  </si>
  <si>
    <t>During calendar year 2013, the parent company contributed capital to THPP in the amount of $80 million in order to maintain the DOI's required risk based capital ratio.  No equity transactions have occurred in calendar year 2016.</t>
  </si>
  <si>
    <t>Non-compliance with financial viability standards and performance guidelines</t>
  </si>
  <si>
    <t>Interest on late claims</t>
  </si>
  <si>
    <t xml:space="preserve">The company has effectively paid more than $7,870 of interest on late claims to date.  The reason that these amounts were excluded rather than reflected in the unallowable expense line and report was due to it's immateriality and the inability to spread the amount back to the appropriate categories and regions.  </t>
  </si>
  <si>
    <t>Significant changes in provider reimbursement methodologies</t>
  </si>
  <si>
    <t>Claims payment fluctuations reported in the lag reports</t>
  </si>
  <si>
    <t>Premium deficiency reserves and methodology</t>
  </si>
  <si>
    <t xml:space="preserve">THPP recognizes premium deficiency based upon expected premium revenue, medical expense and administrative expense levels, and remaining contractual obligations using the Company's historical experience.  Anticipated investment income is included in the determination of total premium deficiency reserves.   Note that PDR has not been included in the OneCare reporting.  </t>
  </si>
  <si>
    <t>Allocation methodologies used for income statements</t>
  </si>
  <si>
    <t xml:space="preserve">Currently THPP does not have the ability to spread certain costs to specific counties and rating categories.  Below are methodologies used for allocations in this filing.  
-Low Income cost-sharing subsidy and reinsurance subsidy settlement amount are allocated based on the receivables year to date total and incorporated in the last quarter of each filing                                                                                 -Pharmacy Rebates were allocated to counties based on percentage of pharmacy paid claims in each county. 
-IBNR were allocated to counties are based on percentage of paid claims on medical expenses in each county.  
-Administration expenses are first tracked between direct and indirect categories.  Direct expenses are attributed to the OneCare program as appropriate and indirect expenses are allocated based on the OneCare program's relative revenue from the total Company.  Allocations to counties within the OneCare program were based on percentage of revenue for each county.
Also please note that as mentioned in the reporting meeting, THPP produces lag data in different categories than requested.  The categories produced are UB, HCFA, Pharmacy, and Other (dental and eye).  As such, the professional lag report was not populated and the Inpatient and Outpatient tabs were renamed to indicate UB and HCFA respectively.
</t>
  </si>
  <si>
    <t>Schedule 5 - Statement of Cash Flow</t>
  </si>
  <si>
    <t>Net Income From Operations</t>
  </si>
  <si>
    <t>Add Back Depreciation and Amortization</t>
  </si>
  <si>
    <t>Net Cash Flow from Operations</t>
  </si>
  <si>
    <t>Sources (Uses) of Cash</t>
  </si>
  <si>
    <t>Restricted Cash</t>
  </si>
  <si>
    <t>Premium and Reinsurance Recovery Receivable</t>
  </si>
  <si>
    <t>Medical Expense Payable</t>
  </si>
  <si>
    <t>Due to/from Affiliates</t>
  </si>
  <si>
    <t>Total Sources (Uses) of Cash</t>
  </si>
  <si>
    <t>Net Cash from Operating Activities</t>
  </si>
  <si>
    <t>Cash Flow from Investing Activities</t>
  </si>
  <si>
    <t>(Additions)/Disposal of Fixed Assets</t>
  </si>
  <si>
    <t>Cash Flow from Financing Activities</t>
  </si>
  <si>
    <t>Increase (Decrease) in Temp Restricted Net Assets</t>
  </si>
  <si>
    <t>Net Increase (Decrease) in Cash</t>
  </si>
  <si>
    <t>Beginning Cash</t>
  </si>
  <si>
    <t>Ending Cash</t>
  </si>
  <si>
    <t>Report Submission Type:  Quarterly</t>
  </si>
  <si>
    <t>Line</t>
  </si>
  <si>
    <t xml:space="preserve">Medicare Paid </t>
  </si>
  <si>
    <t xml:space="preserve">Medicaid Paid </t>
  </si>
  <si>
    <t>Medical Adjustments</t>
  </si>
  <si>
    <t>#</t>
  </si>
  <si>
    <t xml:space="preserve">Non-Medical </t>
  </si>
  <si>
    <t>Capitated</t>
  </si>
  <si>
    <t xml:space="preserve">Reinsurance </t>
  </si>
  <si>
    <t>Out-of-Pocket</t>
  </si>
  <si>
    <t>MEDICAL EXPENSES</t>
  </si>
  <si>
    <t>Notes for Medical Adjustments:</t>
  </si>
  <si>
    <t>Paid claims should include all claims paid, net of COB or fraud recoveries run through claims and encounters systems. COB or fraud recoveries not attributable to specific claims should be included in Non-Medical.</t>
  </si>
  <si>
    <t>Schedule 7A: Utilization - All Regions</t>
  </si>
  <si>
    <t>Quarterly total member months for period</t>
  </si>
  <si>
    <t>Admits</t>
  </si>
  <si>
    <t>Days/Visits/Quantity</t>
  </si>
  <si>
    <t>Total Expense</t>
  </si>
  <si>
    <t>Admits per 1000</t>
  </si>
  <si>
    <t>Average Length of Stay</t>
  </si>
  <si>
    <t>Days/Visits/Quantity per 1000</t>
  </si>
  <si>
    <t>Average Cost per Day/Visit/Quantity</t>
  </si>
  <si>
    <t>PMPM</t>
  </si>
  <si>
    <t>Utilization</t>
  </si>
  <si>
    <t>All Other</t>
  </si>
  <si>
    <t>Total Other Medical Expenses</t>
  </si>
  <si>
    <t>Schedule 7B: Utilization - Eastern</t>
  </si>
  <si>
    <t>Schedule 7C: Utilization - Western</t>
  </si>
  <si>
    <t>Schedule 7D: Utilization - The Cape</t>
  </si>
  <si>
    <t>Schedule 8 - Financial Indicators</t>
  </si>
  <si>
    <t>FINANCIAL INDICATORS</t>
  </si>
  <si>
    <t>Qt. 1 YTD</t>
  </si>
  <si>
    <t>Qt. 2 YTD</t>
  </si>
  <si>
    <t>Qt. 3 YTD</t>
  </si>
  <si>
    <t>Qt. 4 YTD</t>
  </si>
  <si>
    <t>Actual</t>
  </si>
  <si>
    <t>RATE OF RETURN</t>
  </si>
  <si>
    <t>Equity</t>
  </si>
  <si>
    <t>LIQUIDITY</t>
  </si>
  <si>
    <t>Current Ratio</t>
  </si>
  <si>
    <t>Acid Test</t>
  </si>
  <si>
    <t>Cash to Claims and Payables</t>
  </si>
  <si>
    <t>Days of Total Claims IBNR*</t>
  </si>
  <si>
    <t>Claims Payable as a % of Revenue</t>
  </si>
  <si>
    <t>CAPITAL STRUCTURE</t>
  </si>
  <si>
    <t>Debt Ratio</t>
  </si>
  <si>
    <t>Debt Service Coverage</t>
  </si>
  <si>
    <t>Receivables to Current Assets</t>
  </si>
  <si>
    <t>Cash to Current Assets</t>
  </si>
  <si>
    <t>Equity Per Enrollee</t>
  </si>
  <si>
    <t>FINANCIAL ACTIVITY</t>
  </si>
  <si>
    <t>Days of Premiums Receivables</t>
  </si>
  <si>
    <t>PROFITABILITY</t>
  </si>
  <si>
    <t>Net Profit Margin</t>
  </si>
  <si>
    <t>Gross Profit Margin</t>
  </si>
  <si>
    <t>Medical Expense PMPM**</t>
  </si>
  <si>
    <t xml:space="preserve"> </t>
  </si>
  <si>
    <t>*IBNR - Incurred But Not yet Reported</t>
  </si>
  <si>
    <t>**PMPM - Per Member Per Month</t>
  </si>
  <si>
    <t>When reporting current and prior quarters, please change "Projected" to "Actual".</t>
  </si>
  <si>
    <t>Schedule 9 - Financial Solvency Requirements</t>
  </si>
  <si>
    <t xml:space="preserve">2.12 (A)(1) Minimum Net Worth </t>
  </si>
  <si>
    <t>Actual Balance Sheet</t>
  </si>
  <si>
    <t>Balance Sheet (projected)</t>
  </si>
  <si>
    <t>Cash</t>
  </si>
  <si>
    <t>Total Allowed Assets *</t>
  </si>
  <si>
    <t>Requirement Amount</t>
  </si>
  <si>
    <t>Difference</t>
  </si>
  <si>
    <t>Meets contractual requirement?</t>
  </si>
  <si>
    <t>Cash Requirement Met?</t>
  </si>
  <si>
    <t>*If at least $1,200,000 of the minimum net worth requirement is met by cash, then the GAAP value of intangible assets up to 20% of the minimum net worth will be allowed, if less than $1,500,000 of the minimum net worth requirement is met by cash, then the GAAP value of intangible assets up to 10% of the minimum net worth required will be allowed.</t>
  </si>
  <si>
    <t xml:space="preserve">2.12 (A)(2) Working Capital  </t>
  </si>
  <si>
    <t>Actual Financial Ratios</t>
  </si>
  <si>
    <t>Financial Ratios (Projected)</t>
  </si>
  <si>
    <t>Quick Ratio</t>
  </si>
  <si>
    <t>Working Capital</t>
  </si>
  <si>
    <t>greater than zero</t>
  </si>
  <si>
    <t xml:space="preserve">2.12(B)(2) Insolvency Reserve </t>
  </si>
  <si>
    <t>a.  Calculation of the Requirement</t>
  </si>
  <si>
    <t>b.  Satisfaction of the Requirement</t>
  </si>
  <si>
    <t>Quarterly Medical Expenses</t>
  </si>
  <si>
    <r>
      <t>Insolvency Reserve Requirement</t>
    </r>
    <r>
      <rPr>
        <sz val="10"/>
        <rFont val="Arial"/>
        <family val="2"/>
      </rPr>
      <t xml:space="preserve"> (Based on 45 Days of Medical Expenses)</t>
    </r>
  </si>
  <si>
    <t>2.12(B)(3) Additional Security  (Promissory Note or Performance Bond)</t>
  </si>
  <si>
    <t>2.12(B)(3) Additional Security Used to Meet Insolvency Requirement</t>
  </si>
  <si>
    <t>Net Worth Used to Meet Insolvency Requirement</t>
  </si>
  <si>
    <t>Insolvency Reserve Restricted Cash Amount</t>
  </si>
  <si>
    <t>Restricted Cash Amount Used to Meet Insolvency Requirement</t>
  </si>
  <si>
    <t>Meets Insolvency Reserve Requirement</t>
  </si>
  <si>
    <t xml:space="preserve">State Fiscal Year - Quarter 1 </t>
  </si>
  <si>
    <t>Y/N</t>
  </si>
  <si>
    <t xml:space="preserve">State Fiscal Year  - Quarter 2 </t>
  </si>
  <si>
    <t xml:space="preserve">State Fiscal Year - Quarter 3 </t>
  </si>
  <si>
    <t xml:space="preserve">State Fiscal Year  - Quarter 4 </t>
  </si>
  <si>
    <t>Method Used to Meet Insolvency Reserve Requirement</t>
  </si>
  <si>
    <t>[Yes or No?]</t>
  </si>
  <si>
    <t>Amount Used</t>
  </si>
  <si>
    <t>State Fiscal Year Key</t>
  </si>
  <si>
    <t>July - September</t>
  </si>
  <si>
    <t>Covered Services Performance Bond</t>
  </si>
  <si>
    <t>October - December</t>
  </si>
  <si>
    <t xml:space="preserve">Insolvency Reserve Restricted Cash </t>
  </si>
  <si>
    <t>January - March</t>
  </si>
  <si>
    <r>
      <t xml:space="preserve">Total </t>
    </r>
    <r>
      <rPr>
        <sz val="10"/>
        <rFont val="Arial"/>
        <family val="2"/>
      </rPr>
      <t>(Meets Requirement)</t>
    </r>
  </si>
  <si>
    <t>April - June</t>
  </si>
  <si>
    <t>Note:</t>
  </si>
  <si>
    <t>Income Statement, Balance Sheet, Cash Flow Report, and Restricted Cash Amount documentation are required to verify amounts used in this worksheet.</t>
  </si>
  <si>
    <t xml:space="preserve">Schedule 10: SubCapitation </t>
  </si>
  <si>
    <t>Qtr</t>
  </si>
  <si>
    <t xml:space="preserve">Medical Capitation </t>
  </si>
  <si>
    <t>Expense Category</t>
  </si>
  <si>
    <t>C1 Community Other</t>
  </si>
  <si>
    <t>C2a Community High BH</t>
  </si>
  <si>
    <t>C2b Community Very High BH</t>
  </si>
  <si>
    <t>C3a Community High Needs</t>
  </si>
  <si>
    <t>C3b Community Very High Needs</t>
  </si>
  <si>
    <t>F1 Facility Based Care</t>
  </si>
  <si>
    <t>Grand</t>
  </si>
  <si>
    <t>Totals</t>
  </si>
  <si>
    <t>Schedule 11A: Lag Report - Physician</t>
  </si>
  <si>
    <t>These Statements are on Both a Reported and Restated Basis</t>
  </si>
  <si>
    <t xml:space="preserve">. . . Month in Which Service Provided . . . </t>
  </si>
  <si>
    <t>Month of payment</t>
  </si>
  <si>
    <t>Months Before 29th Prior Month</t>
  </si>
  <si>
    <t>Total Paid by  Month</t>
  </si>
  <si>
    <t>Month before 29th Prior Month</t>
  </si>
  <si>
    <t>Total Claim Payments 
(Total Lines 1 Through 31)</t>
  </si>
  <si>
    <t xml:space="preserve">Subcapitation Payments </t>
  </si>
  <si>
    <t>Pharmacy Rebates</t>
  </si>
  <si>
    <t xml:space="preserve">Settlements* </t>
  </si>
  <si>
    <t>Sum of Claims, Capitation Payments, Rx Rebates, Settlements, (30+31+32+33)</t>
  </si>
  <si>
    <t>Current Estimate of Remaining Liability (Claims Incurred But Not Reported)</t>
  </si>
  <si>
    <t>Total Incurred Claims (34+35)</t>
  </si>
  <si>
    <t>Schedule 11B: Lag Report - Inpatient</t>
  </si>
  <si>
    <t>Schedule 11C: Lag Report - Outpatient</t>
  </si>
  <si>
    <t>Schedule 11D: Lag Report - Pharmacy</t>
  </si>
  <si>
    <t>Schedule 11E: Lag Report - Other</t>
  </si>
  <si>
    <t>Schedule 12: Certification Statement</t>
  </si>
  <si>
    <t>ENTER HEALTH PLAN NAME</t>
  </si>
  <si>
    <t>Certification Statement</t>
  </si>
  <si>
    <t>For the Period Ending</t>
  </si>
  <si>
    <t>One Care</t>
  </si>
  <si>
    <t>Managed Care Plan</t>
  </si>
  <si>
    <t>Quarterly Cost Report Certification</t>
  </si>
  <si>
    <t>Massachusetts Executive Office of Health and Human Services</t>
  </si>
  <si>
    <t>to</t>
  </si>
  <si>
    <t>Name of Preparer</t>
  </si>
  <si>
    <t>Title</t>
  </si>
  <si>
    <t>Director of Financial Planning &amp; Analysis, PP</t>
  </si>
  <si>
    <t>Phone Number</t>
  </si>
  <si>
    <t>(1) 617-972-9400 x85237</t>
  </si>
  <si>
    <t>I hereby attest that the information submitted in the reports herein is current, complete and accurate to the best of my knowledge.  I understand that whoever knowingly and willfully makes or causes to be made a false statement or representation on the reports may be prosecuted under the applicable state laws.  In addition, knowingly and willfully failing to fully and accurately disclose the information requested may result in denial of a request to participate, or where the entity already participates, a termination of a Plan's agreement or contract with the Massachusetts Executive Office of Health and Human Services (EOHHS).  Failure to sign a Certification Statement will result in EOHHS non acceptance of the attached reports.</t>
  </si>
  <si>
    <t>(Date Signed)</t>
  </si>
  <si>
    <t>Signature</t>
  </si>
  <si>
    <t>Notes to Financial Reports</t>
  </si>
  <si>
    <t>FOR THE THREE MONTHS ENDING ________________________</t>
  </si>
  <si>
    <t>FOR</t>
  </si>
  <si>
    <t>Any notes or further explanations of any items contained in any of the reports or in the reporting of financial disclosures are to be noted here. Appropriate references and attachments are to be used as necessary. Space is provided below or you may use a separate worksheet if necessary.</t>
  </si>
  <si>
    <t>Schedule 1</t>
  </si>
  <si>
    <t>Schedule 2</t>
  </si>
  <si>
    <t>Schedule 3</t>
  </si>
  <si>
    <t>Schedule 4</t>
  </si>
  <si>
    <t>Schedule 5</t>
  </si>
  <si>
    <t>Schedule 6</t>
  </si>
  <si>
    <t>Schedule 7</t>
  </si>
  <si>
    <t>Schedule 8</t>
  </si>
  <si>
    <t>Schedule 9</t>
  </si>
  <si>
    <t>Schedule 10</t>
  </si>
  <si>
    <t>Schedule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</si>
</sst>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_(&quot;$&quot;* #,##0_);_(&quot;$&quot;* \(#,##0\);_(&quot;$&quot;* &quot;-&quot;??_);_(@_)"/>
    <numFmt numFmtId="166" formatCode="[$-409]mmm\-yy;@"/>
    <numFmt numFmtId="167" formatCode="[$-409]mmmm\-yy;@"/>
    <numFmt numFmtId="168" formatCode="mm/dd/yyyy"/>
    <numFmt numFmtId="169" formatCode="#,##0;\-#,##0;&quot;-&quot;"/>
    <numFmt numFmtId="170" formatCode="#,##0.0"/>
    <numFmt numFmtId="171" formatCode="#,##0.000"/>
    <numFmt numFmtId="172" formatCode="0.0000"/>
    <numFmt numFmtId="173" formatCode="0.000000"/>
    <numFmt numFmtId="174" formatCode="#,##0.0_);[Red]\(#,##0.0\)"/>
    <numFmt numFmtId="175" formatCode="#,##0.000_);[Red]\(#,##0.000\)"/>
    <numFmt numFmtId="176" formatCode="#,##0.0000_);[Red]\(#,##0.0000\)"/>
    <numFmt numFmtId="177" formatCode="#,##0.00000_);[Red]\(#,##0.00000\)"/>
    <numFmt numFmtId="178" formatCode="mm/dd/yy"/>
    <numFmt numFmtId="179" formatCode="0.00000%"/>
    <numFmt numFmtId="180" formatCode="0000"/>
    <numFmt numFmtId="181" formatCode="0.00%;\ \(0.00%\)"/>
    <numFmt numFmtId="182" formatCode="&quot;$&quot;#,##0;[Red]\(&quot;$&quot;#,##0\)"/>
    <numFmt numFmtId="183" formatCode="#,##0;[Red]\(#,##0\)"/>
    <numFmt numFmtId="184" formatCode="#,##0.00;[Red]\(#,##0.00\)"/>
    <numFmt numFmtId="185" formatCode="#,##0\ ;\(#,##0\);\-\ \ \ \ \ "/>
    <numFmt numFmtId="186" formatCode="#,##0\ ;\(#,##0\);\–\ \ \ \ \ "/>
    <numFmt numFmtId="187" formatCode="_-* #,##0.00_-;\-* #,##0.00_-;_-* &quot;-&quot;??_-;_-@_-"/>
    <numFmt numFmtId="188" formatCode="_(* #,##0.00_);_(* \(\ #,##0.00\ \);_(* &quot;-&quot;??_);_(\ @_ \)"/>
    <numFmt numFmtId="189" formatCode="_(&quot;$&quot;* #,##0.00_);_(&quot;$&quot;* \(\ #,##0.00\ \);_(&quot;$&quot;* &quot;-&quot;??_);_(\ @_ \)"/>
    <numFmt numFmtId="190" formatCode="0.0000_);\-0.0000\);;@"/>
    <numFmt numFmtId="191" formatCode="#,##0_);\-#,##0\);;@"/>
    <numFmt numFmtId="192" formatCode="#,###,##0.00;\(#,###,##0.00\)"/>
    <numFmt numFmtId="193" formatCode="#,###,##0;\(#,###,##0\)"/>
    <numFmt numFmtId="194" formatCode="&quot;$&quot;#,###,##0;\(&quot;$&quot;#,###,##0\)"/>
    <numFmt numFmtId="195" formatCode="&quot;$&quot;#,###,##0.00;\(&quot;$&quot;#,###,##0.00\)"/>
    <numFmt numFmtId="196" formatCode="#,##0.00%;\(#,##0.00%\)"/>
    <numFmt numFmtId="197" formatCode="\ \ \ @"/>
    <numFmt numFmtId="198" formatCode="\ \ \ \ \ \ @"/>
    <numFmt numFmtId="199" formatCode="#,##0\ \ \ ;[Red]\(#,##0\)\ \ ;\—\ \ \ \ "/>
    <numFmt numFmtId="200" formatCode="_(* #,##0_);_(* \(#,##0\);_(* &quot;-&quot;??_);_(@_)"/>
  </numFmts>
  <fonts count="126">
    <font>
      <sz val="10"/>
      <name val="Arial"/>
    </font>
    <font>
      <sz val="10"/>
      <color theme="1"/>
      <name val="Arial"/>
      <family val="2"/>
    </font>
    <font>
      <sz val="11"/>
      <color theme="1"/>
      <name val="Calibri"/>
      <family val="2"/>
      <scheme val="minor"/>
    </font>
    <font>
      <sz val="10"/>
      <color theme="1"/>
      <name val="Arial"/>
      <family val="2"/>
    </font>
    <font>
      <sz val="11"/>
      <color theme="1"/>
      <name val="Arial"/>
      <family val="2"/>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8"/>
      <name val="Arial"/>
      <family val="2"/>
    </font>
    <font>
      <b/>
      <sz val="12"/>
      <name val="Arial"/>
      <family val="2"/>
    </font>
    <font>
      <b/>
      <sz val="11"/>
      <color indexed="62"/>
      <name val="Calibri"/>
      <family val="2"/>
    </font>
    <font>
      <sz val="11"/>
      <color indexed="62"/>
      <name val="Calibri"/>
      <family val="2"/>
    </font>
    <font>
      <sz val="11"/>
      <color indexed="10"/>
      <name val="Calibri"/>
      <family val="2"/>
    </font>
    <font>
      <sz val="11"/>
      <color indexed="19"/>
      <name val="Calibri"/>
      <family val="2"/>
    </font>
    <font>
      <b/>
      <sz val="11"/>
      <color indexed="63"/>
      <name val="Calibri"/>
      <family val="2"/>
    </font>
    <font>
      <b/>
      <sz val="18"/>
      <color indexed="62"/>
      <name val="Cambria"/>
      <family val="2"/>
    </font>
    <font>
      <sz val="8"/>
      <name val="Arial"/>
      <family val="2"/>
    </font>
    <font>
      <b/>
      <sz val="10"/>
      <name val="Arial"/>
      <family val="2"/>
    </font>
    <font>
      <sz val="10"/>
      <name val="Arial"/>
      <family val="2"/>
    </font>
    <font>
      <sz val="12"/>
      <name val="Arial"/>
      <family val="2"/>
    </font>
    <font>
      <sz val="10"/>
      <color indexed="10"/>
      <name val="Arial"/>
      <family val="2"/>
    </font>
    <font>
      <b/>
      <i/>
      <sz val="10"/>
      <name val="Arial"/>
      <family val="2"/>
    </font>
    <font>
      <b/>
      <sz val="11"/>
      <name val="Arial"/>
      <family val="2"/>
    </font>
    <font>
      <sz val="11"/>
      <name val="Arial"/>
      <family val="2"/>
    </font>
    <font>
      <b/>
      <sz val="10"/>
      <color indexed="8"/>
      <name val="Arial"/>
      <family val="2"/>
    </font>
    <font>
      <b/>
      <sz val="10"/>
      <color indexed="9"/>
      <name val="Arial"/>
      <family val="2"/>
    </font>
    <font>
      <sz val="10"/>
      <color indexed="9"/>
      <name val="Arial"/>
      <family val="2"/>
    </font>
    <font>
      <sz val="10"/>
      <color indexed="8"/>
      <name val="Arial"/>
      <family val="2"/>
    </font>
    <font>
      <sz val="10"/>
      <name val="Times New Roman"/>
      <family val="1"/>
    </font>
    <font>
      <b/>
      <sz val="11"/>
      <color indexed="9"/>
      <name val="Arial"/>
      <family val="2"/>
    </font>
    <font>
      <sz val="8"/>
      <name val="Arial"/>
      <family val="2"/>
    </font>
    <font>
      <b/>
      <sz val="14"/>
      <name val="Arial"/>
      <family val="2"/>
    </font>
    <font>
      <sz val="10"/>
      <color rgb="FF00B0F0"/>
      <name val="Arial"/>
      <family val="2"/>
    </font>
    <font>
      <sz val="10"/>
      <color rgb="FFFF0000"/>
      <name val="Arial"/>
      <family val="2"/>
    </font>
    <font>
      <b/>
      <sz val="8"/>
      <name val="Arial"/>
      <family val="2"/>
    </font>
    <font>
      <b/>
      <u/>
      <sz val="10"/>
      <color indexed="8"/>
      <name val="Arial"/>
      <family val="2"/>
    </font>
    <font>
      <sz val="11"/>
      <color theme="1"/>
      <name val="Calibri"/>
      <family val="2"/>
      <scheme val="minor"/>
    </font>
    <font>
      <sz val="10"/>
      <color rgb="FF0070C0"/>
      <name val="Arial"/>
      <family val="2"/>
    </font>
    <font>
      <sz val="10"/>
      <name val="Arial"/>
      <family val="2"/>
    </font>
    <font>
      <b/>
      <sz val="10"/>
      <name val="Times New Roman"/>
      <family val="1"/>
    </font>
    <font>
      <sz val="12"/>
      <name val="Times New Roman"/>
      <family val="1"/>
    </font>
    <font>
      <sz val="10"/>
      <name val="MS Serif"/>
      <family val="1"/>
    </font>
    <font>
      <sz val="11"/>
      <color indexed="8"/>
      <name val="Arial"/>
      <family val="2"/>
    </font>
    <font>
      <sz val="10"/>
      <color indexed="16"/>
      <name val="MS Serif"/>
      <family val="1"/>
    </font>
    <font>
      <sz val="10"/>
      <color indexed="17"/>
      <name val="Arial"/>
      <family val="2"/>
    </font>
    <font>
      <sz val="12"/>
      <color indexed="17"/>
      <name val="Times New Roman"/>
      <family val="1"/>
    </font>
    <font>
      <sz val="36"/>
      <name val="Times New Roman"/>
      <family val="1"/>
    </font>
    <font>
      <sz val="48"/>
      <name val="Times New Roman"/>
      <family val="1"/>
    </font>
    <font>
      <sz val="10"/>
      <color indexed="39"/>
      <name val="Arial"/>
      <family val="2"/>
    </font>
    <font>
      <sz val="8"/>
      <name val="Helv"/>
    </font>
    <font>
      <b/>
      <sz val="8"/>
      <color indexed="8"/>
      <name val="Helv"/>
    </font>
    <font>
      <b/>
      <sz val="16"/>
      <name val="Arial"/>
      <family val="2"/>
    </font>
    <font>
      <b/>
      <sz val="11"/>
      <color indexed="52"/>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b/>
      <sz val="11"/>
      <color indexed="8"/>
      <name val="Calibri"/>
      <family val="2"/>
    </font>
    <font>
      <sz val="11"/>
      <color rgb="FF000000"/>
      <name val="Calibri"/>
      <family val="2"/>
      <scheme val="minor"/>
    </font>
    <font>
      <b/>
      <sz val="10"/>
      <color theme="1"/>
      <name val="Arial"/>
      <family val="2"/>
    </font>
    <font>
      <b/>
      <sz val="10"/>
      <color rgb="FFFF0000"/>
      <name val="Arial"/>
      <family val="2"/>
    </font>
    <font>
      <sz val="10"/>
      <color indexed="8"/>
      <name val="MS Sans Serif"/>
      <family val="2"/>
    </font>
    <font>
      <b/>
      <sz val="12"/>
      <color rgb="FFFF0000"/>
      <name val="Arial"/>
      <family val="2"/>
    </font>
    <font>
      <sz val="12"/>
      <color rgb="FFFF0000"/>
      <name val="Arial"/>
      <family val="2"/>
    </font>
    <font>
      <sz val="10"/>
      <color rgb="FF000000"/>
      <name val="Arial"/>
      <family val="2"/>
    </font>
    <font>
      <b/>
      <sz val="10"/>
      <color indexed="10"/>
      <name val="Arial"/>
      <family val="2"/>
    </font>
    <font>
      <i/>
      <sz val="10"/>
      <name val="Arial"/>
      <family val="2"/>
    </font>
    <font>
      <b/>
      <sz val="12"/>
      <color indexed="8"/>
      <name val="Arial"/>
      <family val="2"/>
    </font>
    <font>
      <b/>
      <sz val="10"/>
      <color rgb="FF000000"/>
      <name val="Arial"/>
      <family val="2"/>
    </font>
    <font>
      <sz val="11"/>
      <color rgb="FF000000"/>
      <name val="Calibri"/>
      <family val="2"/>
    </font>
    <font>
      <sz val="10"/>
      <name val="Arial"/>
      <family val="2"/>
    </font>
    <font>
      <u/>
      <sz val="10"/>
      <color theme="10"/>
      <name val="Arial"/>
      <family val="2"/>
    </font>
    <font>
      <strike/>
      <sz val="10"/>
      <name val="Arial"/>
      <family val="2"/>
    </font>
    <font>
      <sz val="11"/>
      <name val="Times New Roman"/>
      <family val="1"/>
    </font>
    <font>
      <sz val="11"/>
      <name val="Tms Rmn"/>
    </font>
    <font>
      <sz val="10"/>
      <name val="Segoe UI"/>
      <family val="2"/>
    </font>
    <font>
      <sz val="10"/>
      <name val="Tahoma"/>
      <family val="2"/>
    </font>
    <font>
      <sz val="10"/>
      <name val="Helv"/>
    </font>
    <font>
      <sz val="1"/>
      <color indexed="8"/>
      <name val="Courier"/>
      <family val="3"/>
    </font>
    <font>
      <i/>
      <sz val="1"/>
      <color indexed="8"/>
      <name val="Courier"/>
      <family val="3"/>
    </font>
    <font>
      <sz val="10"/>
      <color indexed="0"/>
      <name val="Arial"/>
      <family val="2"/>
    </font>
    <font>
      <i/>
      <sz val="10"/>
      <name val="Times New Roman"/>
      <family val="1"/>
    </font>
    <font>
      <b/>
      <i/>
      <sz val="16"/>
      <name val="Helv"/>
    </font>
    <font>
      <sz val="12"/>
      <name val="Helv"/>
    </font>
    <font>
      <sz val="10"/>
      <name val="Calibri"/>
      <family val="2"/>
    </font>
    <font>
      <sz val="11"/>
      <color indexed="8"/>
      <name val="Times New Roman"/>
      <family val="1"/>
    </font>
    <font>
      <sz val="10"/>
      <name val="MS Sans Serif"/>
      <family val="2"/>
    </font>
    <font>
      <b/>
      <sz val="10"/>
      <name val="MS Sans Serif"/>
      <family val="2"/>
    </font>
    <font>
      <b/>
      <sz val="10"/>
      <color indexed="8"/>
      <name val="Book Antiqua"/>
      <family val="1"/>
    </font>
    <font>
      <b/>
      <i/>
      <sz val="12"/>
      <color indexed="4"/>
      <name val="Arial"/>
      <family val="2"/>
    </font>
    <font>
      <b/>
      <i/>
      <sz val="11"/>
      <color indexed="4"/>
      <name val="Arial"/>
      <family val="2"/>
    </font>
    <font>
      <b/>
      <i/>
      <sz val="10"/>
      <color indexed="8"/>
      <name val="Arial"/>
      <family val="2"/>
    </font>
    <font>
      <b/>
      <i/>
      <sz val="10"/>
      <color indexed="0"/>
      <name val="Arial"/>
      <family val="2"/>
    </font>
    <font>
      <b/>
      <sz val="10"/>
      <color indexed="0"/>
      <name val="Arial"/>
      <family val="2"/>
    </font>
    <font>
      <b/>
      <u/>
      <sz val="10"/>
      <color theme="1"/>
      <name val="Arial"/>
      <family val="2"/>
    </font>
    <font>
      <b/>
      <sz val="12"/>
      <color theme="1"/>
      <name val="Arial"/>
      <family val="2"/>
    </font>
    <font>
      <sz val="10"/>
      <name val="Arial"/>
      <family val="2"/>
    </font>
    <font>
      <b/>
      <u/>
      <sz val="10"/>
      <name val="Arial"/>
      <family val="2"/>
    </font>
    <font>
      <u/>
      <sz val="10"/>
      <name val="Arial"/>
      <family val="2"/>
    </font>
    <font>
      <b/>
      <u/>
      <sz val="10"/>
      <color indexed="10"/>
      <name val="Arial"/>
      <family val="2"/>
    </font>
    <font>
      <b/>
      <sz val="11"/>
      <color theme="1"/>
      <name val="Arial"/>
      <family val="2"/>
    </font>
    <font>
      <sz val="11"/>
      <color theme="1"/>
      <name val="Times New Roman"/>
      <family val="1"/>
    </font>
    <font>
      <b/>
      <sz val="11"/>
      <color theme="1"/>
      <name val="Times New Roman"/>
      <family val="1"/>
    </font>
    <font>
      <strike/>
      <sz val="10"/>
      <color rgb="FFFF0000"/>
      <name val="Arial"/>
      <family val="2"/>
    </font>
    <font>
      <b/>
      <sz val="11"/>
      <color rgb="FFFF0000"/>
      <name val="Arial"/>
      <family val="2"/>
    </font>
    <font>
      <sz val="11"/>
      <color rgb="FFFF0000"/>
      <name val="Arial"/>
      <family val="2"/>
    </font>
    <font>
      <b/>
      <u/>
      <sz val="11"/>
      <color rgb="FFFF0000"/>
      <name val="Arial"/>
      <family val="2"/>
    </font>
    <font>
      <b/>
      <u/>
      <sz val="11"/>
      <name val="Arial"/>
      <family val="2"/>
    </font>
    <font>
      <sz val="10"/>
      <name val="Arial"/>
      <family val="2"/>
    </font>
    <font>
      <sz val="11"/>
      <color rgb="FF1F497D"/>
      <name val="Calibri"/>
      <family val="2"/>
    </font>
    <font>
      <sz val="11"/>
      <name val="Calibri"/>
      <family val="2"/>
    </font>
    <font>
      <b/>
      <sz val="11"/>
      <name val="Calibri"/>
      <family val="2"/>
    </font>
    <font>
      <sz val="9"/>
      <color indexed="81"/>
      <name val="Tahoma"/>
      <family val="2"/>
    </font>
    <font>
      <b/>
      <sz val="9"/>
      <color indexed="81"/>
      <name val="Tahoma"/>
      <family val="2"/>
    </font>
    <font>
      <sz val="10"/>
      <color rgb="FF7030A0"/>
      <name val="Arial"/>
      <family val="2"/>
    </font>
    <font>
      <b/>
      <sz val="10"/>
      <color rgb="FF0070C0"/>
      <name val="Arial"/>
      <family val="2"/>
    </font>
    <font>
      <sz val="10"/>
      <color theme="5"/>
      <name val="Arial"/>
      <family val="2"/>
    </font>
  </fonts>
  <fills count="54">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indexed="22"/>
        <bgColor indexed="64"/>
      </patternFill>
    </fill>
    <fill>
      <patternFill patternType="solid">
        <fgColor indexed="9"/>
        <bgColor indexed="64"/>
      </patternFill>
    </fill>
    <fill>
      <patternFill patternType="solid">
        <fgColor indexed="63"/>
        <bgColor indexed="64"/>
      </patternFill>
    </fill>
    <fill>
      <patternFill patternType="solid">
        <fgColor indexed="43"/>
        <bgColor indexed="64"/>
      </patternFill>
    </fill>
    <fill>
      <patternFill patternType="darkUp">
        <fgColor indexed="8"/>
        <bgColor indexed="22"/>
      </patternFill>
    </fill>
    <fill>
      <patternFill patternType="solid">
        <fgColor theme="0" tint="-0.249977111117893"/>
        <bgColor indexed="64"/>
      </patternFill>
    </fill>
    <fill>
      <patternFill patternType="darkUp"/>
    </fill>
    <fill>
      <patternFill patternType="solid">
        <fgColor indexed="41"/>
        <bgColor indexed="64"/>
      </patternFill>
    </fill>
    <fill>
      <patternFill patternType="solid">
        <fgColor indexed="35"/>
        <bgColor indexed="64"/>
      </patternFill>
    </fill>
    <fill>
      <patternFill patternType="solid">
        <fgColor indexed="11"/>
        <bgColor indexed="44"/>
      </patternFill>
    </fill>
    <fill>
      <patternFill patternType="solid">
        <fgColor indexed="31"/>
        <bgColor indexed="64"/>
      </patternFill>
    </fill>
    <fill>
      <patternFill patternType="solid">
        <fgColor indexed="29"/>
        <bgColor indexed="64"/>
      </patternFill>
    </fill>
    <fill>
      <patternFill patternType="solid">
        <fgColor indexed="10"/>
        <bgColor indexed="64"/>
      </patternFill>
    </fill>
    <fill>
      <patternFill patternType="solid">
        <fgColor indexed="13"/>
        <bgColor indexed="64"/>
      </patternFill>
    </fill>
    <fill>
      <patternFill patternType="solid">
        <fgColor rgb="FFFF0000"/>
        <bgColor indexed="64"/>
      </patternFill>
    </fill>
    <fill>
      <patternFill patternType="solid">
        <fgColor rgb="FFFFFF00"/>
        <bgColor indexed="64"/>
      </patternFill>
    </fill>
    <fill>
      <patternFill patternType="solid">
        <fgColor indexed="31"/>
      </patternFill>
    </fill>
    <fill>
      <patternFill patternType="solid">
        <fgColor indexed="42"/>
      </patternFill>
    </fill>
    <fill>
      <patternFill patternType="solid">
        <fgColor indexed="1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57"/>
      </patternFill>
    </fill>
    <fill>
      <patternFill patternType="solid">
        <fgColor indexed="22"/>
      </patternFill>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indexed="26"/>
        <bgColor indexed="64"/>
      </patternFill>
    </fill>
    <fill>
      <patternFill patternType="solid">
        <fgColor rgb="FFFFFFCC"/>
      </patternFill>
    </fill>
    <fill>
      <patternFill patternType="solid">
        <fgColor indexed="42"/>
        <bgColor indexed="64"/>
      </patternFill>
    </fill>
    <fill>
      <patternFill patternType="solid">
        <fgColor indexed="44"/>
        <bgColor indexed="64"/>
      </patternFill>
    </fill>
    <fill>
      <patternFill patternType="mediumGray">
        <fgColor indexed="22"/>
      </patternFill>
    </fill>
    <fill>
      <patternFill patternType="solid">
        <fgColor indexed="23"/>
      </patternFill>
    </fill>
    <fill>
      <patternFill patternType="solid">
        <fgColor theme="0" tint="-0.14999847407452621"/>
        <bgColor indexed="64"/>
      </patternFill>
    </fill>
    <fill>
      <patternFill patternType="darkUp">
        <fgColor indexed="8"/>
        <bgColor theme="0"/>
      </patternFill>
    </fill>
  </fills>
  <borders count="14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thin">
        <color indexed="62"/>
      </top>
      <bottom style="double">
        <color indexed="62"/>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auto="1"/>
      </right>
      <top style="thin">
        <color indexed="64"/>
      </top>
      <bottom style="thin">
        <color indexed="64"/>
      </bottom>
      <diagonal/>
    </border>
    <border>
      <left/>
      <right style="thin">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9"/>
      </left>
      <right style="thin">
        <color indexed="9"/>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64"/>
      </bottom>
      <diagonal/>
    </border>
    <border>
      <left style="thin">
        <color indexed="9"/>
      </left>
      <right style="thin">
        <color indexed="9"/>
      </right>
      <top/>
      <bottom style="thin">
        <color indexed="9"/>
      </bottom>
      <diagonal/>
    </border>
    <border>
      <left style="thin">
        <color indexed="9"/>
      </left>
      <right/>
      <top style="thin">
        <color indexed="64"/>
      </top>
      <bottom style="thin">
        <color indexed="9"/>
      </bottom>
      <diagonal/>
    </border>
    <border>
      <left/>
      <right/>
      <top style="thin">
        <color indexed="64"/>
      </top>
      <bottom style="thin">
        <color indexed="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diagonal/>
    </border>
    <border>
      <left/>
      <right style="double">
        <color indexed="64"/>
      </right>
      <top style="thin">
        <color indexed="64"/>
      </top>
      <bottom/>
      <diagonal/>
    </border>
    <border>
      <left style="double">
        <color indexed="64"/>
      </left>
      <right style="thin">
        <color indexed="64"/>
      </right>
      <top/>
      <bottom/>
      <diagonal/>
    </border>
    <border>
      <left/>
      <right style="double">
        <color indexed="64"/>
      </right>
      <top/>
      <bottom/>
      <diagonal/>
    </border>
    <border>
      <left style="double">
        <color indexed="64"/>
      </left>
      <right style="thin">
        <color indexed="64"/>
      </right>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hair">
        <color auto="1"/>
      </right>
      <top style="medium">
        <color auto="1"/>
      </top>
      <bottom style="medium">
        <color auto="1"/>
      </bottom>
      <diagonal/>
    </border>
    <border>
      <left style="hair">
        <color auto="1"/>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double">
        <color indexed="64"/>
      </right>
      <top/>
      <bottom style="thin">
        <color indexed="64"/>
      </bottom>
      <diagonal/>
    </border>
    <border>
      <left style="double">
        <color indexed="64"/>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right/>
      <top style="medium">
        <color indexed="45"/>
      </top>
      <bottom/>
      <diagonal/>
    </border>
    <border>
      <left/>
      <right/>
      <top style="medium">
        <color indexed="64"/>
      </top>
      <bottom/>
      <diagonal/>
    </border>
    <border>
      <left/>
      <right/>
      <top style="medium">
        <color indexed="64"/>
      </top>
      <bottom style="medium">
        <color indexed="64"/>
      </bottom>
      <diagonal/>
    </border>
    <border>
      <left/>
      <right/>
      <top style="medium">
        <color indexed="45"/>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top/>
      <bottom style="medium">
        <color auto="1"/>
      </bottom>
      <diagonal/>
    </border>
    <border>
      <left/>
      <right style="medium">
        <color auto="1"/>
      </right>
      <top/>
      <bottom style="medium">
        <color auto="1"/>
      </bottom>
      <diagonal/>
    </border>
    <border>
      <left style="medium">
        <color auto="1"/>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thin">
        <color indexed="64"/>
      </left>
      <right style="thick">
        <color indexed="64"/>
      </right>
      <top style="medium">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medium">
        <color indexed="64"/>
      </bottom>
      <diagonal/>
    </border>
    <border>
      <left style="medium">
        <color indexed="64"/>
      </left>
      <right/>
      <top style="medium">
        <color indexed="64"/>
      </top>
      <bottom/>
      <diagonal/>
    </border>
    <border>
      <left style="thin">
        <color auto="1"/>
      </left>
      <right style="thin">
        <color indexed="64"/>
      </right>
      <top style="thin">
        <color indexed="64"/>
      </top>
      <bottom style="thin">
        <color indexed="64"/>
      </bottom>
      <diagonal/>
    </border>
    <border>
      <left/>
      <right style="thin">
        <color indexed="9"/>
      </right>
      <top style="thin">
        <color indexed="64"/>
      </top>
      <bottom style="thin">
        <color indexed="64"/>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top style="thin">
        <color indexed="9"/>
      </top>
      <bottom style="thin">
        <color indexed="9"/>
      </bottom>
      <diagonal/>
    </border>
    <border>
      <left style="thin">
        <color indexed="9"/>
      </left>
      <right style="thin">
        <color indexed="9"/>
      </right>
      <top style="thin">
        <color indexed="9"/>
      </top>
      <bottom/>
      <diagonal/>
    </border>
    <border>
      <left style="hair">
        <color auto="1"/>
      </left>
      <right/>
      <top/>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9"/>
      </left>
      <right style="thin">
        <color indexed="9"/>
      </right>
      <top style="thin">
        <color indexed="64"/>
      </top>
      <bottom style="thin">
        <color indexed="64"/>
      </bottom>
      <diagonal/>
    </border>
    <border>
      <left style="thin">
        <color indexed="9"/>
      </left>
      <right style="thin">
        <color indexed="64"/>
      </right>
      <top style="thin">
        <color indexed="64"/>
      </top>
      <bottom style="thin">
        <color indexed="64"/>
      </bottom>
      <diagonal/>
    </border>
  </borders>
  <cellStyleXfs count="661">
    <xf numFmtId="0" fontId="0" fillId="0" borderId="0" applyProtection="0">
      <alignment horizontal="centerContinuous" vertical="top"/>
    </xf>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4" borderId="0" applyNumberFormat="0" applyBorder="0" applyAlignment="0" applyProtection="0"/>
    <xf numFmtId="0" fontId="7" fillId="6" borderId="0" applyNumberFormat="0" applyBorder="0" applyAlignment="0" applyProtection="0"/>
    <xf numFmtId="0" fontId="7" fillId="3"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6" borderId="0" applyNumberFormat="0" applyBorder="0" applyAlignment="0" applyProtection="0"/>
    <xf numFmtId="0" fontId="7" fillId="4" borderId="0" applyNumberFormat="0" applyBorder="0" applyAlignment="0" applyProtection="0"/>
    <xf numFmtId="0" fontId="8" fillId="6"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3" borderId="0" applyNumberFormat="0" applyBorder="0" applyAlignment="0" applyProtection="0"/>
    <xf numFmtId="0" fontId="8" fillId="11"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15" borderId="0" applyNumberFormat="0" applyBorder="0" applyAlignment="0" applyProtection="0"/>
    <xf numFmtId="0" fontId="10" fillId="16" borderId="1" applyNumberFormat="0" applyAlignment="0" applyProtection="0"/>
    <xf numFmtId="0" fontId="11" fillId="17" borderId="2" applyNumberFormat="0" applyAlignment="0" applyProtection="0"/>
    <xf numFmtId="3" fontId="12" fillId="0" borderId="0" applyFont="0" applyFill="0" applyBorder="0" applyAlignment="0" applyProtection="0"/>
    <xf numFmtId="7" fontId="12" fillId="0" borderId="0" applyFont="0" applyFill="0" applyBorder="0" applyAlignment="0" applyProtection="0"/>
    <xf numFmtId="5" fontId="12" fillId="0" borderId="0" applyFont="0" applyFill="0" applyBorder="0" applyAlignment="0" applyProtection="0"/>
    <xf numFmtId="14" fontId="12" fillId="0" borderId="0" applyFont="0" applyFill="0" applyBorder="0" applyAlignment="0" applyProtection="0"/>
    <xf numFmtId="0" fontId="13" fillId="0" borderId="0" applyNumberFormat="0" applyFill="0" applyBorder="0" applyAlignment="0" applyProtection="0"/>
    <xf numFmtId="2" fontId="12" fillId="0" borderId="0" applyFont="0" applyFill="0" applyBorder="0" applyAlignment="0" applyProtection="0"/>
    <xf numFmtId="0" fontId="14" fillId="6" borderId="0" applyNumberFormat="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7" fillId="0" borderId="3" applyNumberFormat="0" applyFill="0" applyAlignment="0" applyProtection="0"/>
    <xf numFmtId="0" fontId="17" fillId="0" borderId="0" applyNumberFormat="0" applyFill="0" applyBorder="0" applyAlignment="0" applyProtection="0"/>
    <xf numFmtId="0" fontId="18" fillId="7" borderId="1" applyNumberFormat="0" applyAlignment="0" applyProtection="0"/>
    <xf numFmtId="0" fontId="19" fillId="0" borderId="4" applyNumberFormat="0" applyFill="0" applyAlignment="0" applyProtection="0"/>
    <xf numFmtId="0" fontId="20" fillId="7" borderId="0" applyNumberFormat="0" applyBorder="0" applyAlignment="0" applyProtection="0"/>
    <xf numFmtId="0" fontId="35" fillId="0" borderId="0"/>
    <xf numFmtId="0" fontId="12" fillId="4" borderId="5" applyNumberFormat="0" applyFont="0" applyAlignment="0" applyProtection="0"/>
    <xf numFmtId="0" fontId="21" fillId="16" borderId="6" applyNumberFormat="0" applyAlignment="0" applyProtection="0"/>
    <xf numFmtId="0" fontId="22" fillId="0" borderId="0" applyNumberFormat="0" applyFill="0" applyBorder="0" applyAlignment="0" applyProtection="0"/>
    <xf numFmtId="0" fontId="12" fillId="0" borderId="7" applyNumberFormat="0" applyFont="0" applyFill="0" applyAlignment="0" applyProtection="0"/>
    <xf numFmtId="0" fontId="19" fillId="0" borderId="0" applyNumberFormat="0" applyFill="0" applyBorder="0" applyAlignment="0" applyProtection="0"/>
    <xf numFmtId="0" fontId="12" fillId="0" borderId="0" applyProtection="0">
      <alignment horizontal="centerContinuous" vertical="top"/>
    </xf>
    <xf numFmtId="0" fontId="12" fillId="0" borderId="0"/>
    <xf numFmtId="43"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2" fillId="0" borderId="0" applyFont="0" applyFill="0" applyBorder="0" applyAlignment="0" applyProtection="0"/>
    <xf numFmtId="0" fontId="12" fillId="0" borderId="0"/>
    <xf numFmtId="0" fontId="43" fillId="0" borderId="0"/>
    <xf numFmtId="0" fontId="43" fillId="0" borderId="0"/>
    <xf numFmtId="0" fontId="12" fillId="0" borderId="0"/>
    <xf numFmtId="0" fontId="43" fillId="0" borderId="0"/>
    <xf numFmtId="9" fontId="12" fillId="0" borderId="0" applyFont="0" applyFill="0" applyBorder="0" applyAlignment="0" applyProtection="0">
      <alignment wrapText="1"/>
    </xf>
    <xf numFmtId="0" fontId="45" fillId="0" borderId="0"/>
    <xf numFmtId="0" fontId="47" fillId="0" borderId="0"/>
    <xf numFmtId="0" fontId="47" fillId="0" borderId="0"/>
    <xf numFmtId="38" fontId="27" fillId="0" borderId="0">
      <alignment horizontal="left"/>
    </xf>
    <xf numFmtId="38" fontId="12" fillId="25" borderId="0">
      <alignment horizontal="right"/>
    </xf>
    <xf numFmtId="0" fontId="12" fillId="26" borderId="0">
      <alignment horizontal="left"/>
    </xf>
    <xf numFmtId="38" fontId="12" fillId="25" borderId="0">
      <alignment horizontal="left"/>
    </xf>
    <xf numFmtId="3" fontId="47" fillId="26" borderId="0">
      <alignment horizontal="right"/>
    </xf>
    <xf numFmtId="169" fontId="34" fillId="0" borderId="0" applyFill="0" applyBorder="0" applyAlignment="0"/>
    <xf numFmtId="43" fontId="6" fillId="0" borderId="0" applyFont="0" applyFill="0" applyBorder="0" applyAlignment="0" applyProtection="0"/>
    <xf numFmtId="43" fontId="12" fillId="0" borderId="0" applyFont="0" applyFill="0" applyBorder="0" applyAlignment="0" applyProtection="0"/>
    <xf numFmtId="4" fontId="12" fillId="0" borderId="0" applyFont="0" applyFill="0" applyBorder="0" applyAlignment="0" applyProtection="0"/>
    <xf numFmtId="0" fontId="48" fillId="0" borderId="0" applyNumberFormat="0" applyAlignment="0">
      <alignment horizontal="left"/>
    </xf>
    <xf numFmtId="44" fontId="6" fillId="0" borderId="0" applyFont="0" applyFill="0" applyBorder="0" applyAlignment="0" applyProtection="0"/>
    <xf numFmtId="44" fontId="49" fillId="0" borderId="0" applyFont="0" applyFill="0" applyBorder="0" applyAlignment="0" applyProtection="0"/>
    <xf numFmtId="7" fontId="12" fillId="0" borderId="0" applyFont="0" applyFill="0" applyBorder="0" applyAlignment="0" applyProtection="0"/>
    <xf numFmtId="8" fontId="12" fillId="21" borderId="0">
      <alignment horizontal="left"/>
    </xf>
    <xf numFmtId="3" fontId="47" fillId="0" borderId="0">
      <alignment horizontal="right"/>
    </xf>
    <xf numFmtId="170" fontId="47" fillId="0" borderId="0">
      <alignment horizontal="right"/>
    </xf>
    <xf numFmtId="4" fontId="47" fillId="0" borderId="0">
      <alignment horizontal="left"/>
    </xf>
    <xf numFmtId="171" fontId="47" fillId="0" borderId="0">
      <alignment horizontal="right"/>
    </xf>
    <xf numFmtId="172" fontId="12" fillId="0" borderId="0"/>
    <xf numFmtId="173" fontId="12" fillId="0" borderId="0"/>
    <xf numFmtId="174" fontId="12" fillId="0" borderId="0"/>
    <xf numFmtId="40" fontId="12" fillId="0" borderId="0"/>
    <xf numFmtId="175" fontId="12" fillId="0" borderId="0"/>
    <xf numFmtId="176" fontId="12" fillId="0" borderId="0"/>
    <xf numFmtId="177" fontId="12" fillId="0" borderId="0"/>
    <xf numFmtId="0" fontId="50" fillId="0" borderId="0" applyNumberFormat="0" applyAlignment="0">
      <alignment horizontal="left"/>
    </xf>
    <xf numFmtId="38" fontId="12" fillId="27" borderId="0">
      <alignment horizontal="left"/>
    </xf>
    <xf numFmtId="38" fontId="51" fillId="0" borderId="0">
      <alignment horizontal="left"/>
    </xf>
    <xf numFmtId="3" fontId="52" fillId="0" borderId="0">
      <alignment horizontal="left"/>
    </xf>
    <xf numFmtId="0" fontId="16" fillId="0" borderId="23" applyNumberFormat="0" applyAlignment="0" applyProtection="0">
      <alignment horizontal="left" vertical="center"/>
    </xf>
    <xf numFmtId="0" fontId="16" fillId="0" borderId="48">
      <alignment horizontal="left" vertical="center"/>
    </xf>
    <xf numFmtId="38" fontId="12" fillId="0" borderId="0">
      <alignment horizontal="left"/>
    </xf>
    <xf numFmtId="0" fontId="53" fillId="0" borderId="0" applyNumberFormat="0" applyFill="0" applyBorder="0" applyAlignment="0" applyProtection="0"/>
    <xf numFmtId="0" fontId="54" fillId="0" borderId="0" applyNumberFormat="0" applyFill="0" applyBorder="0" applyAlignment="0" applyProtection="0"/>
    <xf numFmtId="0" fontId="6" fillId="0" borderId="0"/>
    <xf numFmtId="0" fontId="12" fillId="0" borderId="0"/>
    <xf numFmtId="0" fontId="6" fillId="0" borderId="0"/>
    <xf numFmtId="0" fontId="23" fillId="0" borderId="0"/>
    <xf numFmtId="0" fontId="12" fillId="4" borderId="5" applyNumberFormat="0" applyFont="0" applyAlignment="0" applyProtection="0"/>
    <xf numFmtId="9" fontId="47" fillId="0" borderId="0">
      <alignment horizontal="right"/>
    </xf>
    <xf numFmtId="164" fontId="47" fillId="0" borderId="0">
      <alignment horizontal="right"/>
    </xf>
    <xf numFmtId="164" fontId="12" fillId="0" borderId="0">
      <alignment horizontal="right"/>
    </xf>
    <xf numFmtId="10" fontId="47" fillId="0" borderId="0">
      <alignment horizontal="right"/>
    </xf>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164" fontId="55" fillId="21" borderId="0">
      <alignment horizontal="left"/>
    </xf>
    <xf numFmtId="10" fontId="12" fillId="0" borderId="0"/>
    <xf numFmtId="10" fontId="55" fillId="0" borderId="0" applyFill="0" applyBorder="0" applyAlignment="0" applyProtection="0"/>
    <xf numFmtId="38" fontId="12" fillId="28" borderId="0" applyProtection="0">
      <alignment horizontal="left"/>
    </xf>
    <xf numFmtId="38" fontId="12" fillId="29" borderId="0">
      <alignment horizontal="left"/>
    </xf>
    <xf numFmtId="3" fontId="47" fillId="30" borderId="0">
      <alignment horizontal="left"/>
    </xf>
    <xf numFmtId="38" fontId="27" fillId="0" borderId="0">
      <alignment horizontal="left"/>
    </xf>
    <xf numFmtId="38" fontId="12" fillId="29" borderId="0">
      <alignment horizontal="right"/>
    </xf>
    <xf numFmtId="2" fontId="12" fillId="30" borderId="0"/>
    <xf numFmtId="178" fontId="56" fillId="0" borderId="0" applyNumberFormat="0" applyFill="0" applyBorder="0" applyAlignment="0" applyProtection="0">
      <alignment horizontal="left"/>
    </xf>
    <xf numFmtId="38" fontId="12" fillId="0" borderId="0">
      <alignment horizontal="right"/>
    </xf>
    <xf numFmtId="179" fontId="12" fillId="0" borderId="0"/>
    <xf numFmtId="40" fontId="57" fillId="0" borderId="0" applyBorder="0">
      <alignment horizontal="right"/>
    </xf>
    <xf numFmtId="38" fontId="12" fillId="0" borderId="0">
      <alignment horizontal="right" textRotation="90"/>
    </xf>
    <xf numFmtId="1" fontId="34" fillId="21" borderId="0">
      <alignment horizontal="left"/>
    </xf>
    <xf numFmtId="1" fontId="55" fillId="21" borderId="0">
      <alignment horizontal="right"/>
    </xf>
    <xf numFmtId="1" fontId="12" fillId="21" borderId="0">
      <alignment horizontal="left"/>
    </xf>
    <xf numFmtId="3" fontId="47" fillId="31" borderId="0">
      <alignment horizontal="right"/>
    </xf>
    <xf numFmtId="0" fontId="45" fillId="0" borderId="0"/>
    <xf numFmtId="0" fontId="7" fillId="34" borderId="0" applyNumberFormat="0" applyBorder="0" applyAlignment="0" applyProtection="0"/>
    <xf numFmtId="0" fontId="7" fillId="8" borderId="0" applyNumberFormat="0" applyBorder="0" applyAlignment="0" applyProtection="0"/>
    <xf numFmtId="0" fontId="7" fillId="35" borderId="0" applyNumberFormat="0" applyBorder="0" applyAlignment="0" applyProtection="0"/>
    <xf numFmtId="0" fontId="7" fillId="15" borderId="0" applyNumberFormat="0" applyBorder="0" applyAlignment="0" applyProtection="0"/>
    <xf numFmtId="0" fontId="7" fillId="5" borderId="0" applyNumberFormat="0" applyBorder="0" applyAlignment="0" applyProtection="0"/>
    <xf numFmtId="0" fontId="7" fillId="2" borderId="0" applyNumberFormat="0" applyBorder="0" applyAlignment="0" applyProtection="0"/>
    <xf numFmtId="0" fontId="7" fillId="36" borderId="0" applyNumberFormat="0" applyBorder="0" applyAlignment="0" applyProtection="0"/>
    <xf numFmtId="0" fontId="7" fillId="15" borderId="0" applyNumberFormat="0" applyBorder="0" applyAlignment="0" applyProtection="0"/>
    <xf numFmtId="0" fontId="7" fillId="2" borderId="0" applyNumberFormat="0" applyBorder="0" applyAlignment="0" applyProtection="0"/>
    <xf numFmtId="0" fontId="7" fillId="10" borderId="0" applyNumberFormat="0" applyBorder="0" applyAlignment="0" applyProtection="0"/>
    <xf numFmtId="0" fontId="8" fillId="37" borderId="0" applyNumberFormat="0" applyBorder="0" applyAlignment="0" applyProtection="0"/>
    <xf numFmtId="0" fontId="8" fillId="3" borderId="0" applyNumberFormat="0" applyBorder="0" applyAlignment="0" applyProtection="0"/>
    <xf numFmtId="0" fontId="8" fillId="36" borderId="0" applyNumberFormat="0" applyBorder="0" applyAlignment="0" applyProtection="0"/>
    <xf numFmtId="0" fontId="8" fillId="38" borderId="0" applyNumberFormat="0" applyBorder="0" applyAlignment="0" applyProtection="0"/>
    <xf numFmtId="0" fontId="8" fillId="13"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14" borderId="0" applyNumberFormat="0" applyBorder="0" applyAlignment="0" applyProtection="0"/>
    <xf numFmtId="0" fontId="8" fillId="41" borderId="0" applyNumberFormat="0" applyBorder="0" applyAlignment="0" applyProtection="0"/>
    <xf numFmtId="0" fontId="8" fillId="38" borderId="0" applyNumberFormat="0" applyBorder="0" applyAlignment="0" applyProtection="0"/>
    <xf numFmtId="0" fontId="8" fillId="9" borderId="0" applyNumberFormat="0" applyBorder="0" applyAlignment="0" applyProtection="0"/>
    <xf numFmtId="0" fontId="9" fillId="8" borderId="0" applyNumberFormat="0" applyBorder="0" applyAlignment="0" applyProtection="0"/>
    <xf numFmtId="0" fontId="59" fillId="42" borderId="1" applyNumberFormat="0" applyAlignment="0" applyProtection="0"/>
    <xf numFmtId="3" fontId="12" fillId="0" borderId="0" applyFill="0" applyBorder="0" applyAlignment="0" applyProtection="0"/>
    <xf numFmtId="44" fontId="12" fillId="0" borderId="0" applyFont="0" applyFill="0" applyBorder="0" applyAlignment="0" applyProtection="0"/>
    <xf numFmtId="44" fontId="7" fillId="0" borderId="0" applyFont="0" applyFill="0" applyBorder="0" applyAlignment="0" applyProtection="0"/>
    <xf numFmtId="6" fontId="12" fillId="0" borderId="0" applyFont="0" applyFill="0" applyBorder="0" applyAlignment="0" applyProtection="0"/>
    <xf numFmtId="14" fontId="51" fillId="0" borderId="0">
      <alignment horizontal="left"/>
    </xf>
    <xf numFmtId="0" fontId="14" fillId="35" borderId="0" applyNumberFormat="0" applyBorder="0" applyAlignment="0" applyProtection="0"/>
    <xf numFmtId="0" fontId="60" fillId="0" borderId="51" applyNumberFormat="0" applyFill="0" applyAlignment="0" applyProtection="0"/>
    <xf numFmtId="0" fontId="61" fillId="0" borderId="52" applyNumberFormat="0" applyFill="0" applyAlignment="0" applyProtection="0"/>
    <xf numFmtId="0" fontId="62" fillId="0" borderId="53" applyNumberFormat="0" applyFill="0" applyAlignment="0" applyProtection="0"/>
    <xf numFmtId="0" fontId="62" fillId="0" borderId="0" applyNumberFormat="0" applyFill="0" applyBorder="0" applyAlignment="0" applyProtection="0"/>
    <xf numFmtId="0" fontId="18" fillId="5" borderId="1" applyNumberFormat="0" applyAlignment="0" applyProtection="0"/>
    <xf numFmtId="0" fontId="63" fillId="0" borderId="54" applyNumberFormat="0" applyFill="0" applyAlignment="0" applyProtection="0"/>
    <xf numFmtId="0" fontId="64" fillId="7" borderId="0" applyNumberFormat="0" applyBorder="0" applyAlignment="0" applyProtection="0"/>
    <xf numFmtId="0" fontId="7" fillId="0" borderId="0"/>
    <xf numFmtId="0" fontId="21" fillId="42" borderId="6" applyNumberFormat="0" applyAlignment="0" applyProtection="0"/>
    <xf numFmtId="9" fontId="12" fillId="0" borderId="0" applyFont="0" applyFill="0" applyBorder="0" applyAlignment="0" applyProtection="0"/>
    <xf numFmtId="0" fontId="65" fillId="0" borderId="0" applyNumberFormat="0" applyFill="0" applyBorder="0" applyAlignment="0" applyProtection="0"/>
    <xf numFmtId="0" fontId="66" fillId="0" borderId="55" applyNumberFormat="0" applyFill="0" applyAlignment="0" applyProtection="0"/>
    <xf numFmtId="0" fontId="45"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67" fillId="0" borderId="0"/>
    <xf numFmtId="0" fontId="12" fillId="0" borderId="0" applyProtection="0">
      <alignment horizontal="centerContinuous" vertical="top"/>
    </xf>
    <xf numFmtId="43"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12" fillId="0" borderId="0"/>
    <xf numFmtId="0" fontId="70" fillId="0" borderId="0"/>
    <xf numFmtId="0" fontId="12" fillId="0" borderId="0"/>
    <xf numFmtId="0" fontId="79" fillId="0" borderId="0"/>
    <xf numFmtId="0" fontId="80" fillId="0" borderId="0" applyNumberFormat="0" applyFill="0" applyBorder="0" applyAlignment="0" applyProtection="0"/>
    <xf numFmtId="0" fontId="7" fillId="34" borderId="0" applyNumberFormat="0" applyBorder="0" applyAlignment="0" applyProtection="0"/>
    <xf numFmtId="0" fontId="7" fillId="2" borderId="0" applyNumberFormat="0" applyBorder="0" applyAlignment="0" applyProtection="0"/>
    <xf numFmtId="0" fontId="7" fillId="8" borderId="0" applyNumberFormat="0" applyBorder="0" applyAlignment="0" applyProtection="0"/>
    <xf numFmtId="0" fontId="7" fillId="3" borderId="0" applyNumberFormat="0" applyBorder="0" applyAlignment="0" applyProtection="0"/>
    <xf numFmtId="0" fontId="7" fillId="35" borderId="0" applyNumberFormat="0" applyBorder="0" applyAlignment="0" applyProtection="0"/>
    <xf numFmtId="0" fontId="7" fillId="4" borderId="0" applyNumberFormat="0" applyBorder="0" applyAlignment="0" applyProtection="0"/>
    <xf numFmtId="0" fontId="7" fillId="1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5" borderId="0" applyNumberFormat="0" applyBorder="0" applyAlignment="0" applyProtection="0"/>
    <xf numFmtId="0" fontId="7" fillId="4"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6" borderId="0" applyNumberFormat="0" applyBorder="0" applyAlignment="0" applyProtection="0"/>
    <xf numFmtId="0" fontId="7" fillId="7" borderId="0" applyNumberFormat="0" applyBorder="0" applyAlignment="0" applyProtection="0"/>
    <xf numFmtId="0" fontId="7" fillId="15" borderId="0" applyNumberFormat="0" applyBorder="0" applyAlignment="0" applyProtection="0"/>
    <xf numFmtId="0" fontId="7" fillId="8" borderId="0" applyNumberFormat="0" applyBorder="0" applyAlignment="0" applyProtection="0"/>
    <xf numFmtId="0" fontId="7" fillId="2" borderId="0" applyNumberFormat="0" applyBorder="0" applyAlignment="0" applyProtection="0"/>
    <xf numFmtId="0" fontId="7" fillId="6" borderId="0" applyNumberFormat="0" applyBorder="0" applyAlignment="0" applyProtection="0"/>
    <xf numFmtId="0" fontId="7" fillId="10" borderId="0" applyNumberFormat="0" applyBorder="0" applyAlignment="0" applyProtection="0"/>
    <xf numFmtId="0" fontId="7" fillId="4" borderId="0" applyNumberFormat="0" applyBorder="0" applyAlignment="0" applyProtection="0"/>
    <xf numFmtId="0" fontId="8" fillId="6"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8" borderId="0" applyNumberFormat="0" applyBorder="0" applyAlignment="0" applyProtection="0"/>
    <xf numFmtId="0" fontId="8" fillId="6" borderId="0" applyNumberFormat="0" applyBorder="0" applyAlignment="0" applyProtection="0"/>
    <xf numFmtId="0" fontId="8" fillId="3" borderId="0" applyNumberFormat="0" applyBorder="0" applyAlignment="0" applyProtection="0"/>
    <xf numFmtId="0" fontId="8" fillId="11"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15" borderId="0" applyNumberFormat="0" applyBorder="0" applyAlignment="0" applyProtection="0"/>
    <xf numFmtId="185" fontId="82" fillId="0" borderId="9" applyNumberFormat="0" applyFill="0" applyAlignment="0" applyProtection="0">
      <alignment horizontal="center"/>
    </xf>
    <xf numFmtId="186" fontId="82" fillId="0" borderId="42" applyFill="0" applyAlignment="0" applyProtection="0">
      <alignment horizontal="center"/>
    </xf>
    <xf numFmtId="186" fontId="82" fillId="0" borderId="42" applyFill="0" applyAlignment="0" applyProtection="0">
      <alignment horizontal="center"/>
    </xf>
    <xf numFmtId="186" fontId="82" fillId="0" borderId="42" applyFill="0" applyAlignment="0" applyProtection="0">
      <alignment horizontal="center"/>
    </xf>
    <xf numFmtId="186" fontId="82" fillId="0" borderId="42" applyFill="0" applyAlignment="0" applyProtection="0">
      <alignment horizontal="center"/>
    </xf>
    <xf numFmtId="186" fontId="82" fillId="0" borderId="42" applyFill="0" applyAlignment="0" applyProtection="0">
      <alignment horizontal="center"/>
    </xf>
    <xf numFmtId="186" fontId="82" fillId="0" borderId="42" applyFill="0" applyAlignment="0" applyProtection="0">
      <alignment horizontal="center"/>
    </xf>
    <xf numFmtId="186" fontId="82" fillId="0" borderId="42" applyFill="0" applyAlignment="0" applyProtection="0">
      <alignment horizontal="center"/>
    </xf>
    <xf numFmtId="186" fontId="82" fillId="0" borderId="42" applyFill="0" applyAlignment="0" applyProtection="0">
      <alignment horizontal="center"/>
    </xf>
    <xf numFmtId="0" fontId="59" fillId="42" borderId="1" applyNumberFormat="0" applyAlignment="0" applyProtection="0"/>
    <xf numFmtId="0" fontId="59" fillId="42" borderId="1" applyNumberFormat="0" applyAlignment="0" applyProtection="0"/>
    <xf numFmtId="0" fontId="59" fillId="42" borderId="1" applyNumberFormat="0" applyAlignment="0" applyProtection="0"/>
    <xf numFmtId="0" fontId="59" fillId="42" borderId="1" applyNumberFormat="0" applyAlignment="0" applyProtection="0"/>
    <xf numFmtId="0" fontId="59" fillId="42" borderId="1" applyNumberFormat="0" applyAlignment="0" applyProtection="0"/>
    <xf numFmtId="0" fontId="10" fillId="16" borderId="1" applyNumberFormat="0" applyAlignment="0" applyProtection="0"/>
    <xf numFmtId="0" fontId="10" fillId="16" borderId="1" applyNumberFormat="0" applyAlignment="0" applyProtection="0"/>
    <xf numFmtId="0" fontId="59" fillId="42" borderId="1" applyNumberFormat="0" applyAlignment="0" applyProtection="0"/>
    <xf numFmtId="0" fontId="11" fillId="17" borderId="2" applyNumberFormat="0" applyAlignment="0" applyProtection="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39" fontId="1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7" fontId="12" fillId="0" borderId="0" applyFont="0" applyFill="0" applyBorder="0" applyAlignment="0" applyProtection="0"/>
    <xf numFmtId="43" fontId="5" fillId="0" borderId="0" applyFont="0" applyFill="0" applyBorder="0" applyAlignment="0" applyProtection="0"/>
    <xf numFmtId="188" fontId="84" fillId="0" borderId="0" applyFont="0" applyFill="0" applyBorder="0" applyAlignment="0" applyProtection="0"/>
    <xf numFmtId="187" fontId="12" fillId="0" borderId="0" applyFont="0" applyFill="0" applyBorder="0" applyAlignment="0" applyProtection="0"/>
    <xf numFmtId="188" fontId="84" fillId="0" borderId="0" applyFont="0" applyFill="0" applyBorder="0" applyAlignment="0" applyProtection="0"/>
    <xf numFmtId="187" fontId="12" fillId="0" borderId="0" applyFont="0" applyFill="0" applyBorder="0" applyAlignment="0" applyProtection="0"/>
    <xf numFmtId="188" fontId="84"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86" fillId="0" borderId="0"/>
    <xf numFmtId="0" fontId="86"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2" fillId="0" borderId="0" applyFont="0" applyFill="0" applyBorder="0" applyAlignment="0" applyProtection="0"/>
    <xf numFmtId="189" fontId="85" fillId="0" borderId="0" applyFont="0" applyFill="0" applyBorder="0" applyAlignment="0" applyProtection="0"/>
    <xf numFmtId="44" fontId="5" fillId="0" borderId="0" applyFont="0" applyFill="0" applyBorder="0" applyAlignment="0" applyProtection="0"/>
    <xf numFmtId="44" fontId="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0" fontId="41" fillId="18" borderId="0" applyFont="0" applyFill="0" applyBorder="0" applyAlignment="0" applyProtection="0">
      <alignment vertical="center"/>
    </xf>
    <xf numFmtId="191" fontId="41" fillId="18" borderId="0" applyFont="0" applyFill="0" applyBorder="0" applyAlignment="0" applyProtection="0">
      <alignment vertical="center"/>
    </xf>
    <xf numFmtId="39" fontId="41" fillId="19" borderId="0" applyFont="0" applyFill="0" applyBorder="0" applyAlignment="0" applyProtection="0">
      <alignment vertical="center"/>
    </xf>
    <xf numFmtId="0" fontId="13" fillId="0" borderId="0" applyNumberFormat="0" applyFill="0" applyBorder="0" applyAlignment="0" applyProtection="0"/>
    <xf numFmtId="0" fontId="87" fillId="0" borderId="0">
      <protection locked="0"/>
    </xf>
    <xf numFmtId="0" fontId="87" fillId="0" borderId="0">
      <protection locked="0"/>
    </xf>
    <xf numFmtId="0" fontId="88" fillId="0" borderId="0">
      <protection locked="0"/>
    </xf>
    <xf numFmtId="0" fontId="87" fillId="0" borderId="0">
      <protection locked="0"/>
    </xf>
    <xf numFmtId="0" fontId="87" fillId="0" borderId="0">
      <protection locked="0"/>
    </xf>
    <xf numFmtId="0" fontId="87" fillId="0" borderId="0">
      <protection locked="0"/>
    </xf>
    <xf numFmtId="0" fontId="88" fillId="0" borderId="0">
      <protection locked="0"/>
    </xf>
    <xf numFmtId="0" fontId="86" fillId="0" borderId="0"/>
    <xf numFmtId="0" fontId="86" fillId="0" borderId="0"/>
    <xf numFmtId="192" fontId="89" fillId="0" borderId="0"/>
    <xf numFmtId="192" fontId="89" fillId="0" borderId="0"/>
    <xf numFmtId="192" fontId="89" fillId="0" borderId="0"/>
    <xf numFmtId="193" fontId="89" fillId="0" borderId="0"/>
    <xf numFmtId="193" fontId="89" fillId="0" borderId="0"/>
    <xf numFmtId="193" fontId="89" fillId="0" borderId="0"/>
    <xf numFmtId="193" fontId="89" fillId="0" borderId="0"/>
    <xf numFmtId="194" fontId="89" fillId="0" borderId="0"/>
    <xf numFmtId="195" fontId="89" fillId="0" borderId="0"/>
    <xf numFmtId="195" fontId="89" fillId="0" borderId="0"/>
    <xf numFmtId="195" fontId="89" fillId="0" borderId="0"/>
    <xf numFmtId="195" fontId="89" fillId="0" borderId="0"/>
    <xf numFmtId="194" fontId="89" fillId="0" borderId="0"/>
    <xf numFmtId="196" fontId="89" fillId="0" borderId="0"/>
    <xf numFmtId="196" fontId="89" fillId="0" borderId="0"/>
    <xf numFmtId="196" fontId="89" fillId="0" borderId="0"/>
    <xf numFmtId="196" fontId="89" fillId="0" borderId="0"/>
    <xf numFmtId="196" fontId="89" fillId="0" borderId="0"/>
    <xf numFmtId="0" fontId="14" fillId="6" borderId="0" applyNumberFormat="0" applyBorder="0" applyAlignment="0" applyProtection="0"/>
    <xf numFmtId="38" fontId="23" fillId="18" borderId="0" applyNumberFormat="0" applyBorder="0" applyAlignment="0" applyProtection="0"/>
    <xf numFmtId="0" fontId="16" fillId="0" borderId="23" applyNumberFormat="0" applyAlignment="0" applyProtection="0">
      <alignment horizontal="left" vertical="center"/>
    </xf>
    <xf numFmtId="0" fontId="90" fillId="0" borderId="0" applyNumberFormat="0" applyBorder="0" applyAlignment="0">
      <alignment horizontal="center"/>
    </xf>
    <xf numFmtId="0" fontId="15" fillId="0" borderId="0" applyNumberFormat="0" applyFill="0" applyBorder="0" applyAlignment="0" applyProtection="0"/>
    <xf numFmtId="0" fontId="16" fillId="0" borderId="0" applyNumberFormat="0" applyFill="0" applyBorder="0" applyAlignment="0" applyProtection="0"/>
    <xf numFmtId="0" fontId="17" fillId="0" borderId="3" applyNumberFormat="0" applyFill="0" applyAlignment="0" applyProtection="0"/>
    <xf numFmtId="0" fontId="17" fillId="0" borderId="0" applyNumberFormat="0" applyFill="0" applyBorder="0" applyAlignment="0" applyProtection="0"/>
    <xf numFmtId="10" fontId="23" fillId="46" borderId="8" applyNumberFormat="0" applyBorder="0" applyAlignment="0" applyProtection="0"/>
    <xf numFmtId="10" fontId="23" fillId="46" borderId="8" applyNumberFormat="0" applyBorder="0" applyAlignment="0" applyProtection="0"/>
    <xf numFmtId="10" fontId="23" fillId="46" borderId="8" applyNumberFormat="0" applyBorder="0" applyAlignment="0" applyProtection="0"/>
    <xf numFmtId="0" fontId="18" fillId="5" borderId="1" applyNumberFormat="0" applyAlignment="0" applyProtection="0"/>
    <xf numFmtId="0" fontId="18" fillId="5" borderId="1" applyNumberFormat="0" applyAlignment="0" applyProtection="0"/>
    <xf numFmtId="0" fontId="18" fillId="5" borderId="1" applyNumberFormat="0" applyAlignment="0" applyProtection="0"/>
    <xf numFmtId="0" fontId="18" fillId="5" borderId="1" applyNumberFormat="0" applyAlignment="0" applyProtection="0"/>
    <xf numFmtId="0" fontId="18" fillId="5" borderId="1" applyNumberFormat="0" applyAlignment="0" applyProtection="0"/>
    <xf numFmtId="0" fontId="18" fillId="7" borderId="1" applyNumberFormat="0" applyAlignment="0" applyProtection="0"/>
    <xf numFmtId="0" fontId="18" fillId="7" borderId="1" applyNumberFormat="0" applyAlignment="0" applyProtection="0"/>
    <xf numFmtId="0" fontId="18" fillId="5" borderId="1" applyNumberFormat="0" applyAlignment="0" applyProtection="0"/>
    <xf numFmtId="49" fontId="35" fillId="0" borderId="0" applyFill="0" applyBorder="0" applyProtection="0"/>
    <xf numFmtId="197" fontId="35" fillId="0" borderId="0" applyFill="0" applyBorder="0" applyProtection="0"/>
    <xf numFmtId="198" fontId="35" fillId="0" borderId="0" applyFill="0" applyBorder="0" applyProtection="0"/>
    <xf numFmtId="0" fontId="19" fillId="0" borderId="4" applyNumberFormat="0" applyFill="0" applyAlignment="0" applyProtection="0"/>
    <xf numFmtId="0" fontId="20" fillId="7" borderId="0" applyNumberFormat="0" applyBorder="0" applyAlignment="0" applyProtection="0"/>
    <xf numFmtId="0" fontId="82" fillId="0" borderId="0" applyNumberFormat="0" applyFill="0" applyAlignment="0" applyProtection="0"/>
    <xf numFmtId="0" fontId="91"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3" fillId="0" borderId="0"/>
    <xf numFmtId="0" fontId="89" fillId="0" borderId="0"/>
    <xf numFmtId="0" fontId="89" fillId="0" borderId="0"/>
    <xf numFmtId="0" fontId="89" fillId="0" borderId="0"/>
    <xf numFmtId="0" fontId="78" fillId="0" borderId="0" applyAlignment="0"/>
    <xf numFmtId="0" fontId="4" fillId="0" borderId="0"/>
    <xf numFmtId="0" fontId="5" fillId="0" borderId="0"/>
    <xf numFmtId="0" fontId="5" fillId="0" borderId="0"/>
    <xf numFmtId="0" fontId="78" fillId="0" borderId="0" applyAlignment="0"/>
    <xf numFmtId="0" fontId="12" fillId="0" borderId="0"/>
    <xf numFmtId="0" fontId="5" fillId="0" borderId="0"/>
    <xf numFmtId="0" fontId="5" fillId="0" borderId="0"/>
    <xf numFmtId="0" fontId="5" fillId="0" borderId="0"/>
    <xf numFmtId="0" fontId="5" fillId="0" borderId="0"/>
    <xf numFmtId="0" fontId="5" fillId="0" borderId="0"/>
    <xf numFmtId="0" fontId="78" fillId="0" borderId="0" applyAlignment="0"/>
    <xf numFmtId="0" fontId="12" fillId="0" borderId="0"/>
    <xf numFmtId="0" fontId="5" fillId="0" borderId="0"/>
    <xf numFmtId="0" fontId="5" fillId="0" borderId="0"/>
    <xf numFmtId="0" fontId="5" fillId="0" borderId="0"/>
    <xf numFmtId="0" fontId="5" fillId="0" borderId="0"/>
    <xf numFmtId="0" fontId="5" fillId="0" borderId="0"/>
    <xf numFmtId="0" fontId="12" fillId="0" borderId="0"/>
    <xf numFmtId="0" fontId="12" fillId="0" borderId="0">
      <alignment wrapText="1"/>
    </xf>
    <xf numFmtId="0" fontId="12" fillId="0" borderId="0"/>
    <xf numFmtId="0" fontId="5" fillId="0" borderId="0"/>
    <xf numFmtId="0" fontId="5" fillId="0" borderId="0"/>
    <xf numFmtId="0" fontId="89" fillId="0" borderId="0"/>
    <xf numFmtId="0" fontId="12" fillId="0" borderId="0"/>
    <xf numFmtId="0" fontId="7" fillId="0" borderId="0"/>
    <xf numFmtId="0" fontId="5" fillId="47" borderId="79" applyNumberFormat="0" applyFont="0" applyAlignment="0" applyProtection="0"/>
    <xf numFmtId="0" fontId="12" fillId="4" borderId="5" applyNumberFormat="0" applyFont="0" applyAlignment="0" applyProtection="0"/>
    <xf numFmtId="0" fontId="12" fillId="4" borderId="5" applyNumberFormat="0" applyFont="0" applyAlignment="0" applyProtection="0"/>
    <xf numFmtId="0" fontId="12" fillId="4" borderId="5" applyNumberFormat="0" applyFont="0" applyAlignment="0" applyProtection="0"/>
    <xf numFmtId="0" fontId="12" fillId="4" borderId="5" applyNumberFormat="0" applyFont="0" applyAlignment="0" applyProtection="0"/>
    <xf numFmtId="0" fontId="12" fillId="4" borderId="5" applyNumberFormat="0" applyFont="0" applyAlignment="0" applyProtection="0"/>
    <xf numFmtId="0" fontId="12" fillId="4" borderId="5" applyNumberFormat="0" applyFont="0" applyAlignment="0" applyProtection="0"/>
    <xf numFmtId="0" fontId="12" fillId="4" borderId="5" applyNumberFormat="0" applyFont="0" applyAlignment="0" applyProtection="0"/>
    <xf numFmtId="199" fontId="82" fillId="0" borderId="0" applyFill="0" applyBorder="0" applyAlignment="0" applyProtection="0"/>
    <xf numFmtId="0" fontId="21" fillId="42" borderId="6" applyNumberFormat="0" applyAlignment="0" applyProtection="0"/>
    <xf numFmtId="0" fontId="21" fillId="42" borderId="6" applyNumberFormat="0" applyAlignment="0" applyProtection="0"/>
    <xf numFmtId="0" fontId="21" fillId="42" borderId="6" applyNumberFormat="0" applyAlignment="0" applyProtection="0"/>
    <xf numFmtId="0" fontId="21" fillId="42" borderId="6" applyNumberFormat="0" applyAlignment="0" applyProtection="0"/>
    <xf numFmtId="0" fontId="21" fillId="42" borderId="6" applyNumberFormat="0" applyAlignment="0" applyProtection="0"/>
    <xf numFmtId="0" fontId="21" fillId="16" borderId="6" applyNumberFormat="0" applyAlignment="0" applyProtection="0"/>
    <xf numFmtId="0" fontId="21" fillId="16" borderId="6" applyNumberFormat="0" applyAlignment="0" applyProtection="0"/>
    <xf numFmtId="0" fontId="21" fillId="42" borderId="6" applyNumberFormat="0" applyAlignment="0" applyProtection="0"/>
    <xf numFmtId="40" fontId="94" fillId="19" borderId="0">
      <alignment horizontal="right"/>
    </xf>
    <xf numFmtId="0" fontId="46" fillId="0" borderId="80" applyNumberFormat="0" applyAlignment="0" applyProtection="0"/>
    <xf numFmtId="0" fontId="35" fillId="48" borderId="0" applyNumberFormat="0" applyFont="0" applyBorder="0" applyAlignment="0" applyProtection="0"/>
    <xf numFmtId="0" fontId="23" fillId="25" borderId="11" applyNumberFormat="0" applyFont="0" applyBorder="0" applyAlignment="0" applyProtection="0">
      <alignment horizontal="center"/>
    </xf>
    <xf numFmtId="0" fontId="23" fillId="49" borderId="11" applyNumberFormat="0" applyFont="0" applyBorder="0" applyAlignment="0" applyProtection="0">
      <alignment horizontal="center"/>
    </xf>
    <xf numFmtId="0" fontId="35" fillId="0" borderId="81" applyNumberFormat="0" applyAlignment="0" applyProtection="0"/>
    <xf numFmtId="0" fontId="35" fillId="0" borderId="81" applyNumberFormat="0" applyAlignment="0" applyProtection="0"/>
    <xf numFmtId="0" fontId="35" fillId="0" borderId="81" applyNumberFormat="0" applyAlignment="0" applyProtection="0"/>
    <xf numFmtId="0" fontId="35" fillId="0" borderId="81" applyNumberFormat="0" applyAlignment="0" applyProtection="0"/>
    <xf numFmtId="0" fontId="35" fillId="0" borderId="81"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35" fillId="0" borderId="82" applyNumberFormat="0" applyAlignment="0" applyProtection="0"/>
    <xf numFmtId="0" fontId="46" fillId="0" borderId="83" applyNumberFormat="0" applyAlignment="0" applyProtection="0"/>
    <xf numFmtId="0" fontId="86" fillId="0" borderId="0"/>
    <xf numFmtId="10"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12" fillId="0" borderId="0" applyFont="0" applyFill="0" applyBorder="0" applyAlignment="0" applyProtection="0"/>
    <xf numFmtId="9" fontId="84" fillId="0" borderId="0" applyFont="0" applyFill="0" applyBorder="0" applyAlignment="0" applyProtection="0"/>
    <xf numFmtId="9" fontId="1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5" fillId="0" borderId="0" applyNumberFormat="0" applyFont="0" applyFill="0" applyBorder="0" applyAlignment="0" applyProtection="0">
      <alignment horizontal="left"/>
    </xf>
    <xf numFmtId="15" fontId="95" fillId="0" borderId="0" applyFont="0" applyFill="0" applyBorder="0" applyAlignment="0" applyProtection="0"/>
    <xf numFmtId="4" fontId="95" fillId="0" borderId="0" applyFont="0" applyFill="0" applyBorder="0" applyAlignment="0" applyProtection="0"/>
    <xf numFmtId="0" fontId="96" fillId="0" borderId="9">
      <alignment horizontal="center"/>
    </xf>
    <xf numFmtId="3" fontId="95" fillId="0" borderId="0" applyFont="0" applyFill="0" applyBorder="0" applyAlignment="0" applyProtection="0"/>
    <xf numFmtId="0" fontId="95" fillId="50" borderId="0" applyNumberFormat="0" applyFont="0" applyBorder="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2" fillId="0" borderId="42" applyNumberFormat="0" applyFill="0" applyAlignment="0" applyProtection="0"/>
    <xf numFmtId="0" fontId="89" fillId="0" borderId="0"/>
    <xf numFmtId="0" fontId="34" fillId="0" borderId="0" applyNumberFormat="0" applyBorder="0" applyAlignment="0"/>
    <xf numFmtId="0" fontId="34" fillId="0" borderId="0" applyNumberFormat="0" applyBorder="0" applyAlignment="0"/>
    <xf numFmtId="0" fontId="34" fillId="0" borderId="0" applyNumberFormat="0" applyBorder="0" applyAlignment="0"/>
    <xf numFmtId="0" fontId="34" fillId="0" borderId="0" applyNumberFormat="0" applyBorder="0" applyAlignment="0"/>
    <xf numFmtId="0" fontId="89" fillId="0" borderId="0"/>
    <xf numFmtId="0" fontId="89" fillId="0" borderId="0"/>
    <xf numFmtId="0" fontId="97" fillId="39" borderId="0" applyNumberFormat="0" applyBorder="0" applyAlignment="0"/>
    <xf numFmtId="0" fontId="97" fillId="8" borderId="0" applyNumberFormat="0" applyBorder="0" applyAlignment="0"/>
    <xf numFmtId="0" fontId="97" fillId="39" borderId="0" applyNumberFormat="0" applyBorder="0" applyAlignment="0"/>
    <xf numFmtId="0" fontId="98" fillId="0" borderId="0"/>
    <xf numFmtId="0" fontId="31" fillId="0" borderId="0" applyNumberFormat="0" applyBorder="0" applyAlignment="0"/>
    <xf numFmtId="0" fontId="89" fillId="0" borderId="0"/>
    <xf numFmtId="0" fontId="31" fillId="0" borderId="0" applyNumberFormat="0" applyBorder="0" applyAlignment="0"/>
    <xf numFmtId="0" fontId="89" fillId="0" borderId="0"/>
    <xf numFmtId="0" fontId="89" fillId="0" borderId="0"/>
    <xf numFmtId="0" fontId="98" fillId="0" borderId="0"/>
    <xf numFmtId="0" fontId="99" fillId="0" borderId="0"/>
    <xf numFmtId="0" fontId="100" fillId="42" borderId="0" applyNumberFormat="0" applyBorder="0" applyAlignment="0"/>
    <xf numFmtId="0" fontId="99" fillId="0" borderId="0"/>
    <xf numFmtId="0" fontId="98" fillId="0" borderId="0"/>
    <xf numFmtId="0" fontId="100" fillId="42" borderId="0" applyNumberFormat="0" applyBorder="0" applyAlignment="0"/>
    <xf numFmtId="0" fontId="98" fillId="0" borderId="0"/>
    <xf numFmtId="0" fontId="101" fillId="0" borderId="0"/>
    <xf numFmtId="0" fontId="34" fillId="0" borderId="0" applyNumberFormat="0" applyBorder="0" applyAlignment="0"/>
    <xf numFmtId="0" fontId="34" fillId="0" borderId="0" applyNumberFormat="0" applyBorder="0" applyAlignment="0"/>
    <xf numFmtId="0" fontId="101" fillId="0" borderId="0"/>
    <xf numFmtId="0" fontId="102" fillId="0" borderId="0"/>
    <xf numFmtId="0" fontId="97" fillId="6" borderId="0" applyNumberFormat="0" applyBorder="0" applyAlignment="0"/>
    <xf numFmtId="0" fontId="102" fillId="0" borderId="0"/>
    <xf numFmtId="0" fontId="97" fillId="51" borderId="0" applyNumberFormat="0" applyBorder="0" applyAlignment="0"/>
    <xf numFmtId="0" fontId="97" fillId="8" borderId="0" applyNumberFormat="0" applyBorder="0" applyAlignment="0"/>
    <xf numFmtId="0" fontId="97" fillId="39" borderId="0" applyNumberFormat="0" applyBorder="0" applyAlignment="0"/>
    <xf numFmtId="49" fontId="12" fillId="0" borderId="0" applyFont="0" applyFill="0" applyBorder="0" applyAlignment="0" applyProtection="0"/>
    <xf numFmtId="0" fontId="22" fillId="0" borderId="0" applyNumberFormat="0" applyFill="0" applyBorder="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12" fillId="0" borderId="7" applyNumberFormat="0" applyFont="0" applyFill="0" applyAlignment="0" applyProtection="0"/>
    <xf numFmtId="0" fontId="66" fillId="0" borderId="55" applyNumberFormat="0" applyFill="0" applyAlignment="0" applyProtection="0"/>
    <xf numFmtId="0" fontId="19" fillId="0" borderId="0" applyNumberFormat="0" applyFill="0" applyBorder="0" applyAlignment="0" applyProtection="0"/>
    <xf numFmtId="0" fontId="105" fillId="0" borderId="0"/>
    <xf numFmtId="188" fontId="85" fillId="0" borderId="0" applyFont="0" applyFill="0" applyBorder="0" applyAlignment="0" applyProtection="0"/>
    <xf numFmtId="189" fontId="85" fillId="0" borderId="0" applyFont="0" applyFill="0" applyBorder="0" applyAlignment="0" applyProtection="0"/>
    <xf numFmtId="0" fontId="12" fillId="0" borderId="0"/>
    <xf numFmtId="0" fontId="12" fillId="0" borderId="0" applyProtection="0">
      <alignment horizontal="centerContinuous" vertical="top"/>
    </xf>
    <xf numFmtId="0" fontId="16" fillId="0" borderId="115" applyNumberFormat="0" applyAlignment="0" applyProtection="0">
      <alignment horizontal="left" vertical="center"/>
    </xf>
    <xf numFmtId="0" fontId="35" fillId="0" borderId="113" applyNumberFormat="0" applyAlignment="0" applyProtection="0"/>
    <xf numFmtId="0" fontId="35" fillId="0" borderId="113" applyNumberFormat="0" applyAlignment="0" applyProtection="0"/>
    <xf numFmtId="0" fontId="35" fillId="0" borderId="113" applyNumberFormat="0" applyAlignment="0" applyProtection="0"/>
    <xf numFmtId="0" fontId="35" fillId="0" borderId="116"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12" fillId="0" borderId="0"/>
    <xf numFmtId="43" fontId="2" fillId="0" borderId="0" applyFont="0" applyFill="0" applyBorder="0" applyAlignment="0" applyProtection="0"/>
    <xf numFmtId="44" fontId="2" fillId="0" borderId="0" applyFont="0" applyFill="0" applyBorder="0" applyAlignment="0" applyProtection="0"/>
    <xf numFmtId="0" fontId="35" fillId="0" borderId="116" applyNumberFormat="0" applyAlignment="0" applyProtection="0"/>
    <xf numFmtId="0" fontId="35" fillId="0" borderId="113" applyNumberFormat="0" applyAlignment="0" applyProtection="0"/>
    <xf numFmtId="0" fontId="35" fillId="0" borderId="113" applyNumberFormat="0" applyAlignment="0" applyProtection="0"/>
    <xf numFmtId="0" fontId="35" fillId="0" borderId="113" applyNumberFormat="0" applyAlignment="0" applyProtection="0"/>
    <xf numFmtId="0" fontId="35" fillId="0" borderId="113" applyNumberFormat="0" applyAlignment="0" applyProtection="0"/>
    <xf numFmtId="0" fontId="35" fillId="0" borderId="113" applyNumberFormat="0" applyAlignment="0" applyProtection="0"/>
    <xf numFmtId="0" fontId="2" fillId="0" borderId="0"/>
    <xf numFmtId="0" fontId="2" fillId="0" borderId="0"/>
    <xf numFmtId="0" fontId="35" fillId="0" borderId="116" applyNumberFormat="0" applyAlignment="0" applyProtection="0"/>
    <xf numFmtId="0" fontId="35" fillId="0" borderId="116" applyNumberFormat="0" applyAlignment="0" applyProtection="0"/>
    <xf numFmtId="0" fontId="35" fillId="0" borderId="113" applyNumberFormat="0" applyAlignment="0" applyProtection="0"/>
    <xf numFmtId="0" fontId="12" fillId="0" borderId="0" applyProtection="0">
      <alignment horizontal="centerContinuous" vertical="top"/>
    </xf>
    <xf numFmtId="0" fontId="12" fillId="0" borderId="0"/>
    <xf numFmtId="0" fontId="35" fillId="0" borderId="116" applyNumberFormat="0" applyAlignment="0" applyProtection="0"/>
    <xf numFmtId="0" fontId="35" fillId="0" borderId="116" applyNumberFormat="0" applyAlignment="0" applyProtection="0"/>
    <xf numFmtId="0" fontId="35" fillId="0" borderId="113" applyNumberFormat="0" applyAlignment="0" applyProtection="0"/>
    <xf numFmtId="0" fontId="35" fillId="0" borderId="113" applyNumberFormat="0" applyAlignment="0" applyProtection="0"/>
    <xf numFmtId="0" fontId="1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35" fillId="0" borderId="113" applyNumberFormat="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35" fillId="0" borderId="116" applyNumberFormat="0" applyAlignment="0" applyProtection="0"/>
    <xf numFmtId="0" fontId="12" fillId="0" borderId="0"/>
    <xf numFmtId="0" fontId="12" fillId="0" borderId="0" applyProtection="0">
      <alignment horizontal="centerContinuous" vertical="top"/>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5" fillId="0" borderId="113" applyNumberFormat="0" applyAlignment="0" applyProtection="0"/>
    <xf numFmtId="0" fontId="35" fillId="0" borderId="113" applyNumberFormat="0" applyAlignment="0" applyProtection="0"/>
    <xf numFmtId="0" fontId="12" fillId="0" borderId="0" applyProtection="0">
      <alignment horizontal="centerContinuous" vertical="top"/>
    </xf>
    <xf numFmtId="0" fontId="35" fillId="0" borderId="113" applyNumberFormat="0" applyAlignment="0" applyProtection="0"/>
    <xf numFmtId="0" fontId="35" fillId="0" borderId="113" applyNumberFormat="0" applyAlignment="0" applyProtection="0"/>
    <xf numFmtId="0" fontId="35" fillId="0" borderId="113" applyNumberFormat="0" applyAlignment="0" applyProtection="0"/>
    <xf numFmtId="0" fontId="35" fillId="0" borderId="113" applyNumberFormat="0" applyAlignment="0" applyProtection="0"/>
    <xf numFmtId="0" fontId="35" fillId="0" borderId="116" applyNumberFormat="0" applyAlignment="0" applyProtection="0"/>
    <xf numFmtId="0" fontId="35" fillId="0" borderId="113" applyNumberFormat="0" applyAlignment="0" applyProtection="0"/>
    <xf numFmtId="0" fontId="35" fillId="0" borderId="116"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113" applyNumberFormat="0" applyAlignment="0" applyProtection="0"/>
    <xf numFmtId="0" fontId="2" fillId="47" borderId="79" applyNumberFormat="0" applyFont="0" applyAlignment="0" applyProtection="0"/>
    <xf numFmtId="0" fontId="35" fillId="0" borderId="113" applyNumberFormat="0" applyAlignment="0" applyProtection="0"/>
    <xf numFmtId="0" fontId="12" fillId="0" borderId="0" applyProtection="0">
      <alignment horizontal="centerContinuous" vertical="top"/>
    </xf>
    <xf numFmtId="0" fontId="16" fillId="0" borderId="115" applyNumberFormat="0" applyAlignment="0" applyProtection="0">
      <alignment horizontal="left" vertical="center"/>
    </xf>
    <xf numFmtId="0" fontId="35" fillId="0" borderId="116"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5" fillId="0" borderId="116" applyNumberFormat="0" applyAlignment="0" applyProtection="0"/>
    <xf numFmtId="0" fontId="35" fillId="0" borderId="116" applyNumberFormat="0" applyAlignment="0" applyProtection="0"/>
    <xf numFmtId="0" fontId="35" fillId="0" borderId="116" applyNumberFormat="0" applyAlignment="0" applyProtection="0"/>
    <xf numFmtId="0" fontId="35" fillId="0" borderId="113" applyNumberFormat="0" applyAlignment="0" applyProtection="0"/>
    <xf numFmtId="0" fontId="35" fillId="0" borderId="113" applyNumberFormat="0" applyAlignment="0" applyProtection="0"/>
    <xf numFmtId="0" fontId="35" fillId="0" borderId="113" applyNumberFormat="0" applyAlignment="0" applyProtection="0"/>
    <xf numFmtId="0" fontId="12" fillId="0" borderId="0"/>
    <xf numFmtId="0" fontId="35" fillId="0" borderId="113" applyNumberFormat="0" applyAlignment="0" applyProtection="0"/>
    <xf numFmtId="0" fontId="35" fillId="0" borderId="113" applyNumberFormat="0" applyAlignment="0" applyProtection="0"/>
    <xf numFmtId="0" fontId="35" fillId="0" borderId="116" applyNumberFormat="0" applyAlignment="0" applyProtection="0"/>
    <xf numFmtId="0" fontId="35" fillId="0" borderId="113" applyNumberFormat="0" applyAlignment="0" applyProtection="0"/>
    <xf numFmtId="0" fontId="35" fillId="0" borderId="113" applyNumberFormat="0" applyAlignment="0" applyProtection="0"/>
    <xf numFmtId="43" fontId="117" fillId="0" borderId="0" applyFont="0" applyFill="0" applyBorder="0" applyAlignment="0" applyProtection="0"/>
  </cellStyleXfs>
  <cellXfs count="1169">
    <xf numFmtId="0" fontId="0" fillId="0" borderId="0" xfId="0">
      <alignment horizontal="centerContinuous" vertical="top"/>
    </xf>
    <xf numFmtId="0" fontId="16" fillId="0" borderId="0" xfId="0" applyNumberFormat="1" applyFont="1" applyFill="1" applyBorder="1" applyAlignment="1" applyProtection="1"/>
    <xf numFmtId="0" fontId="0" fillId="0" borderId="0" xfId="0" applyProtection="1">
      <alignment horizontal="centerContinuous" vertical="top"/>
    </xf>
    <xf numFmtId="0" fontId="0" fillId="0" borderId="0" xfId="0" applyAlignment="1" applyProtection="1">
      <alignment horizontal="centerContinuous"/>
    </xf>
    <xf numFmtId="0" fontId="27" fillId="0" borderId="0" xfId="0" applyFont="1" applyBorder="1" applyProtection="1">
      <alignment horizontal="centerContinuous" vertical="top"/>
    </xf>
    <xf numFmtId="0" fontId="26" fillId="0" borderId="0" xfId="0" applyFont="1" applyAlignment="1" applyProtection="1">
      <alignment horizontal="centerContinuous"/>
    </xf>
    <xf numFmtId="0" fontId="12" fillId="0" borderId="0" xfId="0" applyFont="1" applyBorder="1" applyProtection="1">
      <alignment horizontal="centerContinuous" vertical="top"/>
    </xf>
    <xf numFmtId="0" fontId="27" fillId="0" borderId="0" xfId="0" applyFont="1" applyProtection="1">
      <alignment horizontal="centerContinuous" vertical="top"/>
    </xf>
    <xf numFmtId="0" fontId="27" fillId="0" borderId="0" xfId="0" applyFont="1" applyFill="1" applyBorder="1" applyProtection="1">
      <alignment horizontal="centerContinuous" vertical="top"/>
    </xf>
    <xf numFmtId="0" fontId="0" fillId="0" borderId="0" xfId="0" applyBorder="1" applyProtection="1">
      <alignment horizontal="centerContinuous" vertical="top"/>
    </xf>
    <xf numFmtId="0" fontId="12" fillId="0" borderId="0" xfId="0" applyFont="1" applyProtection="1">
      <alignment horizontal="centerContinuous" vertical="top"/>
    </xf>
    <xf numFmtId="0" fontId="24" fillId="0" borderId="0" xfId="0" applyFont="1" applyFill="1" applyProtection="1">
      <alignment horizontal="centerContinuous" vertical="top"/>
    </xf>
    <xf numFmtId="0" fontId="0" fillId="0" borderId="0" xfId="0" applyFill="1" applyProtection="1">
      <alignment horizontal="centerContinuous" vertical="top"/>
    </xf>
    <xf numFmtId="0" fontId="24" fillId="18" borderId="8" xfId="0" applyFont="1" applyFill="1" applyBorder="1" applyAlignment="1" applyProtection="1">
      <alignment horizontal="center" vertical="center"/>
    </xf>
    <xf numFmtId="0" fontId="24" fillId="18" borderId="8" xfId="0" applyFont="1" applyFill="1" applyBorder="1" applyAlignment="1" applyProtection="1">
      <alignment horizontal="center" vertical="center" wrapText="1"/>
    </xf>
    <xf numFmtId="0" fontId="0" fillId="0" borderId="0" xfId="0" applyAlignment="1" applyProtection="1">
      <alignment horizontal="center" vertical="top"/>
    </xf>
    <xf numFmtId="0" fontId="0" fillId="0" borderId="0" xfId="0" applyAlignment="1" applyProtection="1">
      <alignment horizontal="left" vertical="top"/>
    </xf>
    <xf numFmtId="38" fontId="0" fillId="0" borderId="0" xfId="42" applyNumberFormat="1" applyFont="1" applyFill="1" applyProtection="1"/>
    <xf numFmtId="0" fontId="36" fillId="20" borderId="22" xfId="42" applyFont="1" applyFill="1" applyBorder="1" applyAlignment="1" applyProtection="1">
      <alignment horizontal="left" vertical="center"/>
    </xf>
    <xf numFmtId="0" fontId="33" fillId="20" borderId="24" xfId="42" applyFont="1" applyFill="1" applyBorder="1" applyAlignment="1" applyProtection="1">
      <alignment vertical="center"/>
    </xf>
    <xf numFmtId="0" fontId="24" fillId="18" borderId="25" xfId="42" applyFont="1" applyFill="1" applyBorder="1" applyAlignment="1" applyProtection="1">
      <alignment horizontal="center" vertical="center" wrapText="1"/>
    </xf>
    <xf numFmtId="165" fontId="12" fillId="18" borderId="29" xfId="29" applyNumberFormat="1" applyFont="1" applyFill="1" applyBorder="1" applyAlignment="1" applyProtection="1">
      <alignment vertical="center"/>
    </xf>
    <xf numFmtId="165" fontId="12" fillId="22" borderId="28" xfId="29" applyNumberFormat="1" applyFont="1" applyFill="1" applyBorder="1" applyAlignment="1" applyProtection="1">
      <alignment vertical="center"/>
    </xf>
    <xf numFmtId="165" fontId="12" fillId="18" borderId="28" xfId="29" applyNumberFormat="1" applyFont="1" applyFill="1" applyBorder="1" applyAlignment="1" applyProtection="1">
      <alignment vertical="center"/>
    </xf>
    <xf numFmtId="165" fontId="12" fillId="18" borderId="8" xfId="29" applyNumberFormat="1" applyFont="1" applyFill="1" applyBorder="1" applyAlignment="1" applyProtection="1">
      <alignment vertical="center"/>
    </xf>
    <xf numFmtId="165" fontId="12" fillId="18" borderId="30" xfId="29" applyNumberFormat="1" applyFont="1" applyFill="1" applyBorder="1" applyAlignment="1" applyProtection="1">
      <alignment vertical="center"/>
    </xf>
    <xf numFmtId="0" fontId="0" fillId="0" borderId="0" xfId="0" applyAlignment="1">
      <alignment horizontal="left" vertical="top"/>
    </xf>
    <xf numFmtId="0" fontId="16" fillId="0" borderId="0" xfId="0" applyFont="1" applyProtection="1">
      <alignment horizontal="centerContinuous" vertical="top"/>
    </xf>
    <xf numFmtId="0" fontId="16" fillId="0" borderId="0" xfId="0" applyFont="1" applyAlignment="1" applyProtection="1"/>
    <xf numFmtId="0" fontId="24" fillId="18" borderId="0" xfId="0" applyFont="1" applyFill="1" applyAlignment="1">
      <alignment horizontal="left" vertical="top"/>
    </xf>
    <xf numFmtId="0" fontId="24" fillId="18" borderId="0" xfId="0" applyFont="1" applyFill="1" applyAlignment="1" applyProtection="1">
      <alignment horizontal="left"/>
    </xf>
    <xf numFmtId="0" fontId="24" fillId="0" borderId="0" xfId="0" applyFont="1" applyAlignment="1">
      <alignment horizontal="left" vertical="top"/>
    </xf>
    <xf numFmtId="0" fontId="24" fillId="18" borderId="0" xfId="0" applyFont="1" applyFill="1" applyAlignment="1">
      <alignment horizontal="left"/>
    </xf>
    <xf numFmtId="14" fontId="0" fillId="0" borderId="0" xfId="0" applyNumberFormat="1">
      <alignment horizontal="centerContinuous" vertical="top"/>
    </xf>
    <xf numFmtId="0" fontId="0" fillId="0" borderId="0" xfId="0" applyAlignment="1">
      <alignment horizontal="center" vertical="top"/>
    </xf>
    <xf numFmtId="38" fontId="39" fillId="0" borderId="0" xfId="42" applyNumberFormat="1" applyFont="1" applyFill="1" applyProtection="1"/>
    <xf numFmtId="0" fontId="31" fillId="18" borderId="39" xfId="49" applyFont="1" applyFill="1" applyBorder="1" applyAlignment="1" applyProtection="1">
      <alignment horizontal="center"/>
    </xf>
    <xf numFmtId="0" fontId="31" fillId="18" borderId="40" xfId="49" applyFont="1" applyFill="1" applyBorder="1" applyAlignment="1" applyProtection="1"/>
    <xf numFmtId="0" fontId="24" fillId="18" borderId="37" xfId="49" applyFont="1" applyFill="1" applyBorder="1" applyAlignment="1" applyProtection="1">
      <alignment wrapText="1"/>
    </xf>
    <xf numFmtId="0" fontId="24" fillId="18" borderId="0" xfId="49" applyFont="1" applyFill="1" applyBorder="1" applyAlignment="1" applyProtection="1">
      <alignment wrapText="1"/>
    </xf>
    <xf numFmtId="3" fontId="24" fillId="18" borderId="11" xfId="49" applyNumberFormat="1" applyFont="1" applyFill="1" applyBorder="1" applyAlignment="1" applyProtection="1">
      <alignment horizontal="center" vertical="center" wrapText="1"/>
    </xf>
    <xf numFmtId="3" fontId="24" fillId="18" borderId="38" xfId="49" applyNumberFormat="1" applyFont="1" applyFill="1" applyBorder="1" applyAlignment="1" applyProtection="1">
      <alignment horizontal="center" vertical="center" wrapText="1"/>
    </xf>
    <xf numFmtId="0" fontId="44" fillId="0" borderId="42" xfId="0" applyFont="1" applyBorder="1" applyAlignment="1" applyProtection="1">
      <alignment horizontal="left"/>
      <protection locked="0"/>
    </xf>
    <xf numFmtId="14" fontId="44" fillId="0" borderId="42" xfId="0" applyNumberFormat="1" applyFont="1" applyBorder="1" applyAlignment="1" applyProtection="1">
      <alignment horizontal="left" vertical="center"/>
      <protection locked="0"/>
    </xf>
    <xf numFmtId="0" fontId="12" fillId="23" borderId="19" xfId="42" applyFont="1" applyFill="1" applyBorder="1" applyAlignment="1" applyProtection="1">
      <alignment horizontal="center" vertical="center"/>
    </xf>
    <xf numFmtId="0" fontId="12" fillId="23" borderId="32" xfId="42" applyFont="1" applyFill="1" applyBorder="1" applyAlignment="1" applyProtection="1">
      <alignment horizontal="center" vertical="center"/>
    </xf>
    <xf numFmtId="0" fontId="12" fillId="23" borderId="28" xfId="42" applyFont="1" applyFill="1" applyBorder="1" applyAlignment="1" applyProtection="1">
      <alignment horizontal="left" vertical="center" wrapText="1"/>
    </xf>
    <xf numFmtId="0" fontId="12" fillId="23" borderId="28" xfId="42" applyFont="1" applyFill="1" applyBorder="1" applyAlignment="1" applyProtection="1">
      <alignment vertical="center" wrapText="1"/>
    </xf>
    <xf numFmtId="0" fontId="12" fillId="23" borderId="28" xfId="42" quotePrefix="1" applyFont="1" applyFill="1" applyBorder="1" applyAlignment="1" applyProtection="1">
      <alignment horizontal="left" vertical="center" wrapText="1"/>
    </xf>
    <xf numFmtId="165" fontId="40" fillId="23" borderId="8" xfId="29" applyNumberFormat="1" applyFont="1" applyFill="1" applyBorder="1" applyAlignment="1" applyProtection="1">
      <alignment vertical="center"/>
      <protection locked="0"/>
    </xf>
    <xf numFmtId="165" fontId="40" fillId="23" borderId="8" xfId="29" quotePrefix="1" applyNumberFormat="1" applyFont="1" applyFill="1" applyBorder="1" applyAlignment="1" applyProtection="1">
      <alignment horizontal="left" vertical="center"/>
      <protection locked="0"/>
    </xf>
    <xf numFmtId="165" fontId="12" fillId="24" borderId="8" xfId="29" applyNumberFormat="1" applyFont="1" applyFill="1" applyBorder="1" applyAlignment="1" applyProtection="1">
      <alignment vertical="center"/>
      <protection locked="0"/>
    </xf>
    <xf numFmtId="165" fontId="40" fillId="23" borderId="14" xfId="29" applyNumberFormat="1" applyFont="1" applyFill="1" applyBorder="1" applyAlignment="1" applyProtection="1">
      <alignment vertical="center"/>
      <protection locked="0"/>
    </xf>
    <xf numFmtId="165" fontId="12" fillId="18" borderId="15" xfId="29" applyNumberFormat="1" applyFont="1" applyFill="1" applyBorder="1" applyAlignment="1" applyProtection="1">
      <alignment vertical="center"/>
    </xf>
    <xf numFmtId="165" fontId="12" fillId="24" borderId="14" xfId="29" applyNumberFormat="1" applyFont="1" applyFill="1" applyBorder="1" applyAlignment="1" applyProtection="1">
      <alignment vertical="center"/>
      <protection locked="0"/>
    </xf>
    <xf numFmtId="0" fontId="29" fillId="0" borderId="0" xfId="105" applyFont="1" applyFill="1" applyBorder="1" applyAlignment="1" applyProtection="1">
      <alignment vertical="center"/>
      <protection locked="0"/>
    </xf>
    <xf numFmtId="0" fontId="34" fillId="0" borderId="12" xfId="186" applyNumberFormat="1" applyFont="1" applyFill="1" applyBorder="1" applyAlignment="1" applyProtection="1">
      <alignment horizontal="left"/>
    </xf>
    <xf numFmtId="0" fontId="34" fillId="0" borderId="8" xfId="186" applyNumberFormat="1" applyFont="1" applyFill="1" applyBorder="1" applyAlignment="1" applyProtection="1">
      <alignment horizontal="left"/>
    </xf>
    <xf numFmtId="0" fontId="16" fillId="0" borderId="0" xfId="187" applyFont="1"/>
    <xf numFmtId="0" fontId="76" fillId="0" borderId="0" xfId="59" applyFont="1" applyFill="1" applyAlignment="1" applyProtection="1"/>
    <xf numFmtId="0" fontId="34" fillId="0" borderId="0" xfId="59" applyFont="1" applyFill="1" applyAlignment="1" applyProtection="1"/>
    <xf numFmtId="0" fontId="34" fillId="0" borderId="0" xfId="59" applyFont="1" applyFill="1" applyProtection="1"/>
    <xf numFmtId="0" fontId="34" fillId="0" borderId="0" xfId="59" applyFont="1" applyProtection="1"/>
    <xf numFmtId="0" fontId="34" fillId="0" borderId="0" xfId="59" applyFont="1" applyAlignment="1" applyProtection="1">
      <alignment horizontal="center" vertical="center" wrapText="1"/>
    </xf>
    <xf numFmtId="0" fontId="34" fillId="0" borderId="0" xfId="59" applyFont="1" applyAlignment="1" applyProtection="1">
      <alignment wrapText="1"/>
    </xf>
    <xf numFmtId="0" fontId="34" fillId="0" borderId="41" xfId="59" applyFont="1" applyFill="1" applyBorder="1" applyAlignment="1" applyProtection="1">
      <alignment horizontal="center"/>
    </xf>
    <xf numFmtId="0" fontId="42" fillId="0" borderId="59" xfId="59" applyNumberFormat="1" applyFont="1" applyFill="1" applyBorder="1" applyAlignment="1" applyProtection="1"/>
    <xf numFmtId="0" fontId="34" fillId="19" borderId="41" xfId="59" applyFont="1" applyFill="1" applyBorder="1" applyProtection="1"/>
    <xf numFmtId="0" fontId="34" fillId="19" borderId="13" xfId="59" applyFont="1" applyFill="1" applyBorder="1" applyProtection="1"/>
    <xf numFmtId="0" fontId="34" fillId="19" borderId="0" xfId="59" applyFont="1" applyFill="1" applyBorder="1" applyProtection="1"/>
    <xf numFmtId="0" fontId="34" fillId="0" borderId="50" xfId="59" applyFont="1" applyFill="1" applyBorder="1" applyAlignment="1" applyProtection="1">
      <alignment horizontal="center"/>
    </xf>
    <xf numFmtId="0" fontId="31" fillId="0" borderId="47" xfId="59" applyNumberFormat="1" applyFont="1" applyFill="1" applyBorder="1" applyAlignment="1" applyProtection="1"/>
    <xf numFmtId="0" fontId="34" fillId="19" borderId="50" xfId="59" applyFont="1" applyFill="1" applyBorder="1" applyProtection="1"/>
    <xf numFmtId="0" fontId="34" fillId="19" borderId="12" xfId="59" applyFont="1" applyFill="1" applyBorder="1" applyProtection="1"/>
    <xf numFmtId="0" fontId="34" fillId="19" borderId="42" xfId="59" applyFont="1" applyFill="1" applyBorder="1" applyProtection="1"/>
    <xf numFmtId="165" fontId="34" fillId="0" borderId="0" xfId="59" applyNumberFormat="1" applyFont="1" applyAlignment="1" applyProtection="1"/>
    <xf numFmtId="0" fontId="34" fillId="0" borderId="0" xfId="59" applyFont="1" applyAlignment="1" applyProtection="1">
      <alignment horizontal="center"/>
    </xf>
    <xf numFmtId="0" fontId="12" fillId="0" borderId="0" xfId="59" applyFont="1" applyFill="1" applyBorder="1" applyAlignment="1" applyProtection="1">
      <alignment vertical="center"/>
    </xf>
    <xf numFmtId="0" fontId="34" fillId="0" borderId="0" xfId="59" applyFont="1" applyBorder="1" applyProtection="1"/>
    <xf numFmtId="0" fontId="31" fillId="0" borderId="0" xfId="59" applyFont="1" applyAlignment="1" applyProtection="1">
      <alignment horizontal="left"/>
    </xf>
    <xf numFmtId="0" fontId="42" fillId="0" borderId="0" xfId="59" applyFont="1" applyFill="1" applyProtection="1"/>
    <xf numFmtId="0" fontId="31" fillId="0" borderId="0" xfId="59" applyFont="1" applyProtection="1"/>
    <xf numFmtId="0" fontId="76" fillId="0" borderId="0" xfId="188" applyFont="1" applyFill="1" applyAlignment="1" applyProtection="1"/>
    <xf numFmtId="0" fontId="12" fillId="0" borderId="0" xfId="188" applyFont="1" applyFill="1" applyAlignment="1" applyProtection="1"/>
    <xf numFmtId="0" fontId="34" fillId="0" borderId="0" xfId="188" applyFont="1" applyFill="1" applyAlignment="1" applyProtection="1"/>
    <xf numFmtId="0" fontId="34" fillId="0" borderId="50" xfId="188" applyFont="1" applyFill="1" applyBorder="1" applyAlignment="1" applyProtection="1">
      <alignment horizontal="center"/>
    </xf>
    <xf numFmtId="0" fontId="31" fillId="0" borderId="47" xfId="188" applyNumberFormat="1" applyFont="1" applyFill="1" applyBorder="1" applyAlignment="1" applyProtection="1"/>
    <xf numFmtId="0" fontId="34" fillId="0" borderId="12" xfId="188" applyFont="1" applyFill="1" applyBorder="1" applyAlignment="1" applyProtection="1">
      <alignment horizontal="center"/>
    </xf>
    <xf numFmtId="0" fontId="34" fillId="0" borderId="8" xfId="188" applyFont="1" applyBorder="1" applyAlignment="1" applyProtection="1">
      <alignment wrapText="1"/>
    </xf>
    <xf numFmtId="0" fontId="34" fillId="0" borderId="8" xfId="188" applyFont="1" applyFill="1" applyBorder="1" applyAlignment="1" applyProtection="1">
      <alignment horizontal="center"/>
    </xf>
    <xf numFmtId="0" fontId="34" fillId="0" borderId="8" xfId="188" applyFont="1" applyBorder="1" applyProtection="1"/>
    <xf numFmtId="0" fontId="34" fillId="0" borderId="8" xfId="188" applyFont="1" applyBorder="1" applyAlignment="1" applyProtection="1">
      <alignment wrapText="1" shrinkToFit="1"/>
    </xf>
    <xf numFmtId="0" fontId="34" fillId="23" borderId="13" xfId="59" applyNumberFormat="1" applyFont="1" applyFill="1" applyBorder="1" applyAlignment="1" applyProtection="1"/>
    <xf numFmtId="0" fontId="31" fillId="23" borderId="11" xfId="59" applyNumberFormat="1" applyFont="1" applyFill="1" applyBorder="1" applyAlignment="1" applyProtection="1">
      <alignment vertical="center"/>
    </xf>
    <xf numFmtId="0" fontId="31" fillId="23" borderId="12" xfId="59" applyNumberFormat="1" applyFont="1" applyFill="1" applyBorder="1" applyAlignment="1" applyProtection="1"/>
    <xf numFmtId="0" fontId="24" fillId="23" borderId="49" xfId="185" applyFont="1" applyFill="1" applyBorder="1" applyAlignment="1" applyProtection="1">
      <alignment horizontal="center" vertical="center"/>
    </xf>
    <xf numFmtId="0" fontId="24" fillId="23" borderId="41" xfId="185" applyFont="1" applyFill="1" applyBorder="1" applyAlignment="1" applyProtection="1">
      <alignment horizontal="center" vertical="center"/>
    </xf>
    <xf numFmtId="0" fontId="24" fillId="23" borderId="50" xfId="185" applyFont="1" applyFill="1" applyBorder="1" applyAlignment="1" applyProtection="1">
      <alignment horizontal="center" vertical="center"/>
    </xf>
    <xf numFmtId="0" fontId="31" fillId="23" borderId="49" xfId="59" applyFont="1" applyFill="1" applyBorder="1" applyAlignment="1" applyProtection="1">
      <alignment horizontal="centerContinuous" vertical="center"/>
    </xf>
    <xf numFmtId="0" fontId="31" fillId="23" borderId="43" xfId="59" applyFont="1" applyFill="1" applyBorder="1" applyAlignment="1" applyProtection="1">
      <alignment horizontal="centerContinuous" vertical="center"/>
    </xf>
    <xf numFmtId="0" fontId="31" fillId="23" borderId="44" xfId="59" applyFont="1" applyFill="1" applyBorder="1" applyAlignment="1" applyProtection="1">
      <alignment horizontal="centerContinuous" vertical="center"/>
    </xf>
    <xf numFmtId="0" fontId="31" fillId="23" borderId="48" xfId="59" applyFont="1" applyFill="1" applyBorder="1" applyAlignment="1" applyProtection="1">
      <alignment horizontal="centerContinuous" vertical="center"/>
    </xf>
    <xf numFmtId="0" fontId="24" fillId="23" borderId="8" xfId="59" applyFont="1" applyFill="1" applyBorder="1" applyAlignment="1" applyProtection="1">
      <alignment horizontal="center" wrapText="1"/>
    </xf>
    <xf numFmtId="165" fontId="34" fillId="44" borderId="8" xfId="59" applyNumberFormat="1" applyFont="1" applyFill="1" applyBorder="1" applyAlignment="1" applyProtection="1"/>
    <xf numFmtId="41" fontId="34" fillId="44" borderId="12" xfId="65" applyNumberFormat="1" applyFont="1" applyFill="1" applyBorder="1" applyProtection="1"/>
    <xf numFmtId="41" fontId="34" fillId="44" borderId="8" xfId="65" applyNumberFormat="1" applyFont="1" applyFill="1" applyBorder="1" applyProtection="1"/>
    <xf numFmtId="41" fontId="34" fillId="45" borderId="12" xfId="65" applyNumberFormat="1" applyFont="1" applyFill="1" applyBorder="1" applyProtection="1">
      <protection locked="0"/>
    </xf>
    <xf numFmtId="41" fontId="34" fillId="45" borderId="8" xfId="65" applyNumberFormat="1" applyFont="1" applyFill="1" applyBorder="1" applyProtection="1">
      <protection locked="0"/>
    </xf>
    <xf numFmtId="0" fontId="34" fillId="0" borderId="36" xfId="188" applyFont="1" applyFill="1" applyBorder="1" applyAlignment="1" applyProtection="1">
      <alignment horizontal="center"/>
    </xf>
    <xf numFmtId="0" fontId="42" fillId="0" borderId="62" xfId="188" applyNumberFormat="1" applyFont="1" applyFill="1" applyBorder="1" applyAlignment="1" applyProtection="1"/>
    <xf numFmtId="0" fontId="42" fillId="0" borderId="34" xfId="188" applyNumberFormat="1" applyFont="1" applyFill="1" applyBorder="1" applyAlignment="1" applyProtection="1"/>
    <xf numFmtId="0" fontId="12" fillId="19" borderId="8" xfId="0" applyFont="1" applyFill="1" applyBorder="1" applyAlignment="1" applyProtection="1">
      <alignment horizontal="left" vertical="top"/>
    </xf>
    <xf numFmtId="0" fontId="12" fillId="0" borderId="0" xfId="187" applyFont="1"/>
    <xf numFmtId="0" fontId="26" fillId="0" borderId="0" xfId="187" applyFont="1"/>
    <xf numFmtId="0" fontId="16" fillId="0" borderId="0" xfId="187" applyFont="1" applyBorder="1" applyAlignment="1">
      <alignment vertical="center"/>
    </xf>
    <xf numFmtId="0" fontId="16" fillId="0" borderId="64" xfId="187" applyFont="1" applyBorder="1" applyAlignment="1">
      <alignment horizontal="right" vertical="center"/>
    </xf>
    <xf numFmtId="0" fontId="26" fillId="21" borderId="65" xfId="187" applyFont="1" applyFill="1" applyBorder="1" applyAlignment="1">
      <alignment horizontal="center" vertical="center"/>
    </xf>
    <xf numFmtId="0" fontId="81" fillId="0" borderId="66" xfId="187" applyFont="1" applyBorder="1" applyAlignment="1">
      <alignment vertical="center" wrapText="1"/>
    </xf>
    <xf numFmtId="0" fontId="26" fillId="0" borderId="0" xfId="187" applyFont="1" applyAlignment="1">
      <alignment wrapText="1"/>
    </xf>
    <xf numFmtId="0" fontId="26" fillId="0" borderId="72" xfId="187" applyFont="1" applyBorder="1" applyAlignment="1">
      <alignment horizontal="justify"/>
    </xf>
    <xf numFmtId="0" fontId="12" fillId="0" borderId="42" xfId="187" applyFont="1" applyBorder="1"/>
    <xf numFmtId="0" fontId="12" fillId="0" borderId="73" xfId="187" applyFont="1" applyBorder="1"/>
    <xf numFmtId="0" fontId="31" fillId="0" borderId="12" xfId="188" applyNumberFormat="1" applyFont="1" applyFill="1" applyBorder="1" applyAlignment="1" applyProtection="1"/>
    <xf numFmtId="0" fontId="24" fillId="23" borderId="22" xfId="185" applyFont="1" applyFill="1" applyBorder="1" applyAlignment="1" applyProtection="1">
      <alignment horizontal="center" vertical="center"/>
    </xf>
    <xf numFmtId="0" fontId="34" fillId="0" borderId="0" xfId="188" applyFont="1" applyFill="1" applyAlignment="1" applyProtection="1">
      <alignment horizontal="center"/>
    </xf>
    <xf numFmtId="0" fontId="24" fillId="0" borderId="0" xfId="0" applyFont="1" applyBorder="1" applyAlignment="1" applyProtection="1"/>
    <xf numFmtId="0" fontId="34" fillId="0" borderId="0" xfId="188" applyFont="1" applyFill="1" applyBorder="1" applyAlignment="1" applyProtection="1"/>
    <xf numFmtId="0" fontId="34" fillId="0" borderId="0" xfId="188" applyFont="1" applyFill="1" applyBorder="1" applyAlignment="1" applyProtection="1">
      <alignment horizontal="left" vertical="center"/>
    </xf>
    <xf numFmtId="0" fontId="69" fillId="0" borderId="0" xfId="188" applyFont="1" applyFill="1" applyAlignment="1" applyProtection="1">
      <alignment horizontal="center" vertical="center" wrapText="1"/>
    </xf>
    <xf numFmtId="42" fontId="24" fillId="18" borderId="17" xfId="0" applyNumberFormat="1" applyFont="1" applyFill="1" applyBorder="1" applyAlignment="1" applyProtection="1">
      <alignment horizontal="center" vertical="center" wrapText="1"/>
    </xf>
    <xf numFmtId="0" fontId="24" fillId="18" borderId="17" xfId="0" applyFont="1" applyFill="1" applyBorder="1" applyAlignment="1" applyProtection="1">
      <alignment horizontal="center" vertical="center" wrapText="1"/>
    </xf>
    <xf numFmtId="165" fontId="34" fillId="0" borderId="0" xfId="59" applyNumberFormat="1" applyFont="1" applyBorder="1" applyAlignment="1" applyProtection="1"/>
    <xf numFmtId="44" fontId="34" fillId="0" borderId="0" xfId="59" applyNumberFormat="1" applyFont="1" applyProtection="1"/>
    <xf numFmtId="38" fontId="12" fillId="0" borderId="0" xfId="42" applyNumberFormat="1" applyFont="1" applyFill="1" applyBorder="1" applyProtection="1"/>
    <xf numFmtId="38" fontId="39" fillId="0" borderId="0" xfId="42" applyNumberFormat="1" applyFont="1" applyFill="1" applyBorder="1" applyProtection="1"/>
    <xf numFmtId="0" fontId="24" fillId="0" borderId="25" xfId="49" applyFont="1" applyFill="1" applyBorder="1" applyAlignment="1" applyProtection="1">
      <alignment horizontal="left"/>
    </xf>
    <xf numFmtId="0" fontId="24" fillId="18" borderId="22" xfId="49" applyFont="1" applyFill="1" applyBorder="1" applyAlignment="1" applyProtection="1">
      <alignment horizontal="centerContinuous" wrapText="1"/>
    </xf>
    <xf numFmtId="3" fontId="24" fillId="18" borderId="85" xfId="49" applyNumberFormat="1" applyFont="1" applyFill="1" applyBorder="1" applyAlignment="1" applyProtection="1">
      <alignment horizontal="centerContinuous" vertical="center" wrapText="1"/>
    </xf>
    <xf numFmtId="3" fontId="24" fillId="18" borderId="26" xfId="49" applyNumberFormat="1" applyFont="1" applyFill="1" applyBorder="1" applyAlignment="1" applyProtection="1">
      <alignment horizontal="centerContinuous" vertical="center" wrapText="1"/>
    </xf>
    <xf numFmtId="42" fontId="24" fillId="18" borderId="26" xfId="49" applyNumberFormat="1" applyFont="1" applyFill="1" applyBorder="1" applyAlignment="1" applyProtection="1">
      <alignment horizontal="centerContinuous" vertical="center" wrapText="1"/>
    </xf>
    <xf numFmtId="42" fontId="24" fillId="18" borderId="85" xfId="49" applyNumberFormat="1" applyFont="1" applyFill="1" applyBorder="1" applyAlignment="1" applyProtection="1">
      <alignment horizontal="centerContinuous" vertical="center" wrapText="1"/>
    </xf>
    <xf numFmtId="4" fontId="24" fillId="18" borderId="26" xfId="49" applyNumberFormat="1" applyFont="1" applyFill="1" applyBorder="1" applyAlignment="1" applyProtection="1">
      <alignment horizontal="centerContinuous" vertical="center" wrapText="1"/>
    </xf>
    <xf numFmtId="4" fontId="24" fillId="18" borderId="85" xfId="49" applyNumberFormat="1" applyFont="1" applyFill="1" applyBorder="1" applyAlignment="1" applyProtection="1">
      <alignment horizontal="centerContinuous" vertical="center" wrapText="1"/>
    </xf>
    <xf numFmtId="44" fontId="24" fillId="18" borderId="26" xfId="49" applyNumberFormat="1" applyFont="1" applyFill="1" applyBorder="1" applyAlignment="1" applyProtection="1">
      <alignment horizontal="centerContinuous" vertical="center" wrapText="1"/>
    </xf>
    <xf numFmtId="44" fontId="24" fillId="18" borderId="85" xfId="49" applyNumberFormat="1" applyFont="1" applyFill="1" applyBorder="1" applyAlignment="1" applyProtection="1">
      <alignment horizontal="centerContinuous" vertical="center" wrapText="1"/>
    </xf>
    <xf numFmtId="44" fontId="24" fillId="18" borderId="24" xfId="49" applyNumberFormat="1" applyFont="1" applyFill="1" applyBorder="1" applyAlignment="1" applyProtection="1">
      <alignment horizontal="centerContinuous" vertical="center" wrapText="1"/>
    </xf>
    <xf numFmtId="200" fontId="12" fillId="45" borderId="11" xfId="52" applyNumberFormat="1" applyFont="1" applyFill="1" applyBorder="1" applyAlignment="1" applyProtection="1">
      <protection locked="0"/>
    </xf>
    <xf numFmtId="43" fontId="34" fillId="44" borderId="11" xfId="52" applyFont="1" applyFill="1" applyBorder="1" applyAlignment="1" applyProtection="1"/>
    <xf numFmtId="44" fontId="34" fillId="44" borderId="11" xfId="51" applyNumberFormat="1" applyFont="1" applyFill="1" applyBorder="1" applyAlignment="1" applyProtection="1"/>
    <xf numFmtId="44" fontId="34" fillId="44" borderId="41" xfId="51" applyNumberFormat="1" applyFont="1" applyFill="1" applyBorder="1" applyAlignment="1" applyProtection="1"/>
    <xf numFmtId="44" fontId="34" fillId="44" borderId="38" xfId="51" applyNumberFormat="1" applyFont="1" applyFill="1" applyBorder="1" applyAlignment="1" applyProtection="1"/>
    <xf numFmtId="44" fontId="34" fillId="44" borderId="12" xfId="51" applyNumberFormat="1" applyFont="1" applyFill="1" applyBorder="1" applyAlignment="1" applyProtection="1"/>
    <xf numFmtId="44" fontId="34" fillId="44" borderId="29" xfId="51" applyNumberFormat="1" applyFont="1" applyFill="1" applyBorder="1" applyAlignment="1" applyProtection="1"/>
    <xf numFmtId="200" fontId="31" fillId="44" borderId="40" xfId="52" applyNumberFormat="1" applyFont="1" applyFill="1" applyBorder="1" applyAlignment="1" applyProtection="1"/>
    <xf numFmtId="200" fontId="31" fillId="44" borderId="40" xfId="49" applyNumberFormat="1" applyFont="1" applyFill="1" applyBorder="1" applyAlignment="1" applyProtection="1"/>
    <xf numFmtId="165" fontId="31" fillId="44" borderId="40" xfId="51" applyNumberFormat="1" applyFont="1" applyFill="1" applyBorder="1" applyAlignment="1" applyProtection="1"/>
    <xf numFmtId="43" fontId="31" fillId="44" borderId="40" xfId="52" applyFont="1" applyFill="1" applyBorder="1" applyAlignment="1" applyProtection="1"/>
    <xf numFmtId="44" fontId="31" fillId="44" borderId="40" xfId="51" applyNumberFormat="1" applyFont="1" applyFill="1" applyBorder="1" applyAlignment="1" applyProtection="1"/>
    <xf numFmtId="0" fontId="31" fillId="0" borderId="37" xfId="49" applyFont="1" applyFill="1" applyBorder="1" applyAlignment="1" applyProtection="1">
      <alignment horizontal="center"/>
    </xf>
    <xf numFmtId="0" fontId="42" fillId="0" borderId="0" xfId="49" applyFont="1" applyFill="1" applyBorder="1" applyAlignment="1" applyProtection="1"/>
    <xf numFmtId="0" fontId="31" fillId="0" borderId="37" xfId="49" applyFont="1" applyFill="1" applyBorder="1" applyAlignment="1" applyProtection="1">
      <alignment horizontal="left"/>
    </xf>
    <xf numFmtId="0" fontId="34" fillId="0" borderId="37" xfId="49" applyFont="1" applyFill="1" applyBorder="1" applyAlignment="1" applyProtection="1">
      <alignment horizontal="left"/>
    </xf>
    <xf numFmtId="0" fontId="31" fillId="0" borderId="0" xfId="49" applyFont="1" applyFill="1" applyBorder="1" applyAlignment="1" applyProtection="1"/>
    <xf numFmtId="0" fontId="34" fillId="0" borderId="37" xfId="49" applyFont="1" applyFill="1" applyBorder="1" applyAlignment="1" applyProtection="1">
      <alignment horizontal="center"/>
    </xf>
    <xf numFmtId="0" fontId="34" fillId="0" borderId="0" xfId="49" applyFont="1" applyFill="1" applyBorder="1" applyAlignment="1" applyProtection="1"/>
    <xf numFmtId="3" fontId="42" fillId="0" borderId="11" xfId="49" applyNumberFormat="1" applyFont="1" applyFill="1" applyBorder="1" applyAlignment="1" applyProtection="1"/>
    <xf numFmtId="42" fontId="42" fillId="0" borderId="11" xfId="49" applyNumberFormat="1" applyFont="1" applyFill="1" applyBorder="1" applyAlignment="1" applyProtection="1"/>
    <xf numFmtId="4" fontId="42" fillId="0" borderId="11" xfId="49" applyNumberFormat="1" applyFont="1" applyFill="1" applyBorder="1" applyAlignment="1" applyProtection="1"/>
    <xf numFmtId="44" fontId="42" fillId="0" borderId="41" xfId="51" applyNumberFormat="1" applyFont="1" applyFill="1" applyBorder="1" applyAlignment="1" applyProtection="1"/>
    <xf numFmtId="44" fontId="42" fillId="0" borderId="11" xfId="51" applyNumberFormat="1" applyFont="1" applyFill="1" applyBorder="1" applyAlignment="1" applyProtection="1"/>
    <xf numFmtId="44" fontId="42" fillId="0" borderId="38" xfId="51" applyNumberFormat="1" applyFont="1" applyFill="1" applyBorder="1" applyAlignment="1" applyProtection="1"/>
    <xf numFmtId="3" fontId="31" fillId="0" borderId="11" xfId="49" applyNumberFormat="1" applyFont="1" applyFill="1" applyBorder="1" applyAlignment="1" applyProtection="1"/>
    <xf numFmtId="42" fontId="31" fillId="0" borderId="11" xfId="51" applyNumberFormat="1" applyFont="1" applyFill="1" applyBorder="1" applyAlignment="1" applyProtection="1"/>
    <xf numFmtId="4" fontId="31" fillId="0" borderId="11" xfId="49" applyNumberFormat="1" applyFont="1" applyFill="1" applyBorder="1" applyAlignment="1" applyProtection="1"/>
    <xf numFmtId="44" fontId="31" fillId="0" borderId="41" xfId="51" applyNumberFormat="1" applyFont="1" applyFill="1" applyBorder="1" applyAlignment="1" applyProtection="1"/>
    <xf numFmtId="44" fontId="31" fillId="0" borderId="11" xfId="51" applyNumberFormat="1" applyFont="1" applyFill="1" applyBorder="1" applyAlignment="1" applyProtection="1"/>
    <xf numFmtId="44" fontId="31" fillId="0" borderId="38" xfId="51" applyNumberFormat="1" applyFont="1" applyFill="1" applyBorder="1" applyAlignment="1" applyProtection="1"/>
    <xf numFmtId="14" fontId="16" fillId="19" borderId="0" xfId="0" applyNumberFormat="1" applyFont="1" applyFill="1" applyAlignment="1" applyProtection="1"/>
    <xf numFmtId="0" fontId="0" fillId="45" borderId="15" xfId="0" applyFill="1" applyBorder="1" applyAlignment="1" applyProtection="1">
      <alignment horizontal="center"/>
      <protection locked="0"/>
    </xf>
    <xf numFmtId="0" fontId="0" fillId="45" borderId="15" xfId="0" applyFill="1" applyBorder="1" applyAlignment="1" applyProtection="1">
      <protection locked="0"/>
    </xf>
    <xf numFmtId="0" fontId="0" fillId="45" borderId="14" xfId="0" applyFill="1" applyBorder="1" applyAlignment="1" applyProtection="1">
      <alignment horizontal="center"/>
      <protection locked="0"/>
    </xf>
    <xf numFmtId="0" fontId="0" fillId="45" borderId="14" xfId="0" applyFill="1" applyBorder="1" applyAlignment="1" applyProtection="1">
      <protection locked="0"/>
    </xf>
    <xf numFmtId="0" fontId="12" fillId="45" borderId="8" xfId="0" applyFont="1" applyFill="1" applyBorder="1" applyAlignment="1" applyProtection="1">
      <protection locked="0"/>
    </xf>
    <xf numFmtId="44" fontId="12" fillId="45" borderId="8" xfId="29" applyNumberFormat="1" applyFont="1" applyFill="1" applyBorder="1" applyProtection="1">
      <protection locked="0"/>
    </xf>
    <xf numFmtId="0" fontId="0" fillId="45" borderId="16" xfId="0" applyFill="1" applyBorder="1" applyAlignment="1" applyProtection="1">
      <alignment horizontal="center"/>
      <protection locked="0"/>
    </xf>
    <xf numFmtId="0" fontId="0" fillId="45" borderId="16" xfId="0" applyFill="1" applyBorder="1" applyAlignment="1" applyProtection="1">
      <protection locked="0"/>
    </xf>
    <xf numFmtId="0" fontId="12" fillId="45" borderId="31" xfId="0" applyFont="1" applyFill="1" applyBorder="1" applyAlignment="1" applyProtection="1">
      <protection locked="0"/>
    </xf>
    <xf numFmtId="44" fontId="12" fillId="45" borderId="31" xfId="29" applyNumberFormat="1" applyFont="1" applyFill="1" applyBorder="1" applyProtection="1">
      <protection locked="0"/>
    </xf>
    <xf numFmtId="165" fontId="12" fillId="45" borderId="33" xfId="29" applyNumberFormat="1" applyFont="1" applyFill="1" applyBorder="1" applyAlignment="1" applyProtection="1">
      <alignment vertical="center"/>
      <protection locked="0"/>
    </xf>
    <xf numFmtId="165" fontId="12" fillId="45" borderId="14" xfId="29" applyNumberFormat="1" applyFont="1" applyFill="1" applyBorder="1" applyAlignment="1" applyProtection="1">
      <alignment vertical="center"/>
      <protection locked="0"/>
    </xf>
    <xf numFmtId="0" fontId="24" fillId="0" borderId="0" xfId="65" applyFont="1" applyBorder="1" applyAlignment="1" applyProtection="1">
      <alignment horizontal="center"/>
    </xf>
    <xf numFmtId="0" fontId="34" fillId="0" borderId="0" xfId="65" applyFont="1" applyProtection="1"/>
    <xf numFmtId="0" fontId="24" fillId="0" borderId="0" xfId="105" applyFont="1" applyBorder="1" applyAlignment="1" applyProtection="1">
      <alignment horizontal="left" vertical="center"/>
    </xf>
    <xf numFmtId="0" fontId="24" fillId="45" borderId="48" xfId="105" applyNumberFormat="1" applyFont="1" applyFill="1" applyBorder="1" applyAlignment="1" applyProtection="1">
      <alignment horizontal="centerContinuous" vertical="center"/>
    </xf>
    <xf numFmtId="0" fontId="24" fillId="45" borderId="14" xfId="105" applyNumberFormat="1" applyFont="1" applyFill="1" applyBorder="1" applyAlignment="1" applyProtection="1">
      <alignment horizontal="centerContinuous" vertical="center"/>
    </xf>
    <xf numFmtId="0" fontId="24" fillId="0" borderId="8" xfId="65" applyFont="1" applyFill="1" applyBorder="1" applyAlignment="1" applyProtection="1">
      <alignment horizontal="centerContinuous" vertical="center"/>
    </xf>
    <xf numFmtId="0" fontId="24" fillId="0" borderId="8" xfId="65" applyFont="1" applyBorder="1" applyAlignment="1" applyProtection="1">
      <alignment horizontal="center"/>
    </xf>
    <xf numFmtId="0" fontId="24" fillId="23" borderId="8" xfId="66" quotePrefix="1" applyFont="1" applyFill="1" applyBorder="1" applyAlignment="1" applyProtection="1">
      <alignment horizontal="center" vertical="center" wrapText="1"/>
    </xf>
    <xf numFmtId="0" fontId="12" fillId="0" borderId="8" xfId="66" quotePrefix="1" applyFont="1" applyBorder="1" applyAlignment="1" applyProtection="1">
      <alignment horizontal="center"/>
    </xf>
    <xf numFmtId="0" fontId="12" fillId="0" borderId="8" xfId="66" quotePrefix="1" applyFont="1" applyBorder="1" applyAlignment="1" applyProtection="1">
      <alignment horizontal="left"/>
    </xf>
    <xf numFmtId="0" fontId="12" fillId="0" borderId="8" xfId="67" quotePrefix="1" applyFont="1" applyBorder="1" applyAlignment="1" applyProtection="1">
      <alignment horizontal="center"/>
    </xf>
    <xf numFmtId="0" fontId="12" fillId="0" borderId="8" xfId="66" applyFont="1" applyFill="1" applyBorder="1" applyAlignment="1" applyProtection="1">
      <alignment horizontal="left"/>
    </xf>
    <xf numFmtId="0" fontId="34" fillId="0" borderId="0" xfId="65" applyFont="1" applyBorder="1" applyProtection="1"/>
    <xf numFmtId="0" fontId="16" fillId="0" borderId="0" xfId="105" applyFont="1" applyBorder="1" applyAlignment="1" applyProtection="1">
      <alignment horizontal="left" vertical="center" wrapText="1"/>
    </xf>
    <xf numFmtId="0" fontId="24" fillId="0" borderId="0" xfId="105" applyFont="1" applyBorder="1" applyAlignment="1" applyProtection="1">
      <alignment horizontal="left" vertical="center" wrapText="1"/>
    </xf>
    <xf numFmtId="0" fontId="24" fillId="0" borderId="0" xfId="105" applyFont="1" applyFill="1" applyBorder="1" applyAlignment="1" applyProtection="1">
      <alignment vertical="center"/>
    </xf>
    <xf numFmtId="0" fontId="24" fillId="0" borderId="0" xfId="105" applyFont="1" applyFill="1" applyAlignment="1" applyProtection="1">
      <alignment vertical="center"/>
    </xf>
    <xf numFmtId="0" fontId="24" fillId="44" borderId="48" xfId="105" applyFont="1" applyFill="1" applyBorder="1" applyAlignment="1" applyProtection="1">
      <alignment horizontal="centerContinuous" vertical="center"/>
    </xf>
    <xf numFmtId="0" fontId="24" fillId="44" borderId="14" xfId="105" applyFont="1" applyFill="1" applyBorder="1" applyAlignment="1" applyProtection="1">
      <alignment horizontal="centerContinuous" vertical="center"/>
    </xf>
    <xf numFmtId="0" fontId="24" fillId="0" borderId="0" xfId="105" applyFont="1" applyFill="1" applyBorder="1" applyAlignment="1" applyProtection="1">
      <alignment horizontal="left" vertical="center"/>
    </xf>
    <xf numFmtId="0" fontId="24" fillId="0" borderId="0" xfId="105" applyFont="1" applyFill="1" applyBorder="1" applyAlignment="1" applyProtection="1">
      <alignment horizontal="center" vertical="center"/>
    </xf>
    <xf numFmtId="0" fontId="74" fillId="0" borderId="0" xfId="49" applyFont="1" applyProtection="1"/>
    <xf numFmtId="0" fontId="24" fillId="23" borderId="8" xfId="49" applyFont="1" applyFill="1" applyBorder="1" applyAlignment="1" applyProtection="1">
      <alignment horizontal="center"/>
    </xf>
    <xf numFmtId="0" fontId="12" fillId="0" borderId="0" xfId="49" applyFont="1" applyProtection="1"/>
    <xf numFmtId="0" fontId="12" fillId="0" borderId="59" xfId="49" applyFont="1" applyBorder="1" applyProtection="1"/>
    <xf numFmtId="0" fontId="12" fillId="0" borderId="0" xfId="49" applyFont="1" applyFill="1" applyProtection="1"/>
    <xf numFmtId="0" fontId="12" fillId="0" borderId="44" xfId="49" applyFont="1" applyFill="1" applyBorder="1" applyProtection="1"/>
    <xf numFmtId="0" fontId="24" fillId="0" borderId="0" xfId="187" applyFont="1" applyAlignment="1" applyProtection="1">
      <alignment horizontal="left"/>
    </xf>
    <xf numFmtId="0" fontId="24" fillId="0" borderId="47" xfId="49" applyFont="1" applyBorder="1" applyAlignment="1" applyProtection="1">
      <alignment horizontal="left"/>
    </xf>
    <xf numFmtId="0" fontId="12" fillId="0" borderId="47" xfId="49" applyFont="1" applyFill="1" applyBorder="1" applyProtection="1"/>
    <xf numFmtId="0" fontId="12" fillId="0" borderId="0" xfId="187" applyFont="1" applyAlignment="1" applyProtection="1">
      <alignment horizontal="left" indent="1"/>
    </xf>
    <xf numFmtId="180" fontId="12" fillId="0" borderId="8" xfId="49" applyNumberFormat="1" applyFont="1" applyBorder="1" applyAlignment="1" applyProtection="1">
      <alignment horizontal="center"/>
    </xf>
    <xf numFmtId="0" fontId="12" fillId="0" borderId="0" xfId="187" applyFont="1" applyFill="1" applyAlignment="1" applyProtection="1">
      <alignment horizontal="left" indent="1"/>
    </xf>
    <xf numFmtId="0" fontId="75" fillId="0" borderId="0" xfId="187" applyFont="1" applyAlignment="1" applyProtection="1">
      <alignment horizontal="left" indent="1"/>
    </xf>
    <xf numFmtId="0" fontId="12" fillId="0" borderId="0" xfId="187" applyFont="1" applyAlignment="1" applyProtection="1">
      <alignment horizontal="left"/>
    </xf>
    <xf numFmtId="0" fontId="12" fillId="0" borderId="0" xfId="187" applyFont="1" applyProtection="1"/>
    <xf numFmtId="182" fontId="12" fillId="0" borderId="8" xfId="49" applyNumberFormat="1" applyFont="1" applyFill="1" applyBorder="1" applyAlignment="1" applyProtection="1">
      <alignment horizontal="fill"/>
    </xf>
    <xf numFmtId="44" fontId="12" fillId="44" borderId="8" xfId="51" applyFont="1" applyFill="1" applyBorder="1" applyProtection="1"/>
    <xf numFmtId="0" fontId="12" fillId="0" borderId="44" xfId="49" applyFont="1" applyBorder="1" applyAlignment="1" applyProtection="1">
      <alignment horizontal="left"/>
    </xf>
    <xf numFmtId="182" fontId="12" fillId="0" borderId="0" xfId="49" applyNumberFormat="1" applyFont="1" applyFill="1" applyProtection="1"/>
    <xf numFmtId="182" fontId="12" fillId="0" borderId="44" xfId="49" applyNumberFormat="1" applyFont="1" applyFill="1" applyBorder="1" applyProtection="1"/>
    <xf numFmtId="0" fontId="24" fillId="0" borderId="0" xfId="187" applyFont="1" applyProtection="1"/>
    <xf numFmtId="0" fontId="24" fillId="0" borderId="47" xfId="49" applyFont="1" applyBorder="1" applyProtection="1"/>
    <xf numFmtId="182" fontId="12" fillId="0" borderId="47" xfId="49" applyNumberFormat="1" applyFont="1" applyFill="1" applyBorder="1" applyProtection="1"/>
    <xf numFmtId="0" fontId="75" fillId="0" borderId="0" xfId="187" applyFont="1" applyFill="1" applyAlignment="1" applyProtection="1">
      <alignment horizontal="left" indent="1"/>
    </xf>
    <xf numFmtId="0" fontId="12" fillId="0" borderId="0" xfId="187" applyFont="1" applyFill="1" applyAlignment="1" applyProtection="1">
      <alignment horizontal="left"/>
    </xf>
    <xf numFmtId="0" fontId="12" fillId="0" borderId="0" xfId="49" applyFont="1" applyFill="1" applyAlignment="1" applyProtection="1">
      <alignment horizontal="left"/>
    </xf>
    <xf numFmtId="0" fontId="24" fillId="0" borderId="0" xfId="49" applyFont="1" applyAlignment="1" applyProtection="1">
      <alignment horizontal="left"/>
    </xf>
    <xf numFmtId="182" fontId="12" fillId="0" borderId="14" xfId="49" applyNumberFormat="1" applyFont="1" applyFill="1" applyBorder="1" applyProtection="1"/>
    <xf numFmtId="183" fontId="12" fillId="0" borderId="8" xfId="49" applyNumberFormat="1" applyFont="1" applyFill="1" applyBorder="1" applyAlignment="1" applyProtection="1">
      <alignment horizontal="fill"/>
    </xf>
    <xf numFmtId="0" fontId="12" fillId="0" borderId="8" xfId="49" applyFont="1" applyFill="1" applyBorder="1" applyAlignment="1" applyProtection="1">
      <alignment horizontal="fill"/>
    </xf>
    <xf numFmtId="0" fontId="12" fillId="0" borderId="0" xfId="49" applyFont="1" applyAlignment="1" applyProtection="1">
      <alignment horizontal="center"/>
    </xf>
    <xf numFmtId="0" fontId="12" fillId="0" borderId="49" xfId="49" applyFont="1" applyFill="1" applyBorder="1" applyProtection="1"/>
    <xf numFmtId="0" fontId="12" fillId="0" borderId="41" xfId="49" applyFont="1" applyBorder="1" applyProtection="1"/>
    <xf numFmtId="0" fontId="12" fillId="0" borderId="41" xfId="49" applyFont="1" applyFill="1" applyBorder="1" applyProtection="1"/>
    <xf numFmtId="0" fontId="12" fillId="0" borderId="59" xfId="49" applyFont="1" applyFill="1" applyBorder="1" applyProtection="1"/>
    <xf numFmtId="44" fontId="12" fillId="0" borderId="0" xfId="49" applyNumberFormat="1" applyFont="1" applyProtection="1"/>
    <xf numFmtId="184" fontId="12" fillId="0" borderId="0" xfId="49" applyNumberFormat="1" applyFont="1" applyProtection="1"/>
    <xf numFmtId="183" fontId="12" fillId="0" borderId="0" xfId="49" applyNumberFormat="1" applyFont="1" applyProtection="1"/>
    <xf numFmtId="0" fontId="12" fillId="0" borderId="14" xfId="49" applyFont="1" applyFill="1" applyBorder="1" applyProtection="1"/>
    <xf numFmtId="0" fontId="12" fillId="0" borderId="0" xfId="49" applyFont="1" applyAlignment="1" applyProtection="1">
      <alignment horizontal="left"/>
    </xf>
    <xf numFmtId="183" fontId="12" fillId="0" borderId="0" xfId="49" applyNumberFormat="1" applyFont="1" applyFill="1" applyProtection="1"/>
    <xf numFmtId="183" fontId="12" fillId="0" borderId="0" xfId="49" applyNumberFormat="1" applyFont="1" applyAlignment="1" applyProtection="1">
      <alignment horizontal="fill"/>
    </xf>
    <xf numFmtId="0" fontId="12" fillId="0" borderId="0" xfId="49" applyFont="1" applyAlignment="1" applyProtection="1">
      <alignment horizontal="fill"/>
    </xf>
    <xf numFmtId="0" fontId="12" fillId="0" borderId="0" xfId="49" applyFont="1" applyBorder="1" applyProtection="1"/>
    <xf numFmtId="165" fontId="12" fillId="0" borderId="0" xfId="49" applyNumberFormat="1" applyFont="1" applyBorder="1" applyProtection="1"/>
    <xf numFmtId="0" fontId="12" fillId="0" borderId="0" xfId="49" applyFont="1" applyBorder="1" applyAlignment="1" applyProtection="1">
      <alignment horizontal="left"/>
    </xf>
    <xf numFmtId="14" fontId="12" fillId="0" borderId="0" xfId="49" applyNumberFormat="1" applyFont="1" applyBorder="1" applyProtection="1"/>
    <xf numFmtId="44" fontId="12" fillId="45" borderId="8" xfId="51" applyFont="1" applyFill="1" applyBorder="1" applyProtection="1">
      <protection locked="0"/>
    </xf>
    <xf numFmtId="0" fontId="58" fillId="0" borderId="0" xfId="105" applyFont="1" applyFill="1" applyAlignment="1" applyProtection="1">
      <alignment vertical="center"/>
      <protection locked="0"/>
    </xf>
    <xf numFmtId="0" fontId="16" fillId="0" borderId="0" xfId="105" applyFont="1" applyFill="1" applyAlignment="1" applyProtection="1">
      <alignment vertical="center"/>
      <protection locked="0"/>
    </xf>
    <xf numFmtId="0" fontId="16" fillId="0" borderId="0" xfId="105" applyFont="1" applyFill="1" applyBorder="1" applyAlignment="1" applyProtection="1">
      <alignment vertical="center"/>
      <protection locked="0"/>
    </xf>
    <xf numFmtId="0" fontId="12" fillId="0" borderId="0" xfId="187" applyFill="1" applyBorder="1" applyProtection="1">
      <protection locked="0"/>
    </xf>
    <xf numFmtId="0" fontId="12" fillId="0" borderId="0" xfId="187" applyProtection="1">
      <protection locked="0"/>
    </xf>
    <xf numFmtId="0" fontId="12" fillId="0" borderId="0" xfId="187" applyBorder="1" applyProtection="1">
      <protection locked="0"/>
    </xf>
    <xf numFmtId="165" fontId="12" fillId="0" borderId="0" xfId="187" applyNumberFormat="1" applyProtection="1">
      <protection locked="0"/>
    </xf>
    <xf numFmtId="0" fontId="12" fillId="0" borderId="0" xfId="187" applyFont="1" applyProtection="1">
      <protection locked="0"/>
    </xf>
    <xf numFmtId="165" fontId="12" fillId="0" borderId="0" xfId="187" applyNumberFormat="1" applyFont="1" applyProtection="1">
      <protection locked="0"/>
    </xf>
    <xf numFmtId="0" fontId="24" fillId="0" borderId="0" xfId="187" applyFont="1" applyProtection="1">
      <protection locked="0"/>
    </xf>
    <xf numFmtId="0" fontId="12" fillId="0" borderId="0" xfId="187" applyNumberFormat="1" applyProtection="1">
      <protection locked="0"/>
    </xf>
    <xf numFmtId="0" fontId="12" fillId="0" borderId="0" xfId="187" applyNumberFormat="1" applyFill="1" applyBorder="1" applyProtection="1">
      <protection locked="0"/>
    </xf>
    <xf numFmtId="0" fontId="12" fillId="0" borderId="0" xfId="187" applyAlignment="1" applyProtection="1">
      <alignment horizontal="left"/>
      <protection locked="0"/>
    </xf>
    <xf numFmtId="180" fontId="12" fillId="0" borderId="0" xfId="187" applyNumberFormat="1" applyFill="1" applyBorder="1" applyAlignment="1" applyProtection="1">
      <alignment horizontal="center"/>
      <protection locked="0"/>
    </xf>
    <xf numFmtId="0" fontId="58" fillId="0" borderId="0" xfId="105" applyFont="1" applyFill="1" applyBorder="1" applyAlignment="1" applyProtection="1">
      <alignment vertical="center"/>
      <protection locked="0"/>
    </xf>
    <xf numFmtId="0" fontId="58" fillId="0" borderId="0" xfId="105" applyFont="1" applyFill="1" applyBorder="1" applyAlignment="1" applyProtection="1">
      <alignment horizontal="center" vertical="center"/>
      <protection locked="0"/>
    </xf>
    <xf numFmtId="0" fontId="24" fillId="0" borderId="0" xfId="105" applyFont="1" applyFill="1" applyAlignment="1" applyProtection="1">
      <alignment vertical="center"/>
      <protection locked="0"/>
    </xf>
    <xf numFmtId="0" fontId="16" fillId="0" borderId="0" xfId="105" applyFont="1" applyBorder="1" applyAlignment="1" applyProtection="1">
      <alignment horizontal="left" vertical="center" wrapText="1"/>
      <protection locked="0"/>
    </xf>
    <xf numFmtId="0" fontId="29" fillId="0" borderId="0" xfId="105" applyFont="1" applyFill="1" applyBorder="1" applyAlignment="1" applyProtection="1">
      <alignment horizontal="left" vertical="center"/>
      <protection locked="0"/>
    </xf>
    <xf numFmtId="0" fontId="16" fillId="0" borderId="0" xfId="105" applyFont="1" applyBorder="1" applyAlignment="1" applyProtection="1">
      <alignment horizontal="left" vertical="center"/>
    </xf>
    <xf numFmtId="0" fontId="29" fillId="0" borderId="0" xfId="105" applyFont="1" applyFill="1" applyBorder="1" applyAlignment="1" applyProtection="1">
      <alignment vertical="center"/>
    </xf>
    <xf numFmtId="0" fontId="58" fillId="0" borderId="0" xfId="105" applyFont="1" applyFill="1" applyBorder="1" applyAlignment="1" applyProtection="1">
      <alignment vertical="center"/>
    </xf>
    <xf numFmtId="0" fontId="16" fillId="0" borderId="8" xfId="105" applyFont="1" applyBorder="1" applyAlignment="1" applyProtection="1">
      <alignment horizontal="left" vertical="center" wrapText="1"/>
    </xf>
    <xf numFmtId="0" fontId="16" fillId="0" borderId="48" xfId="105" applyFont="1" applyFill="1" applyBorder="1" applyAlignment="1" applyProtection="1">
      <alignment horizontal="centerContinuous" vertical="center"/>
    </xf>
    <xf numFmtId="0" fontId="29" fillId="0" borderId="48" xfId="105" applyFont="1" applyFill="1" applyBorder="1" applyAlignment="1" applyProtection="1">
      <alignment horizontal="centerContinuous" vertical="center"/>
    </xf>
    <xf numFmtId="0" fontId="16" fillId="0" borderId="14" xfId="105" applyFont="1" applyFill="1" applyBorder="1" applyAlignment="1" applyProtection="1">
      <alignment horizontal="centerContinuous" vertical="center"/>
    </xf>
    <xf numFmtId="0" fontId="24" fillId="0" borderId="8" xfId="187" applyFont="1" applyBorder="1" applyAlignment="1" applyProtection="1">
      <alignment horizontal="center" vertical="center"/>
    </xf>
    <xf numFmtId="0" fontId="29" fillId="0" borderId="89" xfId="105" applyFont="1" applyFill="1" applyBorder="1" applyAlignment="1" applyProtection="1">
      <alignment horizontal="centerContinuous" vertical="center"/>
    </xf>
    <xf numFmtId="0" fontId="29" fillId="0" borderId="33" xfId="105" applyFont="1" applyFill="1" applyBorder="1" applyAlignment="1" applyProtection="1">
      <alignment horizontal="centerContinuous" vertical="center"/>
    </xf>
    <xf numFmtId="0" fontId="29" fillId="0" borderId="14" xfId="105" applyFont="1" applyFill="1" applyBorder="1" applyAlignment="1" applyProtection="1">
      <alignment horizontal="centerContinuous" vertical="center"/>
    </xf>
    <xf numFmtId="0" fontId="24" fillId="0" borderId="41" xfId="187" applyFont="1" applyBorder="1" applyAlignment="1" applyProtection="1">
      <alignment horizontal="center"/>
    </xf>
    <xf numFmtId="0" fontId="24" fillId="23" borderId="29" xfId="187" applyFont="1" applyFill="1" applyBorder="1" applyAlignment="1" applyProtection="1">
      <alignment horizontal="center"/>
    </xf>
    <xf numFmtId="41" fontId="24" fillId="23" borderId="33" xfId="52" applyNumberFormat="1" applyFont="1" applyFill="1" applyBorder="1" applyAlignment="1" applyProtection="1">
      <alignment horizontal="centerContinuous"/>
    </xf>
    <xf numFmtId="41" fontId="24" fillId="23" borderId="48" xfId="52" applyNumberFormat="1" applyFont="1" applyFill="1" applyBorder="1" applyAlignment="1" applyProtection="1">
      <alignment horizontal="centerContinuous"/>
    </xf>
    <xf numFmtId="0" fontId="24" fillId="0" borderId="41" xfId="187" applyFont="1" applyBorder="1" applyAlignment="1" applyProtection="1">
      <alignment horizontal="left"/>
    </xf>
    <xf numFmtId="0" fontId="12" fillId="0" borderId="11" xfId="187" applyBorder="1" applyProtection="1"/>
    <xf numFmtId="44" fontId="12" fillId="0" borderId="0" xfId="187" applyNumberFormat="1" applyFill="1" applyBorder="1" applyProtection="1"/>
    <xf numFmtId="44" fontId="12" fillId="0" borderId="45" xfId="187" applyNumberFormat="1" applyFill="1" applyBorder="1" applyProtection="1"/>
    <xf numFmtId="44" fontId="12" fillId="0" borderId="37" xfId="187" applyNumberFormat="1" applyFill="1" applyBorder="1" applyProtection="1"/>
    <xf numFmtId="44" fontId="12" fillId="0" borderId="0" xfId="187" applyNumberFormat="1" applyFont="1" applyFill="1" applyBorder="1" applyProtection="1"/>
    <xf numFmtId="0" fontId="12" fillId="0" borderId="41" xfId="187" applyFont="1" applyBorder="1" applyAlignment="1" applyProtection="1">
      <alignment horizontal="left"/>
    </xf>
    <xf numFmtId="180" fontId="12" fillId="0" borderId="8" xfId="187" applyNumberFormat="1" applyBorder="1" applyAlignment="1" applyProtection="1">
      <alignment horizontal="center"/>
    </xf>
    <xf numFmtId="165" fontId="0" fillId="44" borderId="8" xfId="51" applyNumberFormat="1" applyFont="1" applyFill="1" applyBorder="1" applyAlignment="1" applyProtection="1"/>
    <xf numFmtId="165" fontId="12" fillId="44" borderId="28" xfId="51" applyNumberFormat="1" applyFill="1" applyBorder="1" applyAlignment="1" applyProtection="1"/>
    <xf numFmtId="165" fontId="12" fillId="44" borderId="33" xfId="51" applyNumberFormat="1" applyFill="1" applyBorder="1" applyAlignment="1" applyProtection="1"/>
    <xf numFmtId="0" fontId="12" fillId="0" borderId="41" xfId="187" applyFont="1" applyBorder="1" applyAlignment="1" applyProtection="1">
      <alignment horizontal="left" indent="2"/>
    </xf>
    <xf numFmtId="165" fontId="12" fillId="44" borderId="8" xfId="51" applyNumberFormat="1" applyFill="1" applyBorder="1" applyAlignment="1" applyProtection="1"/>
    <xf numFmtId="165" fontId="12" fillId="44" borderId="8" xfId="187" applyNumberFormat="1" applyFont="1" applyFill="1" applyBorder="1" applyAlignment="1" applyProtection="1"/>
    <xf numFmtId="165" fontId="12" fillId="44" borderId="33" xfId="187" applyNumberFormat="1" applyFont="1" applyFill="1" applyBorder="1" applyAlignment="1" applyProtection="1"/>
    <xf numFmtId="165" fontId="12" fillId="0" borderId="0" xfId="187" applyNumberFormat="1" applyFill="1" applyBorder="1" applyAlignment="1" applyProtection="1"/>
    <xf numFmtId="165" fontId="12" fillId="0" borderId="45" xfId="187" applyNumberFormat="1" applyFill="1" applyBorder="1" applyAlignment="1" applyProtection="1"/>
    <xf numFmtId="165" fontId="12" fillId="0" borderId="37" xfId="187" applyNumberFormat="1" applyFill="1" applyBorder="1" applyAlignment="1" applyProtection="1"/>
    <xf numFmtId="165" fontId="12" fillId="0" borderId="11" xfId="187" applyNumberFormat="1" applyBorder="1" applyAlignment="1" applyProtection="1"/>
    <xf numFmtId="0" fontId="12" fillId="0" borderId="41" xfId="187" applyBorder="1" applyAlignment="1" applyProtection="1">
      <alignment horizontal="left" indent="2"/>
    </xf>
    <xf numFmtId="165" fontId="12" fillId="44" borderId="8" xfId="51" applyNumberFormat="1" applyFont="1" applyFill="1" applyBorder="1" applyAlignment="1" applyProtection="1"/>
    <xf numFmtId="165" fontId="12" fillId="0" borderId="8" xfId="187" applyNumberFormat="1" applyFill="1" applyBorder="1" applyAlignment="1" applyProtection="1">
      <alignment horizontal="fill"/>
    </xf>
    <xf numFmtId="165" fontId="12" fillId="0" borderId="28" xfId="187" applyNumberFormat="1" applyFill="1" applyBorder="1" applyAlignment="1" applyProtection="1">
      <alignment horizontal="fill"/>
    </xf>
    <xf numFmtId="165" fontId="12" fillId="0" borderId="20" xfId="187" applyNumberFormat="1" applyFill="1" applyBorder="1" applyAlignment="1" applyProtection="1">
      <alignment horizontal="fill"/>
    </xf>
    <xf numFmtId="165" fontId="12" fillId="0" borderId="33" xfId="187" applyNumberFormat="1" applyFill="1" applyBorder="1" applyAlignment="1" applyProtection="1">
      <alignment horizontal="fill"/>
    </xf>
    <xf numFmtId="165" fontId="24" fillId="32" borderId="8" xfId="187" applyNumberFormat="1" applyFont="1" applyFill="1" applyBorder="1" applyAlignment="1" applyProtection="1"/>
    <xf numFmtId="165" fontId="24" fillId="32" borderId="28" xfId="187" applyNumberFormat="1" applyFont="1" applyFill="1" applyBorder="1" applyAlignment="1" applyProtection="1"/>
    <xf numFmtId="165" fontId="24" fillId="32" borderId="20" xfId="187" applyNumberFormat="1" applyFont="1" applyFill="1" applyBorder="1" applyAlignment="1" applyProtection="1"/>
    <xf numFmtId="165" fontId="24" fillId="32" borderId="33" xfId="187" applyNumberFormat="1" applyFont="1" applyFill="1" applyBorder="1" applyAlignment="1" applyProtection="1"/>
    <xf numFmtId="0" fontId="12" fillId="0" borderId="41" xfId="187" applyNumberFormat="1" applyBorder="1" applyProtection="1"/>
    <xf numFmtId="165" fontId="12" fillId="44" borderId="20" xfId="51" applyNumberFormat="1" applyFill="1" applyBorder="1" applyAlignment="1" applyProtection="1"/>
    <xf numFmtId="165" fontId="0" fillId="44" borderId="33" xfId="51" applyNumberFormat="1" applyFont="1" applyFill="1" applyBorder="1" applyAlignment="1" applyProtection="1"/>
    <xf numFmtId="0" fontId="12" fillId="0" borderId="41" xfId="187" applyNumberFormat="1" applyFont="1" applyBorder="1" applyAlignment="1" applyProtection="1">
      <alignment horizontal="left" indent="2"/>
    </xf>
    <xf numFmtId="0" fontId="12" fillId="0" borderId="11" xfId="187" applyNumberFormat="1" applyBorder="1" applyProtection="1"/>
    <xf numFmtId="165" fontId="12" fillId="44" borderId="8" xfId="187" applyNumberFormat="1" applyFill="1" applyBorder="1" applyAlignment="1" applyProtection="1"/>
    <xf numFmtId="165" fontId="12" fillId="44" borderId="20" xfId="187" applyNumberFormat="1" applyFill="1" applyBorder="1" applyAlignment="1" applyProtection="1"/>
    <xf numFmtId="165" fontId="0" fillId="44" borderId="20" xfId="51" applyNumberFormat="1" applyFont="1" applyFill="1" applyBorder="1" applyAlignment="1" applyProtection="1"/>
    <xf numFmtId="0" fontId="12" fillId="0" borderId="41" xfId="187" applyBorder="1" applyProtection="1"/>
    <xf numFmtId="10" fontId="12" fillId="44" borderId="8" xfId="187" applyNumberFormat="1" applyFill="1" applyBorder="1" applyProtection="1"/>
    <xf numFmtId="10" fontId="12" fillId="44" borderId="28" xfId="187" applyNumberFormat="1" applyFill="1" applyBorder="1" applyProtection="1"/>
    <xf numFmtId="10" fontId="12" fillId="44" borderId="20" xfId="187" applyNumberFormat="1" applyFill="1" applyBorder="1" applyProtection="1"/>
    <xf numFmtId="10" fontId="12" fillId="44" borderId="33" xfId="187" applyNumberFormat="1" applyFill="1" applyBorder="1" applyProtection="1"/>
    <xf numFmtId="181" fontId="12" fillId="44" borderId="8" xfId="187" applyNumberFormat="1" applyFill="1" applyBorder="1" applyProtection="1"/>
    <xf numFmtId="181" fontId="12" fillId="44" borderId="20" xfId="187" applyNumberFormat="1" applyFill="1" applyBorder="1" applyProtection="1"/>
    <xf numFmtId="181" fontId="12" fillId="44" borderId="33" xfId="187" applyNumberFormat="1" applyFill="1" applyBorder="1" applyProtection="1"/>
    <xf numFmtId="0" fontId="12" fillId="0" borderId="50" xfId="187" applyFont="1" applyBorder="1" applyAlignment="1" applyProtection="1">
      <alignment horizontal="left"/>
    </xf>
    <xf numFmtId="181" fontId="12" fillId="44" borderId="28" xfId="187" applyNumberFormat="1" applyFill="1" applyBorder="1" applyProtection="1"/>
    <xf numFmtId="165" fontId="0" fillId="45" borderId="8" xfId="51" applyNumberFormat="1" applyFont="1" applyFill="1" applyBorder="1" applyAlignment="1" applyProtection="1">
      <protection locked="0"/>
    </xf>
    <xf numFmtId="165" fontId="12" fillId="45" borderId="8" xfId="51" applyNumberFormat="1" applyFill="1" applyBorder="1" applyAlignment="1" applyProtection="1">
      <protection locked="0"/>
    </xf>
    <xf numFmtId="165" fontId="12" fillId="45" borderId="20" xfId="51" applyNumberFormat="1" applyFill="1" applyBorder="1" applyAlignment="1" applyProtection="1">
      <protection locked="0"/>
    </xf>
    <xf numFmtId="165" fontId="12" fillId="45" borderId="8" xfId="187" applyNumberFormat="1" applyFill="1" applyBorder="1" applyAlignment="1" applyProtection="1">
      <protection locked="0"/>
    </xf>
    <xf numFmtId="165" fontId="12" fillId="45" borderId="20" xfId="187" applyNumberFormat="1" applyFill="1" applyBorder="1" applyAlignment="1" applyProtection="1">
      <protection locked="0"/>
    </xf>
    <xf numFmtId="0" fontId="25" fillId="0" borderId="0" xfId="0" applyFont="1" applyProtection="1">
      <alignment horizontal="centerContinuous" vertical="top"/>
      <protection locked="0"/>
    </xf>
    <xf numFmtId="0" fontId="24" fillId="19" borderId="0" xfId="0" applyFont="1" applyFill="1" applyBorder="1" applyProtection="1">
      <alignment horizontal="centerContinuous" vertical="top"/>
      <protection locked="0"/>
    </xf>
    <xf numFmtId="0" fontId="24" fillId="0" borderId="0" xfId="0" applyFont="1" applyFill="1" applyProtection="1">
      <alignment horizontal="centerContinuous" vertical="top"/>
      <protection locked="0"/>
    </xf>
    <xf numFmtId="0" fontId="16" fillId="0" borderId="0" xfId="0" applyFont="1" applyBorder="1" applyAlignment="1" applyProtection="1"/>
    <xf numFmtId="0" fontId="24" fillId="44" borderId="14" xfId="105" applyNumberFormat="1" applyFont="1" applyFill="1" applyBorder="1" applyAlignment="1" applyProtection="1">
      <alignment horizontal="centerContinuous" vertical="center"/>
    </xf>
    <xf numFmtId="0" fontId="24" fillId="0" borderId="0" xfId="105" applyFont="1" applyBorder="1" applyAlignment="1" applyProtection="1">
      <alignment horizontal="left" vertical="center"/>
      <protection locked="0"/>
    </xf>
    <xf numFmtId="0" fontId="34" fillId="0" borderId="0" xfId="59" applyFont="1" applyFill="1" applyProtection="1">
      <protection locked="0"/>
    </xf>
    <xf numFmtId="0" fontId="34" fillId="0" borderId="0" xfId="59" applyFont="1" applyFill="1" applyAlignment="1" applyProtection="1">
      <protection locked="0"/>
    </xf>
    <xf numFmtId="0" fontId="31" fillId="0" borderId="0" xfId="59" applyFont="1" applyFill="1" applyAlignment="1" applyProtection="1">
      <alignment horizontal="left"/>
      <protection locked="0"/>
    </xf>
    <xf numFmtId="0" fontId="31" fillId="0" borderId="0" xfId="59" applyFont="1" applyFill="1" applyAlignment="1" applyProtection="1">
      <protection locked="0"/>
    </xf>
    <xf numFmtId="0" fontId="34" fillId="0" borderId="0" xfId="59" applyFont="1" applyProtection="1">
      <protection locked="0"/>
    </xf>
    <xf numFmtId="0" fontId="34" fillId="0" borderId="0" xfId="59" applyFont="1" applyAlignment="1" applyProtection="1">
      <alignment horizontal="center" vertical="center" wrapText="1"/>
      <protection locked="0"/>
    </xf>
    <xf numFmtId="0" fontId="34" fillId="0" borderId="0" xfId="59" applyFont="1" applyAlignment="1" applyProtection="1">
      <alignment wrapText="1"/>
      <protection locked="0"/>
    </xf>
    <xf numFmtId="165" fontId="12" fillId="45" borderId="8" xfId="51" applyNumberFormat="1" applyFont="1" applyFill="1" applyBorder="1" applyAlignment="1" applyProtection="1">
      <protection locked="0"/>
    </xf>
    <xf numFmtId="0" fontId="34" fillId="0" borderId="0" xfId="59" applyFont="1" applyAlignment="1" applyProtection="1">
      <alignment horizontal="center"/>
      <protection locked="0"/>
    </xf>
    <xf numFmtId="44" fontId="34" fillId="0" borderId="0" xfId="59" applyNumberFormat="1" applyFont="1" applyProtection="1">
      <protection locked="0"/>
    </xf>
    <xf numFmtId="0" fontId="16" fillId="0" borderId="0" xfId="187" applyFont="1" applyProtection="1"/>
    <xf numFmtId="165" fontId="34" fillId="44" borderId="8" xfId="51" applyNumberFormat="1" applyFont="1" applyFill="1" applyBorder="1" applyAlignment="1" applyProtection="1"/>
    <xf numFmtId="165" fontId="34" fillId="44" borderId="12" xfId="51" applyNumberFormat="1" applyFont="1" applyFill="1" applyBorder="1" applyAlignment="1" applyProtection="1"/>
    <xf numFmtId="3" fontId="23" fillId="0" borderId="0" xfId="49" applyNumberFormat="1" applyFont="1" applyFill="1" applyAlignment="1" applyProtection="1">
      <alignment wrapText="1"/>
      <protection locked="0"/>
    </xf>
    <xf numFmtId="42" fontId="23" fillId="0" borderId="0" xfId="49" applyNumberFormat="1" applyFont="1" applyFill="1" applyAlignment="1" applyProtection="1">
      <alignment wrapText="1"/>
      <protection locked="0"/>
    </xf>
    <xf numFmtId="4" fontId="23" fillId="0" borderId="0" xfId="49" applyNumberFormat="1" applyFont="1" applyFill="1" applyAlignment="1" applyProtection="1">
      <alignment wrapText="1"/>
      <protection locked="0"/>
    </xf>
    <xf numFmtId="4" fontId="23" fillId="0" borderId="0" xfId="49" applyNumberFormat="1" applyFont="1" applyFill="1" applyAlignment="1" applyProtection="1">
      <protection locked="0"/>
    </xf>
    <xf numFmtId="44" fontId="23" fillId="0" borderId="0" xfId="49" applyNumberFormat="1" applyFont="1" applyFill="1" applyAlignment="1" applyProtection="1">
      <alignment wrapText="1"/>
      <protection locked="0"/>
    </xf>
    <xf numFmtId="0" fontId="23" fillId="0" borderId="0" xfId="49" applyFont="1" applyFill="1" applyAlignment="1" applyProtection="1">
      <alignment wrapText="1"/>
      <protection locked="0"/>
    </xf>
    <xf numFmtId="0" fontId="23" fillId="0" borderId="0" xfId="49" applyFont="1" applyFill="1" applyAlignment="1" applyProtection="1">
      <protection locked="0"/>
    </xf>
    <xf numFmtId="0" fontId="41" fillId="0" borderId="0" xfId="49" applyFont="1" applyFill="1" applyAlignment="1" applyProtection="1">
      <alignment wrapText="1"/>
      <protection locked="0"/>
    </xf>
    <xf numFmtId="0" fontId="41" fillId="0" borderId="0" xfId="49" applyFont="1" applyFill="1" applyAlignment="1" applyProtection="1">
      <protection locked="0"/>
    </xf>
    <xf numFmtId="0" fontId="23" fillId="0" borderId="0" xfId="49" applyFont="1" applyFill="1" applyBorder="1" applyAlignment="1" applyProtection="1">
      <alignment wrapText="1"/>
      <protection locked="0"/>
    </xf>
    <xf numFmtId="3" fontId="23" fillId="0" borderId="0" xfId="49" applyNumberFormat="1" applyFont="1" applyFill="1" applyBorder="1" applyAlignment="1" applyProtection="1">
      <alignment wrapText="1"/>
      <protection locked="0"/>
    </xf>
    <xf numFmtId="200" fontId="12" fillId="44" borderId="11" xfId="52" applyNumberFormat="1" applyFont="1" applyFill="1" applyBorder="1" applyAlignment="1" applyProtection="1"/>
    <xf numFmtId="200" fontId="12" fillId="44" borderId="11" xfId="49" applyNumberFormat="1" applyFont="1" applyFill="1" applyBorder="1" applyAlignment="1" applyProtection="1"/>
    <xf numFmtId="165" fontId="12" fillId="44" borderId="11" xfId="51" applyNumberFormat="1" applyFont="1" applyFill="1" applyBorder="1" applyAlignment="1" applyProtection="1"/>
    <xf numFmtId="200" fontId="27" fillId="44" borderId="11" xfId="52" applyNumberFormat="1" applyFont="1" applyFill="1" applyBorder="1" applyAlignment="1" applyProtection="1"/>
    <xf numFmtId="0" fontId="16" fillId="0" borderId="0" xfId="0" applyFont="1" applyFill="1" applyBorder="1" applyAlignment="1" applyProtection="1">
      <alignment horizontal="left" vertical="top"/>
    </xf>
    <xf numFmtId="3" fontId="12" fillId="0" borderId="86" xfId="50" applyNumberFormat="1" applyFont="1" applyFill="1" applyBorder="1" applyAlignment="1" applyProtection="1">
      <alignment wrapText="1"/>
    </xf>
    <xf numFmtId="3" fontId="12" fillId="0" borderId="84" xfId="50" applyNumberFormat="1" applyFont="1" applyFill="1" applyBorder="1" applyAlignment="1" applyProtection="1">
      <alignment wrapText="1"/>
    </xf>
    <xf numFmtId="0" fontId="24" fillId="0" borderId="0" xfId="0" applyFont="1" applyFill="1" applyBorder="1" applyAlignment="1" applyProtection="1"/>
    <xf numFmtId="0" fontId="3" fillId="0" borderId="0" xfId="49" applyFont="1" applyBorder="1" applyAlignment="1" applyProtection="1">
      <protection locked="0"/>
    </xf>
    <xf numFmtId="0" fontId="3" fillId="0" borderId="0" xfId="49" applyFont="1" applyBorder="1" applyProtection="1">
      <protection locked="0"/>
    </xf>
    <xf numFmtId="0" fontId="3" fillId="0" borderId="0" xfId="49" applyFont="1" applyBorder="1" applyAlignment="1" applyProtection="1">
      <alignment horizontal="center"/>
      <protection locked="0"/>
    </xf>
    <xf numFmtId="0" fontId="3" fillId="0" borderId="0" xfId="0" applyFont="1" applyBorder="1" applyAlignment="1" applyProtection="1">
      <protection locked="0"/>
    </xf>
    <xf numFmtId="0" fontId="3" fillId="0" borderId="0" xfId="187" applyFont="1" applyBorder="1" applyProtection="1">
      <protection locked="0"/>
    </xf>
    <xf numFmtId="0" fontId="68" fillId="0" borderId="0" xfId="49" applyFont="1" applyBorder="1" applyAlignment="1" applyProtection="1">
      <alignment horizontal="left"/>
      <protection locked="0"/>
    </xf>
    <xf numFmtId="0" fontId="104" fillId="0" borderId="0" xfId="49" applyFont="1" applyBorder="1" applyAlignment="1" applyProtection="1">
      <alignment horizontal="left"/>
    </xf>
    <xf numFmtId="0" fontId="103" fillId="44" borderId="25" xfId="187" applyFont="1" applyFill="1" applyBorder="1" applyAlignment="1" applyProtection="1">
      <alignment horizontal="left" wrapText="1"/>
    </xf>
    <xf numFmtId="0" fontId="103" fillId="44" borderId="86" xfId="187" applyFont="1" applyFill="1" applyBorder="1" applyAlignment="1" applyProtection="1">
      <alignment wrapText="1"/>
    </xf>
    <xf numFmtId="0" fontId="103" fillId="44" borderId="84" xfId="187" applyFont="1" applyFill="1" applyBorder="1" applyAlignment="1" applyProtection="1">
      <alignment horizontal="center" wrapText="1"/>
    </xf>
    <xf numFmtId="0" fontId="68" fillId="23" borderId="22" xfId="187" applyFont="1" applyFill="1" applyBorder="1" applyAlignment="1" applyProtection="1">
      <alignment horizontal="left"/>
    </xf>
    <xf numFmtId="180" fontId="12" fillId="0" borderId="32" xfId="187" applyNumberFormat="1" applyFont="1" applyBorder="1" applyAlignment="1" applyProtection="1">
      <alignment horizontal="center" wrapText="1"/>
    </xf>
    <xf numFmtId="0" fontId="12" fillId="0" borderId="28" xfId="187" applyFont="1" applyBorder="1" applyAlignment="1" applyProtection="1">
      <alignment wrapText="1"/>
    </xf>
    <xf numFmtId="180" fontId="12" fillId="0" borderId="32" xfId="187" applyNumberFormat="1" applyFont="1" applyBorder="1" applyAlignment="1" applyProtection="1">
      <alignment horizontal="center"/>
    </xf>
    <xf numFmtId="0" fontId="68" fillId="23" borderId="22" xfId="0" applyFont="1" applyFill="1" applyBorder="1" applyAlignment="1" applyProtection="1">
      <alignment horizontal="left"/>
    </xf>
    <xf numFmtId="0" fontId="28" fillId="23" borderId="85" xfId="0" applyFont="1" applyFill="1" applyBorder="1" applyAlignment="1" applyProtection="1">
      <alignment vertical="center"/>
    </xf>
    <xf numFmtId="0" fontId="68" fillId="23" borderId="84" xfId="0" applyFont="1" applyFill="1" applyBorder="1" applyAlignment="1" applyProtection="1">
      <alignment wrapText="1"/>
    </xf>
    <xf numFmtId="180" fontId="12" fillId="52" borderId="46" xfId="0" applyNumberFormat="1" applyFont="1" applyFill="1" applyBorder="1" applyAlignment="1" applyProtection="1">
      <alignment horizontal="center"/>
    </xf>
    <xf numFmtId="0" fontId="68" fillId="52" borderId="87" xfId="0" applyFont="1" applyFill="1" applyBorder="1" applyAlignment="1" applyProtection="1">
      <alignment horizontal="center"/>
    </xf>
    <xf numFmtId="180" fontId="12" fillId="43" borderId="32" xfId="0" applyNumberFormat="1" applyFont="1" applyFill="1" applyBorder="1" applyAlignment="1" applyProtection="1">
      <alignment horizontal="center"/>
    </xf>
    <xf numFmtId="0" fontId="12" fillId="43" borderId="28" xfId="0" applyFont="1" applyFill="1" applyBorder="1" applyAlignment="1" applyProtection="1">
      <alignment wrapText="1"/>
    </xf>
    <xf numFmtId="180" fontId="12" fillId="43" borderId="20" xfId="0" applyNumberFormat="1" applyFont="1" applyFill="1" applyBorder="1" applyAlignment="1" applyProtection="1">
      <alignment horizontal="center"/>
    </xf>
    <xf numFmtId="180" fontId="12" fillId="43" borderId="20" xfId="0" quotePrefix="1" applyNumberFormat="1" applyFont="1" applyFill="1" applyBorder="1" applyAlignment="1" applyProtection="1">
      <alignment horizontal="center"/>
    </xf>
    <xf numFmtId="180" fontId="12" fillId="52" borderId="33" xfId="0" applyNumberFormat="1" applyFont="1" applyFill="1" applyBorder="1" applyAlignment="1" applyProtection="1">
      <alignment horizontal="center"/>
    </xf>
    <xf numFmtId="0" fontId="68" fillId="52" borderId="48" xfId="0" applyFont="1" applyFill="1" applyBorder="1" applyAlignment="1" applyProtection="1">
      <alignment horizontal="center"/>
    </xf>
    <xf numFmtId="180" fontId="12" fillId="0" borderId="20" xfId="0" applyNumberFormat="1" applyFont="1" applyBorder="1" applyAlignment="1" applyProtection="1">
      <alignment horizontal="center"/>
    </xf>
    <xf numFmtId="180" fontId="12" fillId="0" borderId="21" xfId="0" applyNumberFormat="1" applyFont="1" applyBorder="1" applyAlignment="1" applyProtection="1">
      <alignment horizontal="center"/>
    </xf>
    <xf numFmtId="0" fontId="28" fillId="23" borderId="90" xfId="187" applyFont="1" applyFill="1" applyBorder="1" applyAlignment="1" applyProtection="1">
      <alignment vertical="center" wrapText="1"/>
    </xf>
    <xf numFmtId="180" fontId="12" fillId="52" borderId="33" xfId="49" applyNumberFormat="1" applyFont="1" applyFill="1" applyBorder="1" applyAlignment="1" applyProtection="1">
      <alignment horizontal="center"/>
    </xf>
    <xf numFmtId="0" fontId="68" fillId="52" borderId="48" xfId="49" applyFont="1" applyFill="1" applyBorder="1" applyAlignment="1" applyProtection="1">
      <alignment horizontal="center"/>
    </xf>
    <xf numFmtId="180" fontId="12" fillId="0" borderId="20" xfId="49" applyNumberFormat="1" applyFont="1" applyBorder="1" applyAlignment="1" applyProtection="1">
      <alignment horizontal="center"/>
    </xf>
    <xf numFmtId="0" fontId="12" fillId="0" borderId="8" xfId="49" applyFont="1" applyFill="1" applyBorder="1" applyAlignment="1" applyProtection="1"/>
    <xf numFmtId="0" fontId="12" fillId="0" borderId="28" xfId="49" applyFont="1" applyFill="1" applyBorder="1" applyAlignment="1" applyProtection="1">
      <alignment horizontal="left" wrapText="1"/>
    </xf>
    <xf numFmtId="0" fontId="68" fillId="52" borderId="58" xfId="0" applyFont="1" applyFill="1" applyBorder="1" applyAlignment="1" applyProtection="1">
      <alignment horizontal="center"/>
    </xf>
    <xf numFmtId="0" fontId="68" fillId="52" borderId="91" xfId="49" applyFont="1" applyFill="1" applyBorder="1" applyAlignment="1" applyProtection="1">
      <alignment wrapText="1"/>
    </xf>
    <xf numFmtId="180" fontId="12" fillId="0" borderId="32" xfId="49" applyNumberFormat="1" applyFont="1" applyBorder="1" applyAlignment="1" applyProtection="1">
      <alignment horizontal="center"/>
    </xf>
    <xf numFmtId="0" fontId="12" fillId="43" borderId="28" xfId="49" applyFont="1" applyFill="1" applyBorder="1" applyAlignment="1" applyProtection="1">
      <alignment horizontal="left" wrapText="1"/>
    </xf>
    <xf numFmtId="0" fontId="12" fillId="0" borderId="28" xfId="0" applyFont="1" applyFill="1" applyBorder="1" applyAlignment="1" applyProtection="1">
      <alignment horizontal="left" wrapText="1"/>
    </xf>
    <xf numFmtId="0" fontId="12" fillId="0" borderId="12" xfId="49" applyFont="1" applyFill="1" applyBorder="1" applyAlignment="1" applyProtection="1"/>
    <xf numFmtId="0" fontId="12" fillId="0" borderId="8" xfId="0" applyFont="1" applyFill="1" applyBorder="1" applyAlignment="1" applyProtection="1"/>
    <xf numFmtId="0" fontId="68" fillId="23" borderId="22" xfId="49" applyFont="1" applyFill="1" applyBorder="1" applyAlignment="1" applyProtection="1">
      <alignment horizontal="left"/>
    </xf>
    <xf numFmtId="0" fontId="28" fillId="23" borderId="85" xfId="49" applyFont="1" applyFill="1" applyBorder="1" applyAlignment="1" applyProtection="1">
      <alignment vertical="center"/>
    </xf>
    <xf numFmtId="0" fontId="24" fillId="23" borderId="84" xfId="49" applyFont="1" applyFill="1" applyBorder="1" applyAlignment="1" applyProtection="1">
      <alignment wrapText="1"/>
    </xf>
    <xf numFmtId="180" fontId="12" fillId="0" borderId="19" xfId="0" applyNumberFormat="1" applyFont="1" applyFill="1" applyBorder="1" applyAlignment="1" applyProtection="1">
      <alignment horizontal="center" vertical="center"/>
    </xf>
    <xf numFmtId="180" fontId="12" fillId="0" borderId="20" xfId="0" applyNumberFormat="1" applyFont="1" applyFill="1" applyBorder="1" applyAlignment="1" applyProtection="1">
      <alignment horizontal="center" vertical="center"/>
    </xf>
    <xf numFmtId="0" fontId="74" fillId="23" borderId="84" xfId="49" applyFont="1" applyFill="1" applyBorder="1" applyAlignment="1" applyProtection="1">
      <alignment wrapText="1"/>
    </xf>
    <xf numFmtId="0" fontId="68" fillId="52" borderId="58" xfId="49" applyFont="1" applyFill="1" applyBorder="1" applyAlignment="1" applyProtection="1">
      <alignment horizontal="center"/>
    </xf>
    <xf numFmtId="180" fontId="12" fillId="43" borderId="20" xfId="187" applyNumberFormat="1" applyFont="1" applyFill="1" applyBorder="1" applyAlignment="1" applyProtection="1">
      <alignment horizontal="center"/>
    </xf>
    <xf numFmtId="0" fontId="12" fillId="0" borderId="8" xfId="187" applyFont="1" applyFill="1" applyBorder="1" applyAlignment="1" applyProtection="1"/>
    <xf numFmtId="0" fontId="12" fillId="0" borderId="28" xfId="187" applyFont="1" applyFill="1" applyBorder="1" applyAlignment="1" applyProtection="1">
      <alignment horizontal="left" wrapText="1"/>
    </xf>
    <xf numFmtId="180" fontId="12" fillId="43" borderId="32" xfId="187" applyNumberFormat="1" applyFont="1" applyFill="1" applyBorder="1" applyAlignment="1" applyProtection="1">
      <alignment horizontal="center"/>
    </xf>
    <xf numFmtId="0" fontId="12" fillId="43" borderId="8" xfId="187" applyFont="1" applyFill="1" applyBorder="1" applyAlignment="1" applyProtection="1"/>
    <xf numFmtId="0" fontId="12" fillId="43" borderId="28" xfId="187" applyFont="1" applyFill="1" applyBorder="1" applyAlignment="1" applyProtection="1">
      <alignment horizontal="left" wrapText="1"/>
    </xf>
    <xf numFmtId="0" fontId="28" fillId="23" borderId="85" xfId="49" applyFont="1" applyFill="1" applyBorder="1" applyAlignment="1" applyProtection="1">
      <alignment vertical="center" wrapText="1"/>
    </xf>
    <xf numFmtId="0" fontId="24" fillId="23" borderId="84" xfId="49" applyFont="1" applyFill="1" applyBorder="1" applyAlignment="1" applyProtection="1">
      <alignment horizontal="left" vertical="center" wrapText="1"/>
    </xf>
    <xf numFmtId="0" fontId="68" fillId="23" borderId="84" xfId="49" applyFont="1" applyFill="1" applyBorder="1" applyAlignment="1" applyProtection="1">
      <alignment wrapText="1"/>
    </xf>
    <xf numFmtId="0" fontId="12" fillId="0" borderId="0" xfId="49" applyFont="1" applyProtection="1">
      <protection locked="0"/>
    </xf>
    <xf numFmtId="0" fontId="16" fillId="0" borderId="0" xfId="49" applyFont="1" applyProtection="1"/>
    <xf numFmtId="0" fontId="24" fillId="23" borderId="17" xfId="49" applyFont="1" applyFill="1" applyBorder="1" applyAlignment="1" applyProtection="1">
      <alignment horizontal="center"/>
    </xf>
    <xf numFmtId="0" fontId="24" fillId="23" borderId="56" xfId="49" applyFont="1" applyFill="1" applyBorder="1" applyAlignment="1" applyProtection="1">
      <alignment horizontal="center"/>
    </xf>
    <xf numFmtId="0" fontId="12" fillId="0" borderId="56" xfId="49" applyFont="1" applyFill="1" applyBorder="1" applyAlignment="1" applyProtection="1">
      <alignment wrapText="1"/>
    </xf>
    <xf numFmtId="0" fontId="12" fillId="0" borderId="56" xfId="49" applyFont="1" applyFill="1" applyBorder="1" applyAlignment="1" applyProtection="1">
      <alignment horizontal="justify" vertical="center"/>
    </xf>
    <xf numFmtId="0" fontId="12" fillId="0" borderId="57" xfId="49" applyFont="1" applyFill="1" applyBorder="1" applyAlignment="1" applyProtection="1">
      <alignment wrapText="1"/>
    </xf>
    <xf numFmtId="0" fontId="40" fillId="0" borderId="0" xfId="49" applyFont="1" applyFill="1" applyProtection="1">
      <protection locked="0"/>
    </xf>
    <xf numFmtId="0" fontId="24" fillId="0" borderId="0" xfId="49" applyFont="1" applyProtection="1"/>
    <xf numFmtId="0" fontId="24" fillId="23" borderId="19" xfId="49" applyFont="1" applyFill="1" applyBorder="1" applyAlignment="1" applyProtection="1">
      <alignment horizontal="center"/>
    </xf>
    <xf numFmtId="0" fontId="24" fillId="23" borderId="27" xfId="49" applyFont="1" applyFill="1" applyBorder="1" applyAlignment="1" applyProtection="1">
      <alignment horizontal="center"/>
    </xf>
    <xf numFmtId="0" fontId="77" fillId="0" borderId="20" xfId="0" applyFont="1" applyFill="1" applyBorder="1" applyAlignment="1" applyProtection="1">
      <alignment horizontal="center" vertical="center" wrapText="1"/>
    </xf>
    <xf numFmtId="0" fontId="77" fillId="0" borderId="8" xfId="0" applyFont="1" applyFill="1" applyBorder="1" applyAlignment="1" applyProtection="1">
      <alignment horizontal="center" vertical="center"/>
    </xf>
    <xf numFmtId="0" fontId="12" fillId="0" borderId="28" xfId="0" applyFont="1" applyFill="1" applyBorder="1" applyAlignment="1" applyProtection="1">
      <alignment horizontal="left" vertical="center" wrapText="1"/>
    </xf>
    <xf numFmtId="0" fontId="77" fillId="0" borderId="21" xfId="0" applyFont="1" applyFill="1" applyBorder="1" applyAlignment="1" applyProtection="1">
      <alignment horizontal="center" vertical="center" wrapText="1"/>
    </xf>
    <xf numFmtId="0" fontId="77" fillId="0" borderId="31" xfId="0" applyFont="1" applyFill="1" applyBorder="1" applyAlignment="1" applyProtection="1">
      <alignment horizontal="center" vertical="center"/>
    </xf>
    <xf numFmtId="0" fontId="12" fillId="0" borderId="30" xfId="0" applyFont="1" applyFill="1" applyBorder="1" applyAlignment="1" applyProtection="1">
      <alignment horizontal="left" vertical="center" wrapText="1"/>
    </xf>
    <xf numFmtId="0" fontId="34" fillId="0" borderId="0" xfId="188" applyFont="1" applyFill="1" applyAlignment="1" applyProtection="1">
      <protection locked="0"/>
    </xf>
    <xf numFmtId="0" fontId="34" fillId="0" borderId="0" xfId="188" applyFont="1" applyAlignment="1" applyProtection="1">
      <alignment vertical="center" wrapText="1"/>
      <protection locked="0"/>
    </xf>
    <xf numFmtId="0" fontId="34" fillId="0" borderId="0" xfId="188" applyFont="1" applyProtection="1">
      <protection locked="0"/>
    </xf>
    <xf numFmtId="0" fontId="34" fillId="0" borderId="0" xfId="188" applyFont="1" applyAlignment="1" applyProtection="1">
      <alignment horizontal="center"/>
      <protection locked="0"/>
    </xf>
    <xf numFmtId="0" fontId="16" fillId="0" borderId="0" xfId="187" applyFont="1" applyAlignment="1" applyProtection="1">
      <alignment vertical="center"/>
    </xf>
    <xf numFmtId="0" fontId="12" fillId="0" borderId="0" xfId="49" applyFont="1" applyAlignment="1" applyProtection="1">
      <alignment vertical="center"/>
    </xf>
    <xf numFmtId="0" fontId="24" fillId="23" borderId="8" xfId="187" applyFont="1" applyFill="1" applyBorder="1" applyAlignment="1" applyProtection="1">
      <alignment horizontal="center" vertical="center" wrapText="1"/>
    </xf>
    <xf numFmtId="0" fontId="28" fillId="52" borderId="48" xfId="187" applyFont="1" applyFill="1" applyBorder="1" applyAlignment="1" applyProtection="1">
      <alignment vertical="top" wrapText="1"/>
    </xf>
    <xf numFmtId="0" fontId="28" fillId="52" borderId="14" xfId="187" applyFont="1" applyFill="1" applyBorder="1" applyAlignment="1" applyProtection="1">
      <alignment vertical="top" wrapText="1"/>
    </xf>
    <xf numFmtId="0" fontId="24" fillId="0" borderId="0" xfId="187" applyFont="1" applyFill="1" applyBorder="1" applyAlignment="1" applyProtection="1">
      <alignment vertical="top" wrapText="1"/>
    </xf>
    <xf numFmtId="0" fontId="12" fillId="0" borderId="0" xfId="187" applyFont="1" applyBorder="1" applyAlignment="1" applyProtection="1">
      <alignment horizontal="center" vertical="top" wrapText="1"/>
    </xf>
    <xf numFmtId="0" fontId="12" fillId="0" borderId="0" xfId="187" applyFont="1" applyFill="1" applyBorder="1" applyAlignment="1" applyProtection="1">
      <alignment vertical="top" wrapText="1"/>
    </xf>
    <xf numFmtId="0" fontId="12" fillId="0" borderId="0" xfId="187" applyFont="1" applyBorder="1" applyAlignment="1" applyProtection="1">
      <alignment horizontal="left" vertical="top" wrapText="1"/>
    </xf>
    <xf numFmtId="0" fontId="24" fillId="0" borderId="0" xfId="187" applyFont="1" applyAlignment="1" applyProtection="1">
      <alignment vertical="center"/>
    </xf>
    <xf numFmtId="0" fontId="12" fillId="0" borderId="0" xfId="187" applyProtection="1"/>
    <xf numFmtId="0" fontId="40" fillId="0" borderId="0" xfId="49" applyFont="1" applyFill="1" applyAlignment="1" applyProtection="1">
      <protection locked="0"/>
    </xf>
    <xf numFmtId="0" fontId="34" fillId="0" borderId="0" xfId="188" applyFont="1" applyAlignment="1" applyProtection="1">
      <alignment wrapText="1"/>
      <protection locked="0"/>
    </xf>
    <xf numFmtId="0" fontId="34" fillId="0" borderId="0" xfId="49" applyFont="1" applyAlignment="1" applyProtection="1">
      <alignment vertical="center" wrapText="1"/>
      <protection locked="0"/>
    </xf>
    <xf numFmtId="0" fontId="34" fillId="0" borderId="0" xfId="49" applyFont="1" applyAlignment="1" applyProtection="1">
      <alignment horizontal="center" vertical="center" wrapText="1"/>
      <protection locked="0"/>
    </xf>
    <xf numFmtId="0" fontId="34" fillId="0" borderId="0" xfId="49" applyFont="1" applyProtection="1">
      <protection locked="0"/>
    </xf>
    <xf numFmtId="0" fontId="34" fillId="0" borderId="0" xfId="188" applyFont="1" applyAlignment="1" applyProtection="1">
      <alignment horizontal="left" vertical="center"/>
      <protection locked="0"/>
    </xf>
    <xf numFmtId="0" fontId="34" fillId="0" borderId="0" xfId="188" applyFont="1" applyAlignment="1" applyProtection="1">
      <alignment horizontal="center" vertical="center"/>
      <protection locked="0"/>
    </xf>
    <xf numFmtId="0" fontId="16" fillId="0" borderId="0" xfId="0" applyFont="1" applyAlignment="1" applyProtection="1">
      <alignment horizontal="left" vertical="top"/>
    </xf>
    <xf numFmtId="0" fontId="77" fillId="23" borderId="35" xfId="0" applyFont="1" applyFill="1" applyBorder="1" applyAlignment="1" applyProtection="1">
      <alignment horizontal="center" vertical="center" wrapText="1"/>
    </xf>
    <xf numFmtId="0" fontId="77" fillId="23" borderId="24" xfId="0" applyFont="1" applyFill="1" applyBorder="1" applyAlignment="1" applyProtection="1">
      <alignment horizontal="center" vertical="center" wrapText="1"/>
    </xf>
    <xf numFmtId="0" fontId="77" fillId="23" borderId="24" xfId="0" applyFont="1" applyFill="1" applyBorder="1" applyAlignment="1" applyProtection="1">
      <alignment horizontal="left" vertical="center" wrapText="1"/>
    </xf>
    <xf numFmtId="0" fontId="73" fillId="0" borderId="60" xfId="0" applyFont="1" applyBorder="1" applyAlignment="1" applyProtection="1">
      <alignment horizontal="left" vertical="center" wrapText="1" indent="2"/>
    </xf>
    <xf numFmtId="0" fontId="73" fillId="0" borderId="45" xfId="0" applyFont="1" applyBorder="1" applyAlignment="1" applyProtection="1">
      <alignment horizontal="center" vertical="center" wrapText="1"/>
    </xf>
    <xf numFmtId="0" fontId="12" fillId="0" borderId="45" xfId="0" applyFont="1" applyBorder="1" applyAlignment="1" applyProtection="1">
      <alignment horizontal="centerContinuous" vertical="top" wrapText="1"/>
    </xf>
    <xf numFmtId="0" fontId="73" fillId="0" borderId="18" xfId="0" applyFont="1" applyBorder="1" applyAlignment="1" applyProtection="1">
      <alignment horizontal="left" vertical="center" wrapText="1" indent="2"/>
    </xf>
    <xf numFmtId="0" fontId="24" fillId="52" borderId="22" xfId="0" applyFont="1" applyFill="1" applyBorder="1" applyAlignment="1" applyProtection="1">
      <alignment horizontal="centerContinuous" vertical="center" wrapText="1"/>
    </xf>
    <xf numFmtId="0" fontId="24" fillId="52" borderId="24" xfId="0" applyFont="1" applyFill="1" applyBorder="1" applyAlignment="1" applyProtection="1">
      <alignment horizontal="centerContinuous" vertical="center" wrapText="1"/>
    </xf>
    <xf numFmtId="0" fontId="73" fillId="0" borderId="18" xfId="0" applyFont="1" applyBorder="1" applyAlignment="1" applyProtection="1">
      <alignment horizontal="centerContinuous" vertical="center" wrapText="1"/>
    </xf>
    <xf numFmtId="0" fontId="73" fillId="0" borderId="17" xfId="0" applyFont="1" applyBorder="1" applyAlignment="1" applyProtection="1">
      <alignment horizontal="left" vertical="center" wrapText="1" indent="2"/>
    </xf>
    <xf numFmtId="0" fontId="24" fillId="52" borderId="61" xfId="0" applyFont="1" applyFill="1" applyBorder="1" applyAlignment="1" applyProtection="1">
      <alignment horizontal="centerContinuous" vertical="center" wrapText="1"/>
    </xf>
    <xf numFmtId="0" fontId="73" fillId="0" borderId="18" xfId="0" applyFont="1" applyFill="1" applyBorder="1" applyAlignment="1" applyProtection="1">
      <alignment horizontal="left" vertical="center" wrapText="1" indent="2"/>
    </xf>
    <xf numFmtId="0" fontId="73" fillId="0" borderId="17" xfId="0" applyFont="1" applyBorder="1" applyAlignment="1" applyProtection="1">
      <alignment vertical="center" wrapText="1"/>
    </xf>
    <xf numFmtId="0" fontId="12" fillId="0" borderId="17" xfId="0" applyFont="1" applyBorder="1" applyAlignment="1" applyProtection="1">
      <alignment vertical="top" wrapText="1"/>
    </xf>
    <xf numFmtId="0" fontId="73" fillId="0" borderId="60" xfId="0" applyFont="1" applyBorder="1" applyAlignment="1" applyProtection="1">
      <alignment vertical="center" wrapText="1"/>
    </xf>
    <xf numFmtId="0" fontId="12" fillId="0" borderId="60" xfId="0" applyFont="1" applyBorder="1" applyAlignment="1" applyProtection="1">
      <alignment vertical="top" wrapText="1"/>
    </xf>
    <xf numFmtId="0" fontId="73" fillId="0" borderId="18" xfId="0" applyFont="1" applyBorder="1" applyAlignment="1" applyProtection="1">
      <alignment vertical="center" wrapText="1"/>
    </xf>
    <xf numFmtId="0" fontId="12" fillId="0" borderId="18" xfId="0" applyFont="1" applyBorder="1" applyAlignment="1" applyProtection="1">
      <alignment vertical="top" wrapText="1"/>
    </xf>
    <xf numFmtId="0" fontId="12" fillId="0" borderId="17" xfId="0" applyFont="1" applyBorder="1" applyAlignment="1" applyProtection="1">
      <alignment horizontal="centerContinuous" vertical="top" wrapText="1"/>
    </xf>
    <xf numFmtId="0" fontId="12" fillId="0" borderId="60" xfId="0" applyFont="1" applyBorder="1" applyAlignment="1" applyProtection="1">
      <alignment horizontal="centerContinuous" vertical="top" wrapText="1"/>
    </xf>
    <xf numFmtId="0" fontId="12" fillId="0" borderId="18" xfId="0" applyFont="1" applyBorder="1" applyAlignment="1" applyProtection="1">
      <alignment horizontal="centerContinuous" vertical="top" wrapText="1"/>
    </xf>
    <xf numFmtId="0" fontId="73" fillId="0" borderId="35" xfId="0" applyFont="1" applyBorder="1" applyAlignment="1" applyProtection="1">
      <alignment horizontal="left" vertical="center" wrapText="1" indent="2"/>
    </xf>
    <xf numFmtId="0" fontId="73" fillId="0" borderId="35" xfId="0" applyFont="1" applyBorder="1" applyAlignment="1" applyProtection="1">
      <alignment vertical="center" wrapText="1"/>
    </xf>
    <xf numFmtId="0" fontId="12" fillId="0" borderId="35" xfId="0" applyFont="1" applyBorder="1" applyAlignment="1" applyProtection="1">
      <alignment horizontal="centerContinuous" vertical="top" wrapText="1"/>
    </xf>
    <xf numFmtId="0" fontId="12" fillId="0" borderId="35" xfId="0" applyFont="1" applyBorder="1" applyAlignment="1" applyProtection="1">
      <alignment vertical="top" wrapText="1"/>
    </xf>
    <xf numFmtId="0" fontId="73" fillId="0" borderId="35" xfId="0" applyFont="1" applyFill="1" applyBorder="1" applyAlignment="1" applyProtection="1">
      <alignment horizontal="center" vertical="center" wrapText="1"/>
    </xf>
    <xf numFmtId="0" fontId="0" fillId="0" borderId="0" xfId="0" applyAlignment="1" applyProtection="1">
      <protection locked="0"/>
    </xf>
    <xf numFmtId="0" fontId="12" fillId="0" borderId="0" xfId="0" applyFont="1" applyAlignment="1" applyProtection="1">
      <protection locked="0"/>
    </xf>
    <xf numFmtId="0" fontId="16" fillId="0" borderId="0" xfId="0" applyFont="1" applyBorder="1" applyAlignment="1" applyProtection="1">
      <alignment horizontal="left" vertical="top"/>
    </xf>
    <xf numFmtId="0" fontId="0" fillId="0" borderId="0" xfId="0" applyAlignment="1" applyProtection="1"/>
    <xf numFmtId="0" fontId="0" fillId="0" borderId="19" xfId="0" applyBorder="1" applyAlignment="1" applyProtection="1">
      <alignment horizontal="center"/>
    </xf>
    <xf numFmtId="0" fontId="0" fillId="0" borderId="20" xfId="0" applyBorder="1" applyAlignment="1" applyProtection="1">
      <alignment horizontal="center"/>
    </xf>
    <xf numFmtId="0" fontId="0" fillId="0" borderId="21" xfId="0" applyBorder="1" applyAlignment="1" applyProtection="1">
      <alignment horizontal="center"/>
    </xf>
    <xf numFmtId="44" fontId="0" fillId="18" borderId="34" xfId="0" applyNumberFormat="1" applyFill="1" applyBorder="1" applyAlignment="1" applyProtection="1"/>
    <xf numFmtId="44" fontId="0" fillId="18" borderId="13" xfId="0" applyNumberFormat="1" applyFill="1" applyBorder="1" applyAlignment="1" applyProtection="1"/>
    <xf numFmtId="44" fontId="34" fillId="18" borderId="31" xfId="29" applyNumberFormat="1" applyFont="1" applyFill="1" applyBorder="1" applyProtection="1"/>
    <xf numFmtId="0" fontId="0" fillId="0" borderId="0" xfId="0" applyBorder="1" applyAlignment="1" applyProtection="1"/>
    <xf numFmtId="0" fontId="12" fillId="0" borderId="0" xfId="0" applyFont="1" applyBorder="1" applyAlignment="1" applyProtection="1"/>
    <xf numFmtId="44" fontId="27" fillId="0" borderId="0" xfId="29" applyNumberFormat="1" applyFont="1" applyBorder="1" applyProtection="1"/>
    <xf numFmtId="0" fontId="0" fillId="18" borderId="35" xfId="0" applyFill="1" applyBorder="1" applyAlignment="1" applyProtection="1"/>
    <xf numFmtId="44" fontId="0" fillId="18" borderId="35" xfId="0" applyNumberFormat="1" applyFill="1" applyBorder="1" applyAlignment="1" applyProtection="1"/>
    <xf numFmtId="38" fontId="0" fillId="0" borderId="0" xfId="42" applyNumberFormat="1" applyFont="1" applyFill="1" applyProtection="1">
      <protection locked="0"/>
    </xf>
    <xf numFmtId="0" fontId="0" fillId="0" borderId="0" xfId="0" applyProtection="1">
      <alignment horizontal="centerContinuous" vertical="top"/>
      <protection locked="0"/>
    </xf>
    <xf numFmtId="0" fontId="0" fillId="19" borderId="0" xfId="0" applyFill="1" applyProtection="1">
      <alignment horizontal="centerContinuous" vertical="top"/>
      <protection locked="0"/>
    </xf>
    <xf numFmtId="0" fontId="0" fillId="18" borderId="0" xfId="0" applyFill="1" applyProtection="1">
      <alignment horizontal="centerContinuous" vertical="top"/>
      <protection locked="0"/>
    </xf>
    <xf numFmtId="0" fontId="12" fillId="19" borderId="0" xfId="42" applyFont="1" applyFill="1" applyAlignment="1" applyProtection="1">
      <alignment vertical="center"/>
      <protection locked="0"/>
    </xf>
    <xf numFmtId="0" fontId="24" fillId="0" borderId="0" xfId="42" applyFont="1" applyFill="1" applyAlignment="1" applyProtection="1">
      <alignment horizontal="center" vertical="center" wrapText="1"/>
      <protection locked="0"/>
    </xf>
    <xf numFmtId="165" fontId="12" fillId="18" borderId="14" xfId="29" applyNumberFormat="1" applyFont="1" applyFill="1" applyBorder="1" applyAlignment="1" applyProtection="1">
      <alignment vertical="center"/>
      <protection locked="0"/>
    </xf>
    <xf numFmtId="0" fontId="0" fillId="0" borderId="0" xfId="42" applyFont="1" applyFill="1" applyProtection="1">
      <protection locked="0"/>
    </xf>
    <xf numFmtId="0" fontId="24" fillId="44" borderId="48" xfId="105" applyNumberFormat="1" applyFont="1" applyFill="1" applyBorder="1" applyAlignment="1" applyProtection="1">
      <alignment horizontal="centerContinuous" vertical="center"/>
    </xf>
    <xf numFmtId="0" fontId="0" fillId="0" borderId="0" xfId="0" applyFill="1" applyProtection="1">
      <alignment horizontal="centerContinuous" vertical="top"/>
      <protection locked="0"/>
    </xf>
    <xf numFmtId="0" fontId="16" fillId="0" borderId="0" xfId="523" applyFont="1"/>
    <xf numFmtId="0" fontId="12" fillId="0" borderId="0" xfId="523" applyFont="1"/>
    <xf numFmtId="0" fontId="12" fillId="0" borderId="0" xfId="523" applyFont="1" applyAlignment="1">
      <alignment horizontal="center"/>
    </xf>
    <xf numFmtId="0" fontId="16" fillId="0" borderId="0" xfId="105" applyFont="1" applyBorder="1" applyAlignment="1">
      <alignment horizontal="left" vertical="center" wrapText="1"/>
    </xf>
    <xf numFmtId="0" fontId="24" fillId="0" borderId="0" xfId="105" applyFont="1" applyFill="1" applyBorder="1" applyAlignment="1">
      <alignment horizontal="center" vertical="center"/>
    </xf>
    <xf numFmtId="0" fontId="24" fillId="0" borderId="0" xfId="105" applyFont="1" applyFill="1" applyBorder="1" applyAlignment="1">
      <alignment vertical="center"/>
    </xf>
    <xf numFmtId="0" fontId="24" fillId="0" borderId="0" xfId="105" applyFont="1" applyFill="1" applyBorder="1" applyAlignment="1" applyProtection="1">
      <alignment vertical="center"/>
      <protection locked="0"/>
    </xf>
    <xf numFmtId="0" fontId="24" fillId="0" borderId="0" xfId="105" applyFont="1" applyFill="1" applyAlignment="1">
      <alignment vertical="center"/>
    </xf>
    <xf numFmtId="0" fontId="24" fillId="0" borderId="0" xfId="105" applyFont="1" applyFill="1" applyBorder="1" applyAlignment="1">
      <alignment horizontal="left" vertical="center"/>
    </xf>
    <xf numFmtId="0" fontId="24" fillId="0" borderId="0" xfId="523" applyFont="1"/>
    <xf numFmtId="0" fontId="74" fillId="0" borderId="0" xfId="523" applyFont="1"/>
    <xf numFmtId="0" fontId="106" fillId="0" borderId="0" xfId="523" applyFont="1" applyBorder="1" applyAlignment="1">
      <alignment horizontal="left"/>
    </xf>
    <xf numFmtId="0" fontId="12" fillId="0" borderId="0" xfId="523" applyFont="1" applyBorder="1"/>
    <xf numFmtId="0" fontId="106" fillId="0" borderId="0" xfId="523" applyFont="1" applyBorder="1"/>
    <xf numFmtId="0" fontId="12" fillId="0" borderId="94" xfId="523" applyFont="1" applyBorder="1"/>
    <xf numFmtId="0" fontId="12" fillId="0" borderId="13" xfId="523" applyFont="1" applyBorder="1"/>
    <xf numFmtId="0" fontId="12" fillId="0" borderId="95" xfId="523" applyFont="1" applyBorder="1"/>
    <xf numFmtId="0" fontId="12" fillId="0" borderId="96" xfId="523" applyFont="1" applyBorder="1"/>
    <xf numFmtId="0" fontId="12" fillId="0" borderId="11" xfId="523" applyFont="1" applyBorder="1"/>
    <xf numFmtId="0" fontId="12" fillId="0" borderId="38" xfId="523" applyFont="1" applyBorder="1"/>
    <xf numFmtId="0" fontId="12" fillId="0" borderId="0" xfId="523" applyFont="1" applyFill="1"/>
    <xf numFmtId="0" fontId="12" fillId="0" borderId="0" xfId="523" applyFont="1" applyFill="1" applyBorder="1"/>
    <xf numFmtId="43" fontId="12" fillId="0" borderId="0" xfId="524" applyNumberFormat="1" applyFont="1" applyFill="1" applyBorder="1"/>
    <xf numFmtId="9" fontId="12" fillId="0" borderId="96" xfId="171" applyFont="1" applyBorder="1"/>
    <xf numFmtId="9" fontId="12" fillId="0" borderId="11" xfId="171" applyFont="1" applyBorder="1"/>
    <xf numFmtId="9" fontId="12" fillId="0" borderId="38" xfId="171" applyFont="1" applyBorder="1"/>
    <xf numFmtId="43" fontId="12" fillId="0" borderId="96" xfId="524" applyNumberFormat="1" applyFont="1" applyBorder="1"/>
    <xf numFmtId="43" fontId="12" fillId="0" borderId="11" xfId="524" applyNumberFormat="1" applyFont="1" applyBorder="1"/>
    <xf numFmtId="43" fontId="12" fillId="0" borderId="38" xfId="524" applyNumberFormat="1" applyFont="1" applyBorder="1"/>
    <xf numFmtId="9" fontId="12" fillId="0" borderId="0" xfId="171" applyFont="1" applyBorder="1"/>
    <xf numFmtId="165" fontId="12" fillId="0" borderId="0" xfId="525" applyNumberFormat="1" applyFont="1"/>
    <xf numFmtId="165" fontId="12" fillId="0" borderId="0" xfId="525" applyNumberFormat="1" applyFont="1" applyFill="1" applyBorder="1" applyAlignment="1">
      <alignment horizontal="center"/>
    </xf>
    <xf numFmtId="0" fontId="24" fillId="0" borderId="0" xfId="523" applyFont="1" applyAlignment="1">
      <alignment horizontal="right"/>
    </xf>
    <xf numFmtId="14" fontId="107" fillId="0" borderId="0" xfId="523" applyNumberFormat="1" applyFont="1" applyAlignment="1">
      <alignment horizontal="left"/>
    </xf>
    <xf numFmtId="44" fontId="12" fillId="0" borderId="0" xfId="525" applyNumberFormat="1" applyFont="1"/>
    <xf numFmtId="0" fontId="106" fillId="0" borderId="0" xfId="523" applyFont="1"/>
    <xf numFmtId="0" fontId="12" fillId="0" borderId="41" xfId="523" applyFont="1" applyBorder="1"/>
    <xf numFmtId="165" fontId="12" fillId="0" borderId="99" xfId="525" applyNumberFormat="1" applyFont="1" applyBorder="1"/>
    <xf numFmtId="165" fontId="12" fillId="0" borderId="8" xfId="525" applyNumberFormat="1" applyFont="1" applyBorder="1"/>
    <xf numFmtId="0" fontId="12" fillId="0" borderId="0" xfId="523" applyFont="1" applyAlignment="1">
      <alignment horizontal="left"/>
    </xf>
    <xf numFmtId="0" fontId="24" fillId="0" borderId="0" xfId="523" applyFont="1" applyFill="1" applyAlignment="1">
      <alignment horizontal="left"/>
    </xf>
    <xf numFmtId="165" fontId="24" fillId="0" borderId="14" xfId="525" applyNumberFormat="1" applyFont="1" applyBorder="1"/>
    <xf numFmtId="165" fontId="24" fillId="0" borderId="8" xfId="525" applyNumberFormat="1" applyFont="1" applyBorder="1"/>
    <xf numFmtId="0" fontId="24" fillId="0" borderId="0" xfId="523" applyFont="1" applyAlignment="1">
      <alignment horizontal="left"/>
    </xf>
    <xf numFmtId="165" fontId="24" fillId="0" borderId="100" xfId="525" applyNumberFormat="1" applyFont="1" applyBorder="1"/>
    <xf numFmtId="165" fontId="12" fillId="0" borderId="0" xfId="525" applyNumberFormat="1" applyFont="1" applyFill="1" applyBorder="1"/>
    <xf numFmtId="165" fontId="24" fillId="0" borderId="101" xfId="525" applyNumberFormat="1" applyFont="1" applyBorder="1"/>
    <xf numFmtId="165" fontId="24" fillId="0" borderId="12" xfId="525" applyNumberFormat="1" applyFont="1" applyBorder="1"/>
    <xf numFmtId="165" fontId="24" fillId="0" borderId="0" xfId="525" applyNumberFormat="1" applyFont="1" applyBorder="1"/>
    <xf numFmtId="165" fontId="24" fillId="21" borderId="8" xfId="525" applyNumberFormat="1" applyFont="1" applyFill="1" applyBorder="1" applyAlignment="1">
      <alignment horizontal="center"/>
    </xf>
    <xf numFmtId="165" fontId="24" fillId="0" borderId="8" xfId="525" applyNumberFormat="1" applyFont="1" applyBorder="1" applyAlignment="1">
      <alignment horizontal="center"/>
    </xf>
    <xf numFmtId="0" fontId="24" fillId="0" borderId="0" xfId="523" applyFont="1" applyFill="1" applyBorder="1" applyAlignment="1">
      <alignment horizontal="left"/>
    </xf>
    <xf numFmtId="200" fontId="12" fillId="0" borderId="0" xfId="524" applyNumberFormat="1" applyFont="1" applyBorder="1"/>
    <xf numFmtId="165" fontId="12" fillId="0" borderId="0" xfId="523" applyNumberFormat="1" applyFont="1"/>
    <xf numFmtId="9" fontId="12" fillId="0" borderId="103" xfId="171" applyFont="1" applyFill="1" applyBorder="1" applyAlignment="1">
      <alignment horizontal="center"/>
    </xf>
    <xf numFmtId="9" fontId="12" fillId="0" borderId="100" xfId="171" applyFont="1" applyFill="1" applyBorder="1" applyAlignment="1">
      <alignment horizontal="center"/>
    </xf>
    <xf numFmtId="9" fontId="12" fillId="0" borderId="104" xfId="171" applyFont="1" applyFill="1" applyBorder="1" applyAlignment="1">
      <alignment horizontal="center"/>
    </xf>
    <xf numFmtId="0" fontId="24" fillId="0" borderId="0" xfId="523" applyFont="1" applyFill="1"/>
    <xf numFmtId="165" fontId="24" fillId="0" borderId="0" xfId="525" applyNumberFormat="1" applyFont="1" applyFill="1" applyBorder="1"/>
    <xf numFmtId="165" fontId="24" fillId="0" borderId="0" xfId="523" applyNumberFormat="1" applyFont="1" applyFill="1" applyBorder="1"/>
    <xf numFmtId="165" fontId="12" fillId="0" borderId="0" xfId="523" applyNumberFormat="1" applyFont="1" applyAlignment="1"/>
    <xf numFmtId="165" fontId="74" fillId="0" borderId="0" xfId="525" applyNumberFormat="1" applyFont="1" applyFill="1"/>
    <xf numFmtId="0" fontId="74" fillId="0" borderId="0" xfId="523" applyFont="1" applyFill="1"/>
    <xf numFmtId="165" fontId="74" fillId="0" borderId="0" xfId="523" applyNumberFormat="1" applyFont="1" applyFill="1"/>
    <xf numFmtId="0" fontId="12" fillId="0" borderId="12" xfId="523" applyFont="1" applyBorder="1"/>
    <xf numFmtId="0" fontId="12" fillId="0" borderId="8" xfId="523" applyFont="1" applyBorder="1"/>
    <xf numFmtId="165" fontId="24" fillId="0" borderId="0" xfId="525" applyNumberFormat="1" applyFont="1" applyBorder="1" applyAlignment="1">
      <alignment horizontal="center"/>
    </xf>
    <xf numFmtId="44" fontId="24" fillId="0" borderId="0" xfId="525" applyNumberFormat="1" applyFont="1" applyBorder="1" applyAlignment="1">
      <alignment horizontal="center"/>
    </xf>
    <xf numFmtId="0" fontId="12" fillId="0" borderId="0" xfId="526" applyFont="1" applyFill="1" applyBorder="1"/>
    <xf numFmtId="165" fontId="12" fillId="0" borderId="0" xfId="525" applyNumberFormat="1" applyFont="1" applyBorder="1"/>
    <xf numFmtId="0" fontId="107" fillId="0" borderId="0" xfId="523" applyFont="1"/>
    <xf numFmtId="0" fontId="108" fillId="0" borderId="0" xfId="523" applyFont="1" applyBorder="1"/>
    <xf numFmtId="0" fontId="24" fillId="0" borderId="0" xfId="105" applyFont="1" applyFill="1" applyBorder="1" applyAlignment="1" applyProtection="1">
      <alignment horizontal="center" vertical="center"/>
      <protection locked="0"/>
    </xf>
    <xf numFmtId="165" fontId="12" fillId="0" borderId="8" xfId="523" applyNumberFormat="1" applyFont="1" applyFill="1" applyBorder="1" applyAlignment="1">
      <alignment horizontal="fill"/>
    </xf>
    <xf numFmtId="44" fontId="12" fillId="0" borderId="0" xfId="187" applyNumberFormat="1" applyFont="1" applyProtection="1">
      <protection locked="0"/>
    </xf>
    <xf numFmtId="182" fontId="12" fillId="0" borderId="13" xfId="523" applyNumberFormat="1" applyFont="1" applyFill="1" applyBorder="1" applyAlignment="1">
      <alignment horizontal="fill"/>
    </xf>
    <xf numFmtId="0" fontId="12" fillId="0" borderId="0" xfId="523" applyFont="1" applyAlignment="1">
      <alignment horizontal="left" indent="1"/>
    </xf>
    <xf numFmtId="165" fontId="12" fillId="0" borderId="0" xfId="523" applyNumberFormat="1" applyFont="1" applyFill="1"/>
    <xf numFmtId="182" fontId="12" fillId="0" borderId="0" xfId="523" applyNumberFormat="1" applyFont="1" applyFill="1"/>
    <xf numFmtId="0" fontId="12" fillId="0" borderId="0" xfId="187" applyFont="1" applyAlignment="1" applyProtection="1">
      <alignment horizontal="left"/>
      <protection locked="0"/>
    </xf>
    <xf numFmtId="184" fontId="12" fillId="0" borderId="0" xfId="187" applyNumberFormat="1" applyFont="1" applyFill="1" applyProtection="1">
      <protection locked="0"/>
    </xf>
    <xf numFmtId="200" fontId="12" fillId="0" borderId="0" xfId="52" applyNumberFormat="1" applyFont="1" applyProtection="1">
      <protection locked="0"/>
    </xf>
    <xf numFmtId="43" fontId="12" fillId="0" borderId="0" xfId="187" applyNumberFormat="1" applyFont="1" applyProtection="1">
      <protection locked="0"/>
    </xf>
    <xf numFmtId="0" fontId="24" fillId="0" borderId="41" xfId="105" applyFont="1" applyFill="1" applyBorder="1" applyAlignment="1">
      <alignment horizontal="center" vertical="center"/>
    </xf>
    <xf numFmtId="165" fontId="24" fillId="23" borderId="8" xfId="525" applyNumberFormat="1" applyFont="1" applyFill="1" applyBorder="1" applyAlignment="1">
      <alignment horizontal="center"/>
    </xf>
    <xf numFmtId="165" fontId="24" fillId="23" borderId="99" xfId="525" applyNumberFormat="1" applyFont="1" applyFill="1" applyBorder="1" applyAlignment="1">
      <alignment horizontal="center"/>
    </xf>
    <xf numFmtId="3" fontId="12" fillId="45" borderId="8" xfId="524" applyNumberFormat="1" applyFont="1" applyFill="1" applyBorder="1"/>
    <xf numFmtId="165" fontId="12" fillId="45" borderId="12" xfId="525" applyNumberFormat="1" applyFont="1" applyFill="1" applyBorder="1" applyAlignment="1">
      <alignment horizontal="center"/>
    </xf>
    <xf numFmtId="165" fontId="24" fillId="44" borderId="106" xfId="523" applyNumberFormat="1" applyFont="1" applyFill="1" applyBorder="1"/>
    <xf numFmtId="165" fontId="24" fillId="44" borderId="107" xfId="523" applyNumberFormat="1" applyFont="1" applyFill="1" applyBorder="1"/>
    <xf numFmtId="165" fontId="24" fillId="44" borderId="12" xfId="525" applyNumberFormat="1" applyFont="1" applyFill="1" applyBorder="1"/>
    <xf numFmtId="165" fontId="24" fillId="44" borderId="105" xfId="523" applyNumberFormat="1" applyFont="1" applyFill="1" applyBorder="1"/>
    <xf numFmtId="165" fontId="12" fillId="44" borderId="12" xfId="525" applyNumberFormat="1" applyFont="1" applyFill="1" applyBorder="1"/>
    <xf numFmtId="165" fontId="12" fillId="44" borderId="8" xfId="523" applyNumberFormat="1" applyFont="1" applyFill="1" applyBorder="1"/>
    <xf numFmtId="165" fontId="12" fillId="44" borderId="99" xfId="525" applyNumberFormat="1" applyFont="1" applyFill="1" applyBorder="1"/>
    <xf numFmtId="165" fontId="12" fillId="45" borderId="98" xfId="525" applyNumberFormat="1" applyFont="1" applyFill="1" applyBorder="1" applyAlignment="1" applyProtection="1">
      <alignment horizontal="center"/>
      <protection locked="0"/>
    </xf>
    <xf numFmtId="165" fontId="12" fillId="45" borderId="99" xfId="525" applyNumberFormat="1" applyFont="1" applyFill="1" applyBorder="1" applyAlignment="1" applyProtection="1">
      <alignment horizontal="center"/>
      <protection locked="0"/>
    </xf>
    <xf numFmtId="165" fontId="12" fillId="45" borderId="99" xfId="525" applyNumberFormat="1" applyFont="1" applyFill="1" applyBorder="1" applyProtection="1">
      <protection locked="0"/>
    </xf>
    <xf numFmtId="165" fontId="12" fillId="44" borderId="8" xfId="525" applyNumberFormat="1" applyFont="1" applyFill="1" applyBorder="1"/>
    <xf numFmtId="165" fontId="24" fillId="44" borderId="8" xfId="525" applyNumberFormat="1" applyFont="1" applyFill="1" applyBorder="1"/>
    <xf numFmtId="165" fontId="24" fillId="43" borderId="100" xfId="525" applyNumberFormat="1" applyFont="1" applyFill="1" applyBorder="1"/>
    <xf numFmtId="44" fontId="12" fillId="44" borderId="8" xfId="51" applyFont="1" applyFill="1" applyBorder="1"/>
    <xf numFmtId="43" fontId="12" fillId="44" borderId="8" xfId="524" applyNumberFormat="1" applyFont="1" applyFill="1" applyBorder="1"/>
    <xf numFmtId="9" fontId="12" fillId="43" borderId="100" xfId="171" applyFont="1" applyFill="1" applyBorder="1" applyAlignment="1">
      <alignment horizontal="center"/>
    </xf>
    <xf numFmtId="9" fontId="12" fillId="43" borderId="102" xfId="171" applyFont="1" applyFill="1" applyBorder="1" applyAlignment="1">
      <alignment horizontal="center"/>
    </xf>
    <xf numFmtId="165" fontId="24" fillId="33" borderId="8" xfId="525" applyNumberFormat="1" applyFont="1" applyFill="1" applyBorder="1" applyAlignment="1">
      <alignment horizontal="center"/>
    </xf>
    <xf numFmtId="165" fontId="12" fillId="45" borderId="8" xfId="525" applyNumberFormat="1" applyFont="1" applyFill="1" applyBorder="1" applyAlignment="1" applyProtection="1">
      <alignment horizontal="center"/>
      <protection locked="0"/>
    </xf>
    <xf numFmtId="44" fontId="12" fillId="45" borderId="8" xfId="51" applyFont="1" applyFill="1" applyBorder="1" applyAlignment="1" applyProtection="1">
      <protection locked="0"/>
    </xf>
    <xf numFmtId="165" fontId="24" fillId="45" borderId="8" xfId="525" applyNumberFormat="1" applyFont="1" applyFill="1" applyBorder="1" applyAlignment="1" applyProtection="1">
      <alignment horizontal="center"/>
      <protection locked="0"/>
    </xf>
    <xf numFmtId="44" fontId="24" fillId="45" borderId="8" xfId="51" applyFont="1" applyFill="1" applyBorder="1" applyAlignment="1" applyProtection="1">
      <protection locked="0"/>
    </xf>
    <xf numFmtId="10" fontId="12" fillId="44" borderId="20" xfId="171" applyNumberFormat="1" applyFont="1" applyFill="1" applyBorder="1"/>
    <xf numFmtId="10" fontId="12" fillId="44" borderId="8" xfId="171" applyNumberFormat="1" applyFont="1" applyFill="1" applyBorder="1"/>
    <xf numFmtId="164" fontId="12" fillId="44" borderId="20" xfId="171" applyNumberFormat="1" applyFont="1" applyFill="1" applyBorder="1"/>
    <xf numFmtId="43" fontId="12" fillId="44" borderId="20" xfId="524" applyNumberFormat="1" applyFont="1" applyFill="1" applyBorder="1"/>
    <xf numFmtId="43" fontId="12" fillId="44" borderId="28" xfId="524" applyNumberFormat="1" applyFont="1" applyFill="1" applyBorder="1"/>
    <xf numFmtId="0" fontId="24" fillId="23" borderId="94" xfId="523" applyFont="1" applyFill="1" applyBorder="1" applyAlignment="1">
      <alignment horizontal="center"/>
    </xf>
    <xf numFmtId="0" fontId="24" fillId="23" borderId="13" xfId="523" applyFont="1" applyFill="1" applyBorder="1" applyAlignment="1">
      <alignment horizontal="center"/>
    </xf>
    <xf numFmtId="0" fontId="24" fillId="23" borderId="95" xfId="523" applyFont="1" applyFill="1" applyBorder="1" applyAlignment="1">
      <alignment horizontal="center"/>
    </xf>
    <xf numFmtId="0" fontId="24" fillId="23" borderId="32" xfId="523" applyFont="1" applyFill="1" applyBorder="1" applyAlignment="1">
      <alignment horizontal="center"/>
    </xf>
    <xf numFmtId="0" fontId="24" fillId="23" borderId="12" xfId="523" applyFont="1" applyFill="1" applyBorder="1" applyAlignment="1">
      <alignment horizontal="center"/>
    </xf>
    <xf numFmtId="0" fontId="24" fillId="23" borderId="29" xfId="523" applyFont="1" applyFill="1" applyBorder="1" applyAlignment="1">
      <alignment horizontal="center"/>
    </xf>
    <xf numFmtId="43" fontId="12" fillId="44" borderId="20" xfId="52" applyFont="1" applyFill="1" applyBorder="1"/>
    <xf numFmtId="0" fontId="12" fillId="0" borderId="0" xfId="523" quotePrefix="1" applyFont="1"/>
    <xf numFmtId="9" fontId="12" fillId="44" borderId="32" xfId="171" applyNumberFormat="1" applyFont="1" applyFill="1" applyBorder="1"/>
    <xf numFmtId="0" fontId="12" fillId="0" borderId="37" xfId="523" applyFont="1" applyBorder="1"/>
    <xf numFmtId="10" fontId="12" fillId="44" borderId="28" xfId="171" applyNumberFormat="1" applyFont="1" applyFill="1" applyBorder="1"/>
    <xf numFmtId="9" fontId="12" fillId="44" borderId="47" xfId="171" applyNumberFormat="1" applyFont="1" applyFill="1" applyBorder="1"/>
    <xf numFmtId="9" fontId="12" fillId="44" borderId="8" xfId="171" applyNumberFormat="1" applyFont="1" applyFill="1" applyBorder="1"/>
    <xf numFmtId="9" fontId="12" fillId="44" borderId="20" xfId="171" applyFont="1" applyFill="1" applyBorder="1"/>
    <xf numFmtId="9" fontId="12" fillId="44" borderId="8" xfId="171" applyFont="1" applyFill="1" applyBorder="1"/>
    <xf numFmtId="44" fontId="12" fillId="44" borderId="20" xfId="51" applyFont="1" applyFill="1" applyBorder="1"/>
    <xf numFmtId="44" fontId="12" fillId="44" borderId="28" xfId="51" applyFont="1" applyFill="1" applyBorder="1"/>
    <xf numFmtId="9" fontId="12" fillId="44" borderId="28" xfId="171" applyFont="1" applyFill="1" applyBorder="1"/>
    <xf numFmtId="9" fontId="12" fillId="44" borderId="48" xfId="171" applyFont="1" applyFill="1" applyBorder="1"/>
    <xf numFmtId="43" fontId="12" fillId="44" borderId="33" xfId="52" applyFont="1" applyFill="1" applyBorder="1"/>
    <xf numFmtId="43" fontId="12" fillId="44" borderId="28" xfId="52" applyFont="1" applyFill="1" applyBorder="1"/>
    <xf numFmtId="43" fontId="12" fillId="44" borderId="8" xfId="52" applyFont="1" applyFill="1" applyBorder="1"/>
    <xf numFmtId="43" fontId="12" fillId="44" borderId="48" xfId="52" applyFont="1" applyFill="1" applyBorder="1"/>
    <xf numFmtId="9" fontId="12" fillId="44" borderId="20" xfId="171" applyNumberFormat="1" applyFont="1" applyFill="1" applyBorder="1"/>
    <xf numFmtId="165" fontId="12" fillId="44" borderId="20" xfId="525" applyNumberFormat="1" applyFont="1" applyFill="1" applyBorder="1"/>
    <xf numFmtId="165" fontId="12" fillId="44" borderId="28" xfId="525" applyNumberFormat="1" applyFont="1" applyFill="1" applyBorder="1"/>
    <xf numFmtId="9" fontId="12" fillId="44" borderId="14" xfId="171" applyNumberFormat="1" applyFont="1" applyFill="1" applyBorder="1"/>
    <xf numFmtId="9" fontId="12" fillId="44" borderId="48" xfId="171" applyNumberFormat="1" applyFont="1" applyFill="1" applyBorder="1"/>
    <xf numFmtId="9" fontId="12" fillId="44" borderId="40" xfId="171" applyFont="1" applyFill="1" applyBorder="1"/>
    <xf numFmtId="165" fontId="12" fillId="45" borderId="8" xfId="51" applyNumberFormat="1" applyFont="1" applyFill="1" applyBorder="1" applyProtection="1">
      <protection locked="0"/>
    </xf>
    <xf numFmtId="165" fontId="12" fillId="44" borderId="8" xfId="51" applyNumberFormat="1" applyFont="1" applyFill="1" applyBorder="1"/>
    <xf numFmtId="165" fontId="12" fillId="45" borderId="8" xfId="51" applyNumberFormat="1" applyFont="1" applyFill="1" applyBorder="1"/>
    <xf numFmtId="0" fontId="68" fillId="23" borderId="22" xfId="0" applyFont="1" applyFill="1" applyBorder="1" applyAlignment="1">
      <alignment horizontal="left"/>
    </xf>
    <xf numFmtId="0" fontId="28" fillId="23" borderId="85" xfId="0" applyFont="1" applyFill="1" applyBorder="1" applyAlignment="1">
      <alignment vertical="center"/>
    </xf>
    <xf numFmtId="0" fontId="68" fillId="23" borderId="84" xfId="0" applyFont="1" applyFill="1" applyBorder="1" applyAlignment="1">
      <alignment wrapText="1"/>
    </xf>
    <xf numFmtId="165" fontId="12" fillId="18" borderId="27" xfId="29" applyNumberFormat="1" applyFont="1" applyFill="1" applyBorder="1" applyAlignment="1" applyProtection="1">
      <alignment vertical="center"/>
    </xf>
    <xf numFmtId="165" fontId="12" fillId="45" borderId="28" xfId="29" applyNumberFormat="1" applyFont="1" applyFill="1" applyBorder="1" applyAlignment="1" applyProtection="1">
      <alignment vertical="center"/>
      <protection locked="0"/>
    </xf>
    <xf numFmtId="165" fontId="12" fillId="45" borderId="12" xfId="29" applyNumberFormat="1" applyFont="1" applyFill="1" applyBorder="1" applyAlignment="1" applyProtection="1">
      <alignment vertical="center"/>
      <protection locked="0"/>
    </xf>
    <xf numFmtId="165" fontId="40" fillId="45" borderId="14" xfId="29" applyNumberFormat="1" applyFont="1" applyFill="1" applyBorder="1" applyAlignment="1" applyProtection="1">
      <alignment vertical="center"/>
      <protection locked="0"/>
    </xf>
    <xf numFmtId="165" fontId="12" fillId="18" borderId="87" xfId="29" applyNumberFormat="1" applyFont="1" applyFill="1" applyBorder="1" applyAlignment="1" applyProtection="1">
      <alignment vertical="center"/>
      <protection locked="0"/>
    </xf>
    <xf numFmtId="9" fontId="12" fillId="44" borderId="21" xfId="171" applyFont="1" applyFill="1" applyBorder="1"/>
    <xf numFmtId="9" fontId="12" fillId="44" borderId="30" xfId="171" applyFont="1" applyFill="1" applyBorder="1"/>
    <xf numFmtId="9" fontId="12" fillId="44" borderId="16" xfId="171" applyFont="1" applyFill="1" applyBorder="1"/>
    <xf numFmtId="165" fontId="12" fillId="18" borderId="16" xfId="29" applyNumberFormat="1" applyFont="1" applyFill="1" applyBorder="1" applyAlignment="1" applyProtection="1">
      <alignment vertical="center"/>
    </xf>
    <xf numFmtId="0" fontId="24" fillId="23" borderId="84" xfId="0" applyFont="1" applyFill="1" applyBorder="1" applyAlignment="1">
      <alignment wrapText="1"/>
    </xf>
    <xf numFmtId="165" fontId="24" fillId="0" borderId="110" xfId="525" applyNumberFormat="1" applyFont="1" applyBorder="1"/>
    <xf numFmtId="165" fontId="24" fillId="44" borderId="98" xfId="525" applyNumberFormat="1" applyFont="1" applyFill="1" applyBorder="1"/>
    <xf numFmtId="165" fontId="24" fillId="43" borderId="102" xfId="525" applyNumberFormat="1" applyFont="1" applyFill="1" applyBorder="1"/>
    <xf numFmtId="165" fontId="24" fillId="44" borderId="105" xfId="525" applyNumberFormat="1" applyFont="1" applyFill="1" applyBorder="1"/>
    <xf numFmtId="165" fontId="12" fillId="0" borderId="14" xfId="525" applyNumberFormat="1" applyFont="1" applyBorder="1"/>
    <xf numFmtId="165" fontId="24" fillId="0" borderId="47" xfId="525" applyNumberFormat="1" applyFont="1" applyBorder="1"/>
    <xf numFmtId="165" fontId="24" fillId="0" borderId="99" xfId="525" applyNumberFormat="1" applyFont="1" applyBorder="1"/>
    <xf numFmtId="165" fontId="24" fillId="0" borderId="111" xfId="525" applyNumberFormat="1" applyFont="1" applyBorder="1"/>
    <xf numFmtId="3" fontId="12" fillId="45" borderId="14" xfId="524" applyNumberFormat="1" applyFont="1" applyFill="1" applyBorder="1"/>
    <xf numFmtId="44" fontId="12" fillId="44" borderId="98" xfId="51" applyFont="1" applyFill="1" applyBorder="1"/>
    <xf numFmtId="0" fontId="110" fillId="0" borderId="0" xfId="571" applyFont="1" applyAlignment="1">
      <alignment vertical="center"/>
    </xf>
    <xf numFmtId="0" fontId="12" fillId="0" borderId="0" xfId="571"/>
    <xf numFmtId="0" fontId="68" fillId="43" borderId="20" xfId="571" applyFont="1" applyFill="1" applyBorder="1" applyAlignment="1">
      <alignment horizontal="left" vertical="center"/>
    </xf>
    <xf numFmtId="0" fontId="111" fillId="0" borderId="0" xfId="571" applyFont="1"/>
    <xf numFmtId="0" fontId="110" fillId="0" borderId="0" xfId="571" applyFont="1"/>
    <xf numFmtId="165" fontId="12" fillId="53" borderId="8" xfId="29" applyNumberFormat="1" applyFont="1" applyFill="1" applyBorder="1" applyAlignment="1" applyProtection="1">
      <alignment vertical="center"/>
      <protection locked="0"/>
    </xf>
    <xf numFmtId="165" fontId="12" fillId="53" borderId="14" xfId="29" applyNumberFormat="1" applyFont="1" applyFill="1" applyBorder="1" applyAlignment="1" applyProtection="1">
      <alignment vertical="center"/>
      <protection locked="0"/>
    </xf>
    <xf numFmtId="0" fontId="109" fillId="44" borderId="61" xfId="571" applyFont="1" applyFill="1" applyBorder="1" applyAlignment="1">
      <alignment horizontal="centerContinuous"/>
    </xf>
    <xf numFmtId="0" fontId="109" fillId="44" borderId="114" xfId="571" applyFont="1" applyFill="1" applyBorder="1" applyAlignment="1">
      <alignment horizontal="centerContinuous"/>
    </xf>
    <xf numFmtId="165" fontId="40" fillId="45" borderId="8" xfId="29" applyNumberFormat="1" applyFont="1" applyFill="1" applyBorder="1" applyAlignment="1" applyProtection="1">
      <alignment vertical="center"/>
      <protection locked="0"/>
    </xf>
    <xf numFmtId="0" fontId="68" fillId="43" borderId="21" xfId="571" applyFont="1" applyFill="1" applyBorder="1" applyAlignment="1">
      <alignment horizontal="left" vertical="center"/>
    </xf>
    <xf numFmtId="165" fontId="40" fillId="45" borderId="117" xfId="29" applyNumberFormat="1" applyFont="1" applyFill="1" applyBorder="1" applyAlignment="1" applyProtection="1">
      <alignment vertical="center"/>
      <protection locked="0"/>
    </xf>
    <xf numFmtId="0" fontId="109" fillId="44" borderId="119" xfId="571" applyFont="1" applyFill="1" applyBorder="1" applyAlignment="1">
      <alignment horizontal="centerContinuous"/>
    </xf>
    <xf numFmtId="0" fontId="68" fillId="43" borderId="20" xfId="571" applyFont="1" applyFill="1" applyBorder="1"/>
    <xf numFmtId="0" fontId="109" fillId="44" borderId="118" xfId="571" applyFont="1" applyFill="1" applyBorder="1" applyAlignment="1">
      <alignment horizontal="centerContinuous"/>
    </xf>
    <xf numFmtId="0" fontId="109" fillId="44" borderId="120" xfId="571" applyFont="1" applyFill="1" applyBorder="1" applyAlignment="1">
      <alignment horizontal="centerContinuous"/>
    </xf>
    <xf numFmtId="165" fontId="40" fillId="45" borderId="50" xfId="29" applyNumberFormat="1" applyFont="1" applyFill="1" applyBorder="1" applyAlignment="1" applyProtection="1">
      <alignment vertical="center"/>
      <protection locked="0"/>
    </xf>
    <xf numFmtId="0" fontId="12" fillId="43" borderId="28" xfId="0" applyFont="1" applyFill="1" applyBorder="1" applyAlignment="1" applyProtection="1">
      <alignment horizontal="left" wrapText="1"/>
    </xf>
    <xf numFmtId="0" fontId="28" fillId="23" borderId="85" xfId="187" applyFont="1" applyFill="1" applyBorder="1" applyAlignment="1" applyProtection="1">
      <alignment vertical="center"/>
    </xf>
    <xf numFmtId="165" fontId="12" fillId="18" borderId="112" xfId="29" applyNumberFormat="1" applyFont="1" applyFill="1" applyBorder="1" applyAlignment="1" applyProtection="1">
      <alignment vertical="center"/>
      <protection locked="0"/>
    </xf>
    <xf numFmtId="166" fontId="24" fillId="18" borderId="26" xfId="42" applyNumberFormat="1" applyFont="1" applyFill="1" applyBorder="1" applyAlignment="1" applyProtection="1">
      <alignment horizontal="center" vertical="center" wrapText="1"/>
    </xf>
    <xf numFmtId="165" fontId="12" fillId="18" borderId="31" xfId="29" applyNumberFormat="1" applyFont="1" applyFill="1" applyBorder="1" applyAlignment="1" applyProtection="1">
      <alignment vertical="center"/>
    </xf>
    <xf numFmtId="0" fontId="12" fillId="23" borderId="20" xfId="42" applyFont="1" applyFill="1" applyBorder="1" applyAlignment="1" applyProtection="1">
      <alignment horizontal="center" vertical="center"/>
    </xf>
    <xf numFmtId="167" fontId="12" fillId="23" borderId="28" xfId="42" applyNumberFormat="1" applyFont="1" applyFill="1" applyBorder="1" applyAlignment="1" applyProtection="1">
      <alignment horizontal="left" vertical="center" wrapText="1"/>
    </xf>
    <xf numFmtId="165" fontId="12" fillId="45" borderId="8" xfId="29" applyNumberFormat="1" applyFont="1" applyFill="1" applyBorder="1" applyAlignment="1" applyProtection="1">
      <alignment vertical="center"/>
      <protection locked="0"/>
    </xf>
    <xf numFmtId="165" fontId="12" fillId="45" borderId="47" xfId="29" applyNumberFormat="1" applyFont="1" applyFill="1" applyBorder="1" applyAlignment="1" applyProtection="1">
      <alignment vertical="center"/>
      <protection locked="0"/>
    </xf>
    <xf numFmtId="0" fontId="68" fillId="23" borderId="84" xfId="187" applyFont="1" applyFill="1" applyBorder="1" applyAlignment="1" applyProtection="1">
      <alignment wrapText="1"/>
    </xf>
    <xf numFmtId="165" fontId="12" fillId="18" borderId="8" xfId="29" applyNumberFormat="1" applyFont="1" applyFill="1" applyBorder="1" applyAlignment="1" applyProtection="1">
      <alignment vertical="center"/>
      <protection locked="0"/>
    </xf>
    <xf numFmtId="165" fontId="12" fillId="23" borderId="47" xfId="29" applyNumberFormat="1" applyFont="1" applyFill="1" applyBorder="1" applyAlignment="1" applyProtection="1">
      <alignment vertical="center"/>
      <protection locked="0"/>
    </xf>
    <xf numFmtId="165" fontId="12" fillId="23" borderId="8" xfId="29" applyNumberFormat="1" applyFont="1" applyFill="1" applyBorder="1" applyAlignment="1" applyProtection="1">
      <alignment vertical="center"/>
      <protection locked="0"/>
    </xf>
    <xf numFmtId="165" fontId="40" fillId="45" borderId="47" xfId="29" applyNumberFormat="1" applyFont="1" applyFill="1" applyBorder="1" applyAlignment="1" applyProtection="1">
      <alignment vertical="center"/>
      <protection locked="0"/>
    </xf>
    <xf numFmtId="0" fontId="12" fillId="23" borderId="27" xfId="42" applyFont="1" applyFill="1" applyBorder="1" applyAlignment="1" applyProtection="1">
      <alignment vertical="center" wrapText="1"/>
    </xf>
    <xf numFmtId="165" fontId="12" fillId="45" borderId="48" xfId="29" applyNumberFormat="1" applyFont="1" applyFill="1" applyBorder="1" applyAlignment="1" applyProtection="1">
      <alignment vertical="center"/>
      <protection locked="0"/>
    </xf>
    <xf numFmtId="0" fontId="12" fillId="23" borderId="39" xfId="42" applyFont="1" applyFill="1" applyBorder="1" applyAlignment="1" applyProtection="1">
      <alignment horizontal="center" vertical="center"/>
    </xf>
    <xf numFmtId="0" fontId="12" fillId="23" borderId="95" xfId="42" quotePrefix="1" applyFont="1" applyFill="1" applyBorder="1" applyAlignment="1" applyProtection="1">
      <alignment horizontal="left" vertical="center" wrapText="1"/>
    </xf>
    <xf numFmtId="0" fontId="12" fillId="23" borderId="35" xfId="42" applyFont="1" applyFill="1" applyBorder="1" applyAlignment="1" applyProtection="1">
      <alignment vertical="center" wrapText="1"/>
    </xf>
    <xf numFmtId="167" fontId="12" fillId="45" borderId="28" xfId="42" applyNumberFormat="1" applyFont="1" applyFill="1" applyBorder="1" applyAlignment="1" applyProtection="1">
      <alignment horizontal="left" vertical="center" wrapText="1"/>
      <protection locked="0"/>
    </xf>
    <xf numFmtId="165" fontId="12" fillId="18" borderId="117" xfId="29" applyNumberFormat="1" applyFont="1" applyFill="1" applyBorder="1" applyAlignment="1" applyProtection="1">
      <alignment vertical="center"/>
      <protection locked="0"/>
    </xf>
    <xf numFmtId="0" fontId="12" fillId="0" borderId="0" xfId="49" applyFont="1" applyAlignment="1" applyProtection="1">
      <alignment vertical="top"/>
    </xf>
    <xf numFmtId="0" fontId="24" fillId="0" borderId="0" xfId="65" applyFont="1" applyBorder="1" applyAlignment="1" applyProtection="1">
      <alignment horizontal="left"/>
    </xf>
    <xf numFmtId="0" fontId="24" fillId="0" borderId="0" xfId="0" applyFont="1" applyAlignment="1"/>
    <xf numFmtId="0" fontId="32" fillId="20" borderId="115" xfId="42" quotePrefix="1" applyFont="1" applyFill="1" applyBorder="1" applyAlignment="1" applyProtection="1">
      <alignment horizontal="centerContinuous" vertical="center"/>
    </xf>
    <xf numFmtId="165" fontId="40" fillId="45" borderId="124" xfId="29" applyNumberFormat="1" applyFont="1" applyFill="1" applyBorder="1" applyAlignment="1" applyProtection="1">
      <alignment vertical="center"/>
      <protection locked="0"/>
    </xf>
    <xf numFmtId="165" fontId="40" fillId="45" borderId="125" xfId="29" applyNumberFormat="1" applyFont="1" applyFill="1" applyBorder="1" applyAlignment="1" applyProtection="1">
      <alignment vertical="center"/>
      <protection locked="0"/>
    </xf>
    <xf numFmtId="165" fontId="40" fillId="45" borderId="126" xfId="29" applyNumberFormat="1" applyFont="1" applyFill="1" applyBorder="1" applyAlignment="1" applyProtection="1">
      <alignment vertical="center"/>
      <protection locked="0"/>
    </xf>
    <xf numFmtId="165" fontId="12" fillId="23" borderId="127" xfId="29" applyNumberFormat="1" applyFont="1" applyFill="1" applyBorder="1" applyAlignment="1" applyProtection="1">
      <alignment vertical="center"/>
      <protection locked="0"/>
    </xf>
    <xf numFmtId="0" fontId="109" fillId="23" borderId="121" xfId="571" applyFont="1" applyFill="1" applyBorder="1" applyAlignment="1">
      <alignment horizontal="centerContinuous"/>
    </xf>
    <xf numFmtId="0" fontId="109" fillId="23" borderId="122" xfId="571" applyFont="1" applyFill="1" applyBorder="1" applyAlignment="1">
      <alignment horizontal="centerContinuous"/>
    </xf>
    <xf numFmtId="0" fontId="109" fillId="23" borderId="123" xfId="571" applyFont="1" applyFill="1" applyBorder="1" applyAlignment="1">
      <alignment horizontal="centerContinuous"/>
    </xf>
    <xf numFmtId="0" fontId="111" fillId="0" borderId="0" xfId="571" applyFont="1" applyAlignment="1">
      <alignment horizontal="centerContinuous"/>
    </xf>
    <xf numFmtId="0" fontId="109" fillId="44" borderId="128" xfId="571" applyFont="1" applyFill="1" applyBorder="1" applyAlignment="1">
      <alignment horizontal="centerContinuous"/>
    </xf>
    <xf numFmtId="0" fontId="109" fillId="44" borderId="17" xfId="571" applyFont="1" applyFill="1" applyBorder="1" applyAlignment="1">
      <alignment horizontal="centerContinuous"/>
    </xf>
    <xf numFmtId="0" fontId="109" fillId="44" borderId="18" xfId="571" applyFont="1" applyFill="1" applyBorder="1" applyAlignment="1">
      <alignment horizontal="centerContinuous"/>
    </xf>
    <xf numFmtId="0" fontId="12" fillId="0" borderId="0" xfId="571" applyAlignment="1">
      <alignment horizontal="centerContinuous"/>
    </xf>
    <xf numFmtId="14" fontId="12" fillId="0" borderId="8" xfId="571" applyNumberFormat="1" applyBorder="1"/>
    <xf numFmtId="14" fontId="12" fillId="0" borderId="28" xfId="571" applyNumberFormat="1" applyBorder="1"/>
    <xf numFmtId="14" fontId="12" fillId="0" borderId="31" xfId="571" applyNumberFormat="1" applyBorder="1"/>
    <xf numFmtId="14" fontId="12" fillId="0" borderId="30" xfId="571" applyNumberFormat="1" applyBorder="1"/>
    <xf numFmtId="0" fontId="24" fillId="0" borderId="20" xfId="571" applyFont="1" applyBorder="1"/>
    <xf numFmtId="0" fontId="24" fillId="0" borderId="21" xfId="571" applyFont="1" applyBorder="1"/>
    <xf numFmtId="0" fontId="12" fillId="0" borderId="0" xfId="571" applyAlignment="1">
      <alignment horizontal="left"/>
    </xf>
    <xf numFmtId="0" fontId="12" fillId="0" borderId="0" xfId="571" applyAlignment="1">
      <alignment horizontal="centerContinuous" vertical="center" wrapText="1"/>
    </xf>
    <xf numFmtId="0" fontId="12" fillId="0" borderId="32" xfId="571" applyBorder="1"/>
    <xf numFmtId="0" fontId="12" fillId="0" borderId="12" xfId="571" applyBorder="1" applyAlignment="1">
      <alignment horizontal="center" vertical="center"/>
    </xf>
    <xf numFmtId="0" fontId="109" fillId="23" borderId="46" xfId="571" applyFont="1" applyFill="1" applyBorder="1" applyAlignment="1">
      <alignment horizontal="centerContinuous"/>
    </xf>
    <xf numFmtId="0" fontId="109" fillId="23" borderId="87" xfId="571" applyFont="1" applyFill="1" applyBorder="1" applyAlignment="1">
      <alignment horizontal="centerContinuous"/>
    </xf>
    <xf numFmtId="0" fontId="109" fillId="23" borderId="88" xfId="571" applyFont="1" applyFill="1" applyBorder="1" applyAlignment="1">
      <alignment horizontal="centerContinuous"/>
    </xf>
    <xf numFmtId="0" fontId="12" fillId="43" borderId="56" xfId="0" applyFont="1" applyFill="1" applyBorder="1" applyAlignment="1">
      <alignment wrapText="1"/>
    </xf>
    <xf numFmtId="0" fontId="12" fillId="0" borderId="17" xfId="49" applyFont="1" applyFill="1" applyBorder="1" applyAlignment="1" applyProtection="1">
      <alignment vertical="center" wrapText="1"/>
    </xf>
    <xf numFmtId="14" fontId="12" fillId="0" borderId="8" xfId="571" applyNumberFormat="1" applyFill="1" applyBorder="1"/>
    <xf numFmtId="0" fontId="77" fillId="0" borderId="94" xfId="0" applyFont="1" applyFill="1" applyBorder="1" applyAlignment="1" applyProtection="1">
      <alignment horizontal="center" vertical="center" wrapText="1"/>
    </xf>
    <xf numFmtId="0" fontId="77" fillId="0" borderId="13" xfId="0" applyFont="1" applyFill="1" applyBorder="1" applyAlignment="1" applyProtection="1">
      <alignment horizontal="center" vertical="center"/>
    </xf>
    <xf numFmtId="0" fontId="12" fillId="0" borderId="95" xfId="0" applyFont="1" applyFill="1" applyBorder="1" applyAlignment="1" applyProtection="1">
      <alignment horizontal="left" vertical="center" wrapText="1"/>
    </xf>
    <xf numFmtId="44" fontId="12" fillId="45" borderId="117" xfId="29" applyNumberFormat="1" applyFont="1" applyFill="1" applyBorder="1" applyProtection="1">
      <protection locked="0"/>
    </xf>
    <xf numFmtId="44" fontId="0" fillId="0" borderId="114" xfId="0" applyNumberFormat="1" applyBorder="1" applyAlignment="1" applyProtection="1"/>
    <xf numFmtId="165" fontId="12" fillId="44" borderId="8" xfId="51" applyNumberFormat="1" applyFont="1" applyFill="1" applyBorder="1" applyProtection="1">
      <protection locked="0"/>
    </xf>
    <xf numFmtId="0" fontId="31" fillId="23" borderId="8" xfId="65" applyFont="1" applyFill="1" applyBorder="1" applyAlignment="1" applyProtection="1">
      <alignment horizontal="centerContinuous" vertical="center"/>
    </xf>
    <xf numFmtId="0" fontId="24" fillId="23" borderId="8" xfId="66" quotePrefix="1" applyFont="1" applyFill="1" applyBorder="1" applyAlignment="1" applyProtection="1">
      <alignment horizontal="centerContinuous" vertical="center" wrapText="1"/>
    </xf>
    <xf numFmtId="43" fontId="12" fillId="44" borderId="8" xfId="660" applyFont="1" applyFill="1" applyBorder="1"/>
    <xf numFmtId="43" fontId="12" fillId="44" borderId="98" xfId="660" applyFont="1" applyFill="1" applyBorder="1"/>
    <xf numFmtId="43" fontId="12" fillId="45" borderId="14" xfId="660" applyFont="1" applyFill="1" applyBorder="1"/>
    <xf numFmtId="43" fontId="12" fillId="45" borderId="8" xfId="660" applyFont="1" applyFill="1" applyBorder="1"/>
    <xf numFmtId="43" fontId="12" fillId="45" borderId="12" xfId="660" applyFont="1" applyFill="1" applyBorder="1" applyAlignment="1">
      <alignment horizontal="center"/>
    </xf>
    <xf numFmtId="43" fontId="24" fillId="44" borderId="12" xfId="660" applyFont="1" applyFill="1" applyBorder="1"/>
    <xf numFmtId="43" fontId="24" fillId="44" borderId="98" xfId="660" applyFont="1" applyFill="1" applyBorder="1"/>
    <xf numFmtId="43" fontId="24" fillId="45" borderId="14" xfId="660" applyFont="1" applyFill="1" applyBorder="1"/>
    <xf numFmtId="43" fontId="24" fillId="45" borderId="8" xfId="660" applyFont="1" applyFill="1" applyBorder="1"/>
    <xf numFmtId="43" fontId="24" fillId="45" borderId="12" xfId="660" applyFont="1" applyFill="1" applyBorder="1" applyAlignment="1">
      <alignment horizontal="center"/>
    </xf>
    <xf numFmtId="0" fontId="0" fillId="0" borderId="63" xfId="0" applyBorder="1" applyAlignment="1">
      <alignment vertical="top"/>
    </xf>
    <xf numFmtId="0" fontId="0" fillId="0" borderId="64" xfId="0" applyBorder="1" applyAlignment="1">
      <alignment vertical="top"/>
    </xf>
    <xf numFmtId="0" fontId="0" fillId="0" borderId="66" xfId="0" applyBorder="1" applyAlignment="1">
      <alignment vertical="top"/>
    </xf>
    <xf numFmtId="0" fontId="12" fillId="0" borderId="0" xfId="527" applyFont="1" applyAlignment="1">
      <alignment vertical="top"/>
    </xf>
    <xf numFmtId="0" fontId="24" fillId="23" borderId="130" xfId="527" applyFont="1" applyFill="1" applyBorder="1" applyAlignment="1">
      <alignment horizontal="left" vertical="center" wrapText="1"/>
    </xf>
    <xf numFmtId="5" fontId="12" fillId="0" borderId="0" xfId="29" applyNumberFormat="1" applyFont="1" applyAlignment="1">
      <alignment vertical="top"/>
    </xf>
    <xf numFmtId="0" fontId="0" fillId="0" borderId="131" xfId="0" applyBorder="1" applyAlignment="1">
      <alignment vertical="top"/>
    </xf>
    <xf numFmtId="0" fontId="118" fillId="23" borderId="8" xfId="0" applyFont="1" applyFill="1" applyBorder="1" applyAlignment="1" applyProtection="1">
      <alignment horizontal="center" vertical="center"/>
    </xf>
    <xf numFmtId="0" fontId="0" fillId="0" borderId="132" xfId="0" applyBorder="1" applyAlignment="1">
      <alignment vertical="top"/>
    </xf>
    <xf numFmtId="0" fontId="0" fillId="0" borderId="133" xfId="0" applyBorder="1" applyAlignment="1">
      <alignment vertical="top"/>
    </xf>
    <xf numFmtId="0" fontId="0" fillId="0" borderId="134" xfId="0" applyBorder="1" applyAlignment="1">
      <alignment vertical="top"/>
    </xf>
    <xf numFmtId="0" fontId="119" fillId="0" borderId="8" xfId="0" applyFont="1" applyBorder="1" applyAlignment="1">
      <alignment vertical="center" wrapText="1"/>
    </xf>
    <xf numFmtId="0" fontId="119" fillId="0" borderId="8" xfId="0" applyFont="1" applyBorder="1" applyAlignment="1">
      <alignment horizontal="centerContinuous" vertical="center" wrapText="1"/>
    </xf>
    <xf numFmtId="0" fontId="119" fillId="0" borderId="8" xfId="0" applyFont="1" applyBorder="1" applyAlignment="1">
      <alignment horizontal="center" vertical="center" wrapText="1"/>
    </xf>
    <xf numFmtId="0" fontId="119" fillId="0" borderId="8" xfId="0" applyFont="1" applyBorder="1" applyAlignment="1">
      <alignment horizontal="center" vertical="center"/>
    </xf>
    <xf numFmtId="14" fontId="119" fillId="0" borderId="8" xfId="0" applyNumberFormat="1" applyFont="1" applyBorder="1" applyAlignment="1" applyProtection="1">
      <alignment horizontal="center" vertical="center"/>
      <protection locked="0"/>
    </xf>
    <xf numFmtId="0" fontId="12" fillId="0" borderId="133" xfId="0" applyFont="1" applyBorder="1" applyAlignment="1">
      <alignment vertical="top"/>
    </xf>
    <xf numFmtId="5" fontId="12" fillId="23" borderId="0" xfId="29" applyNumberFormat="1" applyFont="1" applyFill="1" applyAlignment="1">
      <alignment vertical="top"/>
    </xf>
    <xf numFmtId="5" fontId="12" fillId="0" borderId="42" xfId="29" applyNumberFormat="1" applyFont="1" applyBorder="1" applyAlignment="1">
      <alignment vertical="top"/>
    </xf>
    <xf numFmtId="5" fontId="12" fillId="0" borderId="43" xfId="29" applyNumberFormat="1" applyFont="1" applyBorder="1" applyAlignment="1">
      <alignment vertical="top"/>
    </xf>
    <xf numFmtId="5" fontId="12" fillId="23" borderId="43" xfId="29" applyNumberFormat="1" applyFont="1" applyFill="1" applyBorder="1" applyAlignment="1">
      <alignment vertical="top"/>
    </xf>
    <xf numFmtId="0" fontId="16" fillId="0" borderId="0" xfId="105" applyFont="1" applyBorder="1" applyAlignment="1" applyProtection="1">
      <alignment horizontal="left" vertical="center"/>
      <protection locked="0"/>
    </xf>
    <xf numFmtId="0" fontId="120" fillId="0" borderId="8" xfId="0" applyFont="1" applyBorder="1" applyAlignment="1">
      <alignment vertical="center" wrapText="1"/>
    </xf>
    <xf numFmtId="0" fontId="29" fillId="0" borderId="8" xfId="105" applyFont="1" applyFill="1" applyBorder="1" applyAlignment="1" applyProtection="1">
      <alignment vertical="center"/>
    </xf>
    <xf numFmtId="0" fontId="119" fillId="0" borderId="8" xfId="0" quotePrefix="1" applyFont="1" applyBorder="1" applyAlignment="1">
      <alignment horizontal="centerContinuous" vertical="center" wrapText="1"/>
    </xf>
    <xf numFmtId="0" fontId="24" fillId="23" borderId="85" xfId="49" applyFont="1" applyFill="1" applyBorder="1" applyAlignment="1" applyProtection="1"/>
    <xf numFmtId="0" fontId="28" fillId="23" borderId="115" xfId="187" applyFont="1" applyFill="1" applyBorder="1" applyAlignment="1" applyProtection="1">
      <alignment vertical="center" wrapText="1"/>
    </xf>
    <xf numFmtId="0" fontId="24" fillId="23" borderId="85" xfId="187" applyFont="1" applyFill="1" applyBorder="1" applyAlignment="1" applyProtection="1">
      <alignment wrapText="1"/>
    </xf>
    <xf numFmtId="0" fontId="24" fillId="23" borderId="84" xfId="187" applyFont="1" applyFill="1" applyBorder="1" applyAlignment="1" applyProtection="1">
      <alignment wrapText="1"/>
    </xf>
    <xf numFmtId="0" fontId="24" fillId="52" borderId="48" xfId="49" applyFont="1" applyFill="1" applyBorder="1" applyAlignment="1" applyProtection="1">
      <alignment horizontal="center"/>
    </xf>
    <xf numFmtId="0" fontId="24" fillId="52" borderId="28" xfId="49" applyFont="1" applyFill="1" applyBorder="1" applyAlignment="1" applyProtection="1">
      <alignment wrapText="1"/>
    </xf>
    <xf numFmtId="0" fontId="24" fillId="23" borderId="22" xfId="187" applyFont="1" applyFill="1" applyBorder="1" applyAlignment="1" applyProtection="1">
      <alignment horizontal="left"/>
    </xf>
    <xf numFmtId="0" fontId="12" fillId="0" borderId="8" xfId="187" applyFont="1" applyBorder="1" applyAlignment="1" applyProtection="1"/>
    <xf numFmtId="0" fontId="12" fillId="0" borderId="29" xfId="49" applyFont="1" applyFill="1" applyBorder="1" applyAlignment="1" applyProtection="1">
      <alignment horizontal="left" wrapText="1"/>
    </xf>
    <xf numFmtId="0" fontId="24" fillId="0" borderId="94" xfId="571" applyFont="1" applyBorder="1"/>
    <xf numFmtId="14" fontId="12" fillId="0" borderId="13" xfId="571" applyNumberFormat="1" applyBorder="1"/>
    <xf numFmtId="14" fontId="12" fillId="0" borderId="13" xfId="571" applyNumberFormat="1" applyFill="1" applyBorder="1"/>
    <xf numFmtId="14" fontId="12" fillId="0" borderId="95" xfId="571" applyNumberFormat="1" applyBorder="1"/>
    <xf numFmtId="180" fontId="12" fillId="33" borderId="8" xfId="187" applyNumberFormat="1" applyFill="1" applyBorder="1" applyAlignment="1" applyProtection="1">
      <alignment horizontal="center"/>
    </xf>
    <xf numFmtId="0" fontId="73" fillId="0" borderId="0" xfId="0" applyFont="1" applyFill="1" applyBorder="1" applyAlignment="1" applyProtection="1">
      <alignment horizontal="left" vertical="center" wrapText="1" indent="2"/>
    </xf>
    <xf numFmtId="0" fontId="73" fillId="0" borderId="0" xfId="0" applyFont="1" applyFill="1" applyBorder="1" applyAlignment="1" applyProtection="1">
      <alignment horizontal="center" vertical="center" wrapText="1"/>
    </xf>
    <xf numFmtId="0" fontId="12" fillId="0" borderId="0" xfId="0" applyFont="1" applyFill="1" applyBorder="1" applyAlignment="1" applyProtection="1">
      <alignment horizontal="center" vertical="top" wrapText="1"/>
    </xf>
    <xf numFmtId="0" fontId="12" fillId="0" borderId="0" xfId="0" applyFont="1" applyFill="1" applyBorder="1" applyAlignment="1" applyProtection="1">
      <alignment horizontal="center" vertical="center" wrapText="1"/>
    </xf>
    <xf numFmtId="180" fontId="12" fillId="0" borderId="32" xfId="49" applyNumberFormat="1" applyFont="1" applyFill="1" applyBorder="1" applyAlignment="1" applyProtection="1">
      <alignment horizontal="center"/>
    </xf>
    <xf numFmtId="0" fontId="34" fillId="0" borderId="0" xfId="188" applyFont="1" applyFill="1" applyProtection="1">
      <protection locked="0"/>
    </xf>
    <xf numFmtId="0" fontId="34" fillId="0" borderId="8" xfId="188" applyFont="1" applyFill="1" applyBorder="1" applyAlignment="1" applyProtection="1">
      <alignment wrapText="1"/>
    </xf>
    <xf numFmtId="0" fontId="73" fillId="0" borderId="60" xfId="0" applyFont="1" applyFill="1" applyBorder="1" applyAlignment="1" applyProtection="1">
      <alignment horizontal="left" vertical="center" wrapText="1" indent="2"/>
    </xf>
    <xf numFmtId="0" fontId="73" fillId="0" borderId="35" xfId="0" applyFont="1" applyFill="1" applyBorder="1" applyAlignment="1" applyProtection="1">
      <alignment horizontal="left" vertical="center" wrapText="1" indent="2"/>
    </xf>
    <xf numFmtId="0" fontId="34" fillId="0" borderId="35" xfId="188" applyFont="1" applyFill="1" applyBorder="1" applyAlignment="1" applyProtection="1">
      <alignment horizontal="center" vertical="center"/>
      <protection locked="0"/>
    </xf>
    <xf numFmtId="0" fontId="73" fillId="0" borderId="17" xfId="0" applyFont="1" applyFill="1" applyBorder="1" applyAlignment="1" applyProtection="1">
      <alignment horizontal="left" vertical="center" wrapText="1" indent="2"/>
    </xf>
    <xf numFmtId="0" fontId="12" fillId="0" borderId="41" xfId="187" applyFill="1" applyBorder="1" applyAlignment="1" applyProtection="1">
      <alignment horizontal="left" indent="2"/>
    </xf>
    <xf numFmtId="180" fontId="12" fillId="0" borderId="8" xfId="187" applyNumberFormat="1" applyFill="1" applyBorder="1" applyAlignment="1" applyProtection="1">
      <alignment horizontal="center"/>
    </xf>
    <xf numFmtId="0" fontId="34" fillId="0" borderId="8" xfId="0" applyFont="1" applyFill="1" applyBorder="1" applyAlignment="1" applyProtection="1">
      <alignment wrapText="1"/>
    </xf>
    <xf numFmtId="0" fontId="12" fillId="0" borderId="0" xfId="527">
      <alignment horizontal="centerContinuous" vertical="top"/>
    </xf>
    <xf numFmtId="0" fontId="30" fillId="0" borderId="0" xfId="527" applyFont="1" applyAlignment="1">
      <alignment vertical="center"/>
    </xf>
    <xf numFmtId="0" fontId="12" fillId="0" borderId="0" xfId="527" applyFont="1" applyAlignment="1" applyProtection="1">
      <alignment horizontal="center" vertical="top"/>
    </xf>
    <xf numFmtId="0" fontId="12" fillId="0" borderId="0" xfId="527" applyFont="1" applyFill="1" applyAlignment="1" applyProtection="1">
      <alignment horizontal="left" vertical="top" wrapText="1"/>
    </xf>
    <xf numFmtId="0" fontId="40" fillId="0" borderId="0" xfId="527" applyFont="1" applyAlignment="1" applyProtection="1">
      <alignment vertical="top" wrapText="1"/>
    </xf>
    <xf numFmtId="0" fontId="12" fillId="0" borderId="0" xfId="527" applyFont="1" applyAlignment="1" applyProtection="1">
      <alignment horizontal="left" vertical="top" wrapText="1"/>
    </xf>
    <xf numFmtId="0" fontId="12" fillId="0" borderId="0" xfId="527" applyFont="1" applyFill="1" applyAlignment="1" applyProtection="1">
      <alignment horizontal="left" vertical="top"/>
    </xf>
    <xf numFmtId="0" fontId="12" fillId="0" borderId="0" xfId="527" applyFont="1" applyAlignment="1">
      <alignment horizontal="centerContinuous" vertical="top" wrapText="1"/>
    </xf>
    <xf numFmtId="0" fontId="12" fillId="0" borderId="0" xfId="527" applyFont="1" applyBorder="1" applyAlignment="1" applyProtection="1">
      <alignment horizontal="center" vertical="center" wrapText="1"/>
    </xf>
    <xf numFmtId="0" fontId="73" fillId="0" borderId="13" xfId="527" applyFont="1" applyBorder="1" applyAlignment="1" applyProtection="1">
      <alignment horizontal="left" vertical="center"/>
    </xf>
    <xf numFmtId="0" fontId="73" fillId="0" borderId="11" xfId="527" applyFont="1" applyBorder="1" applyAlignment="1" applyProtection="1">
      <alignment horizontal="left" vertical="top" indent="2"/>
    </xf>
    <xf numFmtId="0" fontId="69" fillId="0" borderId="11" xfId="527" applyFont="1" applyBorder="1" applyAlignment="1" applyProtection="1">
      <alignment horizontal="left" vertical="top" indent="2"/>
    </xf>
    <xf numFmtId="0" fontId="73" fillId="0" borderId="12" xfId="527" applyFont="1" applyBorder="1" applyAlignment="1" applyProtection="1">
      <alignment horizontal="left" vertical="top" indent="2"/>
    </xf>
    <xf numFmtId="0" fontId="12" fillId="0" borderId="14" xfId="527" applyFont="1" applyFill="1" applyBorder="1" applyAlignment="1" applyProtection="1">
      <alignment horizontal="center" vertical="top" wrapText="1"/>
    </xf>
    <xf numFmtId="0" fontId="24" fillId="0" borderId="0" xfId="187" applyFont="1" applyFill="1" applyBorder="1" applyAlignment="1" applyProtection="1">
      <alignment horizontal="center" vertical="center" wrapText="1"/>
    </xf>
    <xf numFmtId="0" fontId="34" fillId="0" borderId="0" xfId="571" applyFont="1" applyFill="1" applyBorder="1" applyAlignment="1" applyProtection="1">
      <alignment wrapText="1"/>
    </xf>
    <xf numFmtId="0" fontId="28" fillId="0" borderId="0" xfId="187" applyFont="1" applyFill="1" applyBorder="1" applyAlignment="1" applyProtection="1">
      <alignment horizontal="center" vertical="top" wrapText="1"/>
    </xf>
    <xf numFmtId="0" fontId="24" fillId="0" borderId="50" xfId="187" applyFont="1" applyFill="1" applyBorder="1" applyAlignment="1" applyProtection="1">
      <alignment horizontal="center" vertical="center" wrapText="1"/>
    </xf>
    <xf numFmtId="0" fontId="12" fillId="0" borderId="0" xfId="527" applyBorder="1">
      <alignment horizontal="centerContinuous" vertical="top"/>
    </xf>
    <xf numFmtId="0" fontId="12" fillId="0" borderId="50" xfId="527" applyFont="1" applyFill="1" applyBorder="1" applyAlignment="1" applyProtection="1">
      <alignment horizontal="center" vertical="top" wrapText="1"/>
    </xf>
    <xf numFmtId="0" fontId="12" fillId="0" borderId="49" xfId="527" applyFont="1" applyFill="1" applyBorder="1" applyAlignment="1" applyProtection="1">
      <alignment horizontal="center" vertical="top" wrapText="1"/>
    </xf>
    <xf numFmtId="0" fontId="12" fillId="0" borderId="41" xfId="527" applyFont="1" applyFill="1" applyBorder="1" applyAlignment="1" applyProtection="1">
      <alignment horizontal="center" vertical="top" wrapText="1"/>
    </xf>
    <xf numFmtId="0" fontId="28" fillId="0" borderId="41" xfId="187" applyFont="1" applyFill="1" applyBorder="1" applyAlignment="1" applyProtection="1">
      <alignment horizontal="center" vertical="top" wrapText="1"/>
    </xf>
    <xf numFmtId="0" fontId="12" fillId="0" borderId="0" xfId="527" applyFont="1" applyFill="1" applyBorder="1" applyAlignment="1" applyProtection="1">
      <alignment horizontal="center" vertical="top" wrapText="1"/>
    </xf>
    <xf numFmtId="0" fontId="109" fillId="23" borderId="135" xfId="571" applyFont="1" applyFill="1" applyBorder="1" applyAlignment="1">
      <alignment horizontal="centerContinuous"/>
    </xf>
    <xf numFmtId="0" fontId="1" fillId="0" borderId="41" xfId="187" applyFont="1" applyBorder="1" applyAlignment="1" applyProtection="1">
      <alignment horizontal="left" indent="2"/>
    </xf>
    <xf numFmtId="180" fontId="1" fillId="0" borderId="8" xfId="187" applyNumberFormat="1" applyFont="1" applyBorder="1" applyAlignment="1" applyProtection="1">
      <alignment horizontal="center"/>
    </xf>
    <xf numFmtId="165" fontId="1" fillId="45" borderId="8" xfId="51" applyNumberFormat="1" applyFont="1" applyFill="1" applyBorder="1" applyAlignment="1" applyProtection="1">
      <protection locked="0"/>
    </xf>
    <xf numFmtId="165" fontId="1" fillId="44" borderId="28" xfId="51" applyNumberFormat="1" applyFont="1" applyFill="1" applyBorder="1" applyAlignment="1" applyProtection="1"/>
    <xf numFmtId="165" fontId="1" fillId="45" borderId="20" xfId="51" applyNumberFormat="1" applyFont="1" applyFill="1" applyBorder="1" applyAlignment="1" applyProtection="1">
      <protection locked="0"/>
    </xf>
    <xf numFmtId="165" fontId="1" fillId="44" borderId="33" xfId="51" applyNumberFormat="1" applyFont="1" applyFill="1" applyBorder="1" applyAlignment="1" applyProtection="1"/>
    <xf numFmtId="165" fontId="1" fillId="44" borderId="8" xfId="51" applyNumberFormat="1" applyFont="1" applyFill="1" applyBorder="1" applyAlignment="1" applyProtection="1"/>
    <xf numFmtId="0" fontId="1" fillId="0" borderId="0" xfId="187" applyFont="1" applyProtection="1">
      <protection locked="0"/>
    </xf>
    <xf numFmtId="43" fontId="12" fillId="0" borderId="0" xfId="187" applyNumberFormat="1" applyProtection="1">
      <protection locked="0"/>
    </xf>
    <xf numFmtId="44" fontId="12" fillId="0" borderId="0" xfId="187" applyNumberFormat="1" applyProtection="1">
      <protection locked="0"/>
    </xf>
    <xf numFmtId="43" fontId="12" fillId="0" borderId="0" xfId="660" applyFont="1" applyProtection="1">
      <protection locked="0"/>
    </xf>
    <xf numFmtId="44" fontId="40" fillId="0" borderId="0" xfId="187" applyNumberFormat="1" applyFont="1" applyProtection="1">
      <protection locked="0"/>
    </xf>
    <xf numFmtId="0" fontId="26" fillId="0" borderId="0" xfId="187" applyFont="1" applyAlignment="1" applyProtection="1">
      <alignment horizontal="left" vertical="top" wrapText="1"/>
    </xf>
    <xf numFmtId="0" fontId="73" fillId="0" borderId="17" xfId="0" applyFont="1" applyFill="1" applyBorder="1" applyAlignment="1" applyProtection="1">
      <alignment horizontal="center" vertical="center" wrapText="1"/>
    </xf>
    <xf numFmtId="0" fontId="12" fillId="0" borderId="17" xfId="0" applyFont="1" applyFill="1" applyBorder="1" applyAlignment="1" applyProtection="1">
      <alignment horizontal="center" vertical="center" wrapText="1"/>
    </xf>
    <xf numFmtId="0" fontId="73" fillId="0" borderId="17" xfId="0" applyFont="1" applyBorder="1" applyAlignment="1" applyProtection="1">
      <alignment horizontal="center" vertical="center" wrapText="1"/>
    </xf>
    <xf numFmtId="0" fontId="73" fillId="0" borderId="60" xfId="0" applyFont="1" applyBorder="1" applyAlignment="1" applyProtection="1">
      <alignment horizontal="center" vertical="center" wrapText="1"/>
    </xf>
    <xf numFmtId="0" fontId="73" fillId="0" borderId="18" xfId="0" applyFont="1" applyBorder="1" applyAlignment="1" applyProtection="1">
      <alignment horizontal="center" vertical="center" wrapText="1"/>
    </xf>
    <xf numFmtId="0" fontId="24" fillId="23" borderId="98" xfId="523" applyFont="1" applyFill="1" applyBorder="1" applyAlignment="1">
      <alignment horizontal="center"/>
    </xf>
    <xf numFmtId="0" fontId="38" fillId="0" borderId="0" xfId="0" applyFont="1" applyAlignment="1">
      <alignment horizontal="center" vertical="center"/>
    </xf>
    <xf numFmtId="180" fontId="12" fillId="0" borderId="8" xfId="187" applyNumberFormat="1" applyFont="1" applyBorder="1" applyAlignment="1" applyProtection="1">
      <alignment horizontal="center"/>
    </xf>
    <xf numFmtId="165" fontId="12" fillId="44" borderId="28" xfId="51" applyNumberFormat="1" applyFont="1" applyFill="1" applyBorder="1" applyAlignment="1" applyProtection="1"/>
    <xf numFmtId="165" fontId="12" fillId="45" borderId="20" xfId="51" applyNumberFormat="1" applyFont="1" applyFill="1" applyBorder="1" applyAlignment="1" applyProtection="1">
      <protection locked="0"/>
    </xf>
    <xf numFmtId="165" fontId="12" fillId="44" borderId="33" xfId="51" applyNumberFormat="1" applyFont="1" applyFill="1" applyBorder="1" applyAlignment="1" applyProtection="1"/>
    <xf numFmtId="0" fontId="12" fillId="19" borderId="0" xfId="0" applyFont="1" applyFill="1" applyAlignment="1" applyProtection="1">
      <alignment wrapText="1"/>
    </xf>
    <xf numFmtId="0" fontId="12" fillId="19" borderId="0" xfId="0" applyFont="1" applyFill="1" applyProtection="1">
      <alignment horizontal="centerContinuous" vertical="top"/>
    </xf>
    <xf numFmtId="0" fontId="12" fillId="45" borderId="8" xfId="0" applyFont="1" applyFill="1" applyBorder="1" applyAlignment="1" applyProtection="1">
      <alignment horizontal="left" vertical="top"/>
      <protection locked="0"/>
    </xf>
    <xf numFmtId="0" fontId="12" fillId="45" borderId="8" xfId="0" applyFont="1" applyFill="1" applyBorder="1" applyAlignment="1" applyProtection="1">
      <alignment horizontal="left" vertical="top" wrapText="1"/>
      <protection locked="0"/>
    </xf>
    <xf numFmtId="0" fontId="12" fillId="19" borderId="0" xfId="0" applyFont="1" applyFill="1" applyProtection="1">
      <alignment horizontal="centerContinuous" vertical="top"/>
      <protection locked="0"/>
    </xf>
    <xf numFmtId="0" fontId="12" fillId="19" borderId="0" xfId="0" applyFont="1" applyFill="1" applyAlignment="1" applyProtection="1">
      <alignment wrapText="1"/>
      <protection locked="0"/>
    </xf>
    <xf numFmtId="0" fontId="12" fillId="0" borderId="0" xfId="0" applyFont="1" applyProtection="1">
      <alignment horizontal="centerContinuous" vertical="top"/>
      <protection locked="0"/>
    </xf>
    <xf numFmtId="0" fontId="26" fillId="0" borderId="0" xfId="187" applyFont="1" applyAlignment="1" applyProtection="1">
      <alignment horizontal="left" vertical="top" wrapText="1"/>
    </xf>
    <xf numFmtId="0" fontId="30" fillId="0" borderId="0" xfId="527" applyFont="1" applyAlignment="1">
      <alignment horizontal="left" vertical="top" wrapText="1"/>
    </xf>
    <xf numFmtId="0" fontId="73" fillId="0" borderId="17" xfId="0" applyFont="1" applyFill="1" applyBorder="1" applyAlignment="1" applyProtection="1">
      <alignment horizontal="center" vertical="center" wrapText="1"/>
    </xf>
    <xf numFmtId="0" fontId="73" fillId="0" borderId="60" xfId="0" applyFont="1" applyFill="1" applyBorder="1" applyAlignment="1" applyProtection="1">
      <alignment horizontal="center" vertical="center" wrapText="1"/>
    </xf>
    <xf numFmtId="0" fontId="73" fillId="0" borderId="18" xfId="0" applyFont="1" applyFill="1" applyBorder="1" applyAlignment="1" applyProtection="1">
      <alignment horizontal="center" vertical="center" wrapText="1"/>
    </xf>
    <xf numFmtId="0" fontId="73" fillId="0" borderId="17" xfId="0" applyFont="1" applyBorder="1" applyAlignment="1" applyProtection="1">
      <alignment horizontal="center" vertical="center" wrapText="1"/>
    </xf>
    <xf numFmtId="0" fontId="73" fillId="0" borderId="60" xfId="0" applyFont="1" applyBorder="1" applyAlignment="1" applyProtection="1">
      <alignment horizontal="center" vertical="center" wrapText="1"/>
    </xf>
    <xf numFmtId="0" fontId="73" fillId="0" borderId="18" xfId="0" applyFont="1" applyBorder="1" applyAlignment="1" applyProtection="1">
      <alignment horizontal="center" vertical="center" wrapText="1"/>
    </xf>
    <xf numFmtId="0" fontId="12" fillId="0" borderId="17" xfId="0" applyFont="1" applyBorder="1" applyAlignment="1" applyProtection="1">
      <alignment horizontal="center" vertical="top" wrapText="1"/>
    </xf>
    <xf numFmtId="0" fontId="12" fillId="0" borderId="60" xfId="0" applyFont="1" applyBorder="1" applyAlignment="1" applyProtection="1">
      <alignment horizontal="center" vertical="top" wrapText="1"/>
    </xf>
    <xf numFmtId="0" fontId="12" fillId="0" borderId="18" xfId="0" applyFont="1" applyBorder="1" applyAlignment="1" applyProtection="1">
      <alignment horizontal="center" vertical="top" wrapText="1"/>
    </xf>
    <xf numFmtId="0" fontId="12" fillId="0" borderId="17" xfId="0" applyFont="1" applyFill="1" applyBorder="1" applyAlignment="1" applyProtection="1">
      <alignment horizontal="left" vertical="center" wrapText="1"/>
    </xf>
    <xf numFmtId="0" fontId="12" fillId="0" borderId="60" xfId="0" applyFont="1" applyFill="1" applyBorder="1" applyAlignment="1" applyProtection="1">
      <alignment horizontal="left" vertical="center" wrapText="1"/>
    </xf>
    <xf numFmtId="0" fontId="12" fillId="0" borderId="18" xfId="0" applyFont="1" applyFill="1" applyBorder="1" applyAlignment="1" applyProtection="1">
      <alignment horizontal="left" vertical="center" wrapText="1"/>
    </xf>
    <xf numFmtId="0" fontId="12" fillId="0" borderId="17" xfId="0" applyFont="1" applyFill="1" applyBorder="1" applyAlignment="1" applyProtection="1">
      <alignment horizontal="center" vertical="center" wrapText="1"/>
    </xf>
    <xf numFmtId="0" fontId="12" fillId="0" borderId="60" xfId="0" applyFont="1" applyFill="1" applyBorder="1" applyAlignment="1" applyProtection="1">
      <alignment horizontal="center" vertical="center" wrapText="1"/>
    </xf>
    <xf numFmtId="0" fontId="12" fillId="0" borderId="18" xfId="0" applyFont="1" applyFill="1" applyBorder="1" applyAlignment="1" applyProtection="1">
      <alignment horizontal="center" vertical="center" wrapText="1"/>
    </xf>
    <xf numFmtId="0" fontId="29" fillId="0" borderId="0" xfId="0" applyFont="1" applyBorder="1" applyAlignment="1">
      <alignment horizontal="left" vertical="top" wrapText="1"/>
    </xf>
    <xf numFmtId="0" fontId="24" fillId="52" borderId="22" xfId="0" applyFont="1" applyFill="1" applyBorder="1" applyAlignment="1" applyProtection="1">
      <alignment horizontal="center" vertical="center" wrapText="1"/>
    </xf>
    <xf numFmtId="0" fontId="24" fillId="52" borderId="24" xfId="0" applyFont="1" applyFill="1" applyBorder="1" applyAlignment="1" applyProtection="1">
      <alignment horizontal="center" vertical="center" wrapText="1"/>
    </xf>
    <xf numFmtId="0" fontId="12" fillId="0" borderId="17" xfId="0" applyFont="1" applyFill="1" applyBorder="1" applyAlignment="1" applyProtection="1">
      <alignment horizontal="center" vertical="top" wrapText="1"/>
    </xf>
    <xf numFmtId="0" fontId="12" fillId="0" borderId="18" xfId="0" applyFont="1" applyFill="1" applyBorder="1" applyAlignment="1" applyProtection="1">
      <alignment horizontal="center" vertical="top" wrapText="1"/>
    </xf>
    <xf numFmtId="0" fontId="34" fillId="0" borderId="17" xfId="188" applyFont="1" applyFill="1" applyBorder="1" applyAlignment="1" applyProtection="1">
      <alignment horizontal="center" vertical="center"/>
      <protection locked="0"/>
    </xf>
    <xf numFmtId="0" fontId="34" fillId="0" borderId="18" xfId="188" applyFont="1" applyFill="1" applyBorder="1" applyAlignment="1" applyProtection="1">
      <alignment horizontal="center" vertical="center"/>
      <protection locked="0"/>
    </xf>
    <xf numFmtId="0" fontId="34" fillId="0" borderId="60" xfId="188" applyFont="1" applyFill="1" applyBorder="1" applyAlignment="1" applyProtection="1">
      <alignment horizontal="center" vertical="center"/>
      <protection locked="0"/>
    </xf>
    <xf numFmtId="0" fontId="12" fillId="0" borderId="60" xfId="0" applyFont="1" applyFill="1" applyBorder="1" applyAlignment="1" applyProtection="1">
      <alignment horizontal="center" vertical="top" wrapText="1"/>
    </xf>
    <xf numFmtId="0" fontId="12" fillId="0" borderId="17" xfId="188" applyFont="1" applyFill="1" applyBorder="1" applyAlignment="1" applyProtection="1">
      <alignment horizontal="center" vertical="center"/>
      <protection locked="0"/>
    </xf>
    <xf numFmtId="0" fontId="12" fillId="0" borderId="60" xfId="188" applyFont="1" applyFill="1" applyBorder="1" applyAlignment="1" applyProtection="1">
      <alignment horizontal="center" vertical="center"/>
      <protection locked="0"/>
    </xf>
    <xf numFmtId="0" fontId="12" fillId="0" borderId="18" xfId="188" applyFont="1" applyFill="1" applyBorder="1" applyAlignment="1" applyProtection="1">
      <alignment horizontal="center" vertical="center"/>
      <protection locked="0"/>
    </xf>
    <xf numFmtId="14" fontId="24" fillId="45" borderId="48" xfId="105" applyNumberFormat="1" applyFont="1" applyFill="1" applyBorder="1" applyAlignment="1" applyProtection="1">
      <alignment horizontal="center" vertical="center"/>
      <protection locked="0"/>
    </xf>
    <xf numFmtId="14" fontId="24" fillId="45" borderId="14" xfId="105" applyNumberFormat="1" applyFont="1" applyFill="1" applyBorder="1" applyAlignment="1" applyProtection="1">
      <alignment horizontal="center" vertical="center"/>
      <protection locked="0"/>
    </xf>
    <xf numFmtId="0" fontId="24" fillId="0" borderId="42" xfId="105" applyFont="1" applyFill="1" applyBorder="1" applyAlignment="1" applyProtection="1">
      <alignment horizontal="center" vertical="center"/>
    </xf>
    <xf numFmtId="14" fontId="24" fillId="44" borderId="48" xfId="105" applyNumberFormat="1" applyFont="1" applyFill="1" applyBorder="1" applyAlignment="1" applyProtection="1">
      <alignment horizontal="center" vertical="center"/>
    </xf>
    <xf numFmtId="14" fontId="24" fillId="44" borderId="14" xfId="105" applyNumberFormat="1" applyFont="1" applyFill="1" applyBorder="1" applyAlignment="1" applyProtection="1">
      <alignment horizontal="center" vertical="center"/>
    </xf>
    <xf numFmtId="0" fontId="29" fillId="0" borderId="8" xfId="105" applyFont="1" applyFill="1" applyBorder="1" applyAlignment="1" applyProtection="1">
      <alignment horizontal="center" vertical="center"/>
    </xf>
    <xf numFmtId="0" fontId="16" fillId="23" borderId="13" xfId="105" applyFont="1" applyFill="1" applyBorder="1" applyAlignment="1" applyProtection="1">
      <alignment horizontal="center" vertical="center" wrapText="1"/>
    </xf>
    <xf numFmtId="0" fontId="16" fillId="23" borderId="12" xfId="105" applyFont="1" applyFill="1" applyBorder="1" applyAlignment="1" applyProtection="1">
      <alignment horizontal="center" vertical="center" wrapText="1"/>
    </xf>
    <xf numFmtId="0" fontId="16" fillId="23" borderId="92" xfId="105" applyFont="1" applyFill="1" applyBorder="1" applyAlignment="1" applyProtection="1">
      <alignment horizontal="center" vertical="center" wrapText="1"/>
    </xf>
    <xf numFmtId="0" fontId="16" fillId="23" borderId="93" xfId="105" applyFont="1" applyFill="1" applyBorder="1" applyAlignment="1" applyProtection="1">
      <alignment horizontal="center" vertical="center" wrapText="1"/>
    </xf>
    <xf numFmtId="0" fontId="58" fillId="0" borderId="0" xfId="105" applyFont="1" applyFill="1" applyBorder="1" applyAlignment="1" applyProtection="1">
      <alignment horizontal="center" vertical="center"/>
    </xf>
    <xf numFmtId="14" fontId="24" fillId="0" borderId="48" xfId="105" applyNumberFormat="1" applyFont="1" applyFill="1" applyBorder="1" applyAlignment="1" applyProtection="1">
      <alignment horizontal="center" vertical="center"/>
    </xf>
    <xf numFmtId="14" fontId="24" fillId="0" borderId="14" xfId="105" applyNumberFormat="1" applyFont="1" applyFill="1" applyBorder="1" applyAlignment="1" applyProtection="1">
      <alignment horizontal="center" vertical="center"/>
    </xf>
    <xf numFmtId="0" fontId="24" fillId="0" borderId="42" xfId="105" applyFont="1" applyFill="1" applyBorder="1" applyAlignment="1">
      <alignment horizontal="center" vertical="center"/>
    </xf>
    <xf numFmtId="0" fontId="24" fillId="23" borderId="13" xfId="59" applyFont="1" applyFill="1" applyBorder="1" applyAlignment="1" applyProtection="1">
      <alignment horizontal="center" vertical="center" wrapText="1"/>
    </xf>
    <xf numFmtId="0" fontId="24" fillId="23" borderId="12" xfId="59" applyFont="1" applyFill="1" applyBorder="1" applyAlignment="1" applyProtection="1">
      <alignment horizontal="center" vertical="center" wrapText="1"/>
    </xf>
    <xf numFmtId="0" fontId="31" fillId="23" borderId="13" xfId="59" applyFont="1" applyFill="1" applyBorder="1" applyAlignment="1" applyProtection="1">
      <alignment horizontal="center" vertical="center" wrapText="1"/>
    </xf>
    <xf numFmtId="0" fontId="31" fillId="23" borderId="12" xfId="59" applyFont="1" applyFill="1" applyBorder="1" applyAlignment="1" applyProtection="1">
      <alignment horizontal="center" vertical="center" wrapText="1"/>
    </xf>
    <xf numFmtId="0" fontId="24" fillId="0" borderId="46" xfId="523" applyFont="1" applyBorder="1" applyAlignment="1">
      <alignment horizontal="center"/>
    </xf>
    <xf numFmtId="0" fontId="24" fillId="0" borderId="87" xfId="523" applyFont="1" applyBorder="1" applyAlignment="1">
      <alignment horizontal="center"/>
    </xf>
    <xf numFmtId="0" fontId="24" fillId="0" borderId="88" xfId="523" applyFont="1" applyBorder="1" applyAlignment="1">
      <alignment horizontal="center"/>
    </xf>
    <xf numFmtId="0" fontId="24" fillId="23" borderId="76" xfId="523" applyFont="1" applyFill="1" applyBorder="1" applyAlignment="1">
      <alignment horizontal="center" wrapText="1"/>
    </xf>
    <xf numFmtId="0" fontId="24" fillId="23" borderId="78" xfId="523" applyFont="1" applyFill="1" applyBorder="1" applyAlignment="1">
      <alignment horizontal="center" wrapText="1"/>
    </xf>
    <xf numFmtId="0" fontId="24" fillId="23" borderId="8" xfId="523" applyFont="1" applyFill="1" applyBorder="1" applyAlignment="1">
      <alignment horizontal="center"/>
    </xf>
    <xf numFmtId="0" fontId="24" fillId="23" borderId="98" xfId="523" applyFont="1" applyFill="1" applyBorder="1" applyAlignment="1">
      <alignment horizontal="center"/>
    </xf>
    <xf numFmtId="0" fontId="24" fillId="23" borderId="99" xfId="523" applyFont="1" applyFill="1" applyBorder="1" applyAlignment="1">
      <alignment horizontal="center"/>
    </xf>
    <xf numFmtId="0" fontId="24" fillId="23" borderId="48" xfId="523" applyFont="1" applyFill="1" applyBorder="1" applyAlignment="1">
      <alignment horizontal="center"/>
    </xf>
    <xf numFmtId="0" fontId="24" fillId="23" borderId="97" xfId="523" applyFont="1" applyFill="1" applyBorder="1" applyAlignment="1">
      <alignment horizontal="center"/>
    </xf>
    <xf numFmtId="0" fontId="24" fillId="23" borderId="14" xfId="523" applyFont="1" applyFill="1" applyBorder="1" applyAlignment="1">
      <alignment horizontal="center"/>
    </xf>
    <xf numFmtId="0" fontId="12" fillId="0" borderId="48" xfId="523" applyFont="1" applyBorder="1" applyAlignment="1">
      <alignment horizontal="left" wrapText="1"/>
    </xf>
    <xf numFmtId="0" fontId="12" fillId="0" borderId="14" xfId="523" applyFont="1" applyBorder="1" applyAlignment="1">
      <alignment horizontal="left" wrapText="1"/>
    </xf>
    <xf numFmtId="0" fontId="12" fillId="0" borderId="14" xfId="523" applyFont="1" applyBorder="1" applyAlignment="1"/>
    <xf numFmtId="0" fontId="12" fillId="0" borderId="50" xfId="523" applyFont="1" applyBorder="1" applyAlignment="1"/>
    <xf numFmtId="0" fontId="12" fillId="0" borderId="47" xfId="523" applyFont="1" applyBorder="1" applyAlignment="1"/>
    <xf numFmtId="0" fontId="12" fillId="0" borderId="0" xfId="523" applyFont="1" applyAlignment="1">
      <alignment horizontal="left" wrapText="1"/>
    </xf>
    <xf numFmtId="0" fontId="12" fillId="0" borderId="0" xfId="526" applyFont="1" applyFill="1" applyBorder="1" applyAlignment="1">
      <alignment horizontal="left"/>
    </xf>
    <xf numFmtId="0" fontId="24" fillId="23" borderId="109" xfId="523" applyFont="1" applyFill="1" applyBorder="1" applyAlignment="1">
      <alignment horizontal="center" wrapText="1"/>
    </xf>
    <xf numFmtId="0" fontId="24" fillId="23" borderId="105" xfId="523" applyFont="1" applyFill="1" applyBorder="1" applyAlignment="1">
      <alignment horizontal="center" wrapText="1"/>
    </xf>
    <xf numFmtId="165" fontId="24" fillId="23" borderId="76" xfId="525" applyNumberFormat="1" applyFont="1" applyFill="1" applyBorder="1" applyAlignment="1">
      <alignment horizontal="center" wrapText="1"/>
    </xf>
    <xf numFmtId="165" fontId="24" fillId="23" borderId="78" xfId="525" applyNumberFormat="1" applyFont="1" applyFill="1" applyBorder="1" applyAlignment="1">
      <alignment horizontal="center" wrapText="1"/>
    </xf>
    <xf numFmtId="0" fontId="106" fillId="0" borderId="0" xfId="523" applyFont="1" applyAlignment="1">
      <alignment horizontal="left" wrapText="1"/>
    </xf>
    <xf numFmtId="0" fontId="24" fillId="18" borderId="48" xfId="523" applyFont="1" applyFill="1" applyBorder="1" applyAlignment="1">
      <alignment horizontal="center"/>
    </xf>
    <xf numFmtId="165" fontId="24" fillId="23" borderId="13" xfId="525" applyNumberFormat="1" applyFont="1" applyFill="1" applyBorder="1" applyAlignment="1">
      <alignment horizontal="center" wrapText="1"/>
    </xf>
    <xf numFmtId="165" fontId="24" fillId="23" borderId="11" xfId="525" applyNumberFormat="1" applyFont="1" applyFill="1" applyBorder="1" applyAlignment="1">
      <alignment horizontal="center" wrapText="1"/>
    </xf>
    <xf numFmtId="165" fontId="24" fillId="23" borderId="12" xfId="525" applyNumberFormat="1" applyFont="1" applyFill="1" applyBorder="1" applyAlignment="1">
      <alignment horizontal="center" wrapText="1"/>
    </xf>
    <xf numFmtId="165" fontId="24" fillId="23" borderId="108" xfId="525" applyNumberFormat="1" applyFont="1" applyFill="1" applyBorder="1" applyAlignment="1">
      <alignment horizontal="center" wrapText="1"/>
    </xf>
    <xf numFmtId="165" fontId="12" fillId="23" borderId="109" xfId="525" applyNumberFormat="1" applyFont="1" applyFill="1" applyBorder="1" applyAlignment="1">
      <alignment horizontal="center" wrapText="1"/>
    </xf>
    <xf numFmtId="165" fontId="12" fillId="23" borderId="105" xfId="525" applyNumberFormat="1" applyFont="1" applyFill="1" applyBorder="1" applyAlignment="1">
      <alignment horizontal="center" wrapText="1"/>
    </xf>
    <xf numFmtId="165" fontId="24" fillId="23" borderId="109" xfId="525" applyNumberFormat="1" applyFont="1" applyFill="1" applyBorder="1" applyAlignment="1">
      <alignment horizontal="center" wrapText="1"/>
    </xf>
    <xf numFmtId="165" fontId="24" fillId="23" borderId="105" xfId="525" applyNumberFormat="1" applyFont="1" applyFill="1" applyBorder="1" applyAlignment="1">
      <alignment horizontal="center" wrapText="1"/>
    </xf>
    <xf numFmtId="0" fontId="38" fillId="0" borderId="0" xfId="0" applyFont="1" applyAlignment="1">
      <alignment horizontal="center" vertical="center"/>
    </xf>
    <xf numFmtId="14" fontId="38" fillId="0" borderId="0" xfId="0" applyNumberFormat="1" applyFont="1" applyAlignment="1">
      <alignment horizontal="center" vertical="center"/>
    </xf>
    <xf numFmtId="0" fontId="38" fillId="0" borderId="0" xfId="0" applyFont="1" applyAlignment="1" applyProtection="1">
      <alignment horizontal="center" vertical="center"/>
    </xf>
    <xf numFmtId="0" fontId="24" fillId="0" borderId="0" xfId="0" applyFont="1" applyAlignment="1" applyProtection="1">
      <alignment horizontal="center" vertical="center" wrapText="1"/>
    </xf>
    <xf numFmtId="0" fontId="24" fillId="0" borderId="74" xfId="187" applyFont="1" applyBorder="1" applyAlignment="1">
      <alignment horizontal="left" vertical="top" wrapText="1"/>
    </xf>
    <xf numFmtId="0" fontId="24" fillId="0" borderId="76" xfId="187" applyFont="1" applyBorder="1" applyAlignment="1">
      <alignment horizontal="left" vertical="top"/>
    </xf>
    <xf numFmtId="0" fontId="24" fillId="0" borderId="78" xfId="187" applyFont="1" applyBorder="1" applyAlignment="1">
      <alignment horizontal="left" vertical="top"/>
    </xf>
    <xf numFmtId="0" fontId="12" fillId="0" borderId="49" xfId="187" applyFont="1" applyBorder="1" applyAlignment="1">
      <alignment horizontal="center"/>
    </xf>
    <xf numFmtId="0" fontId="12" fillId="0" borderId="43" xfId="187" applyFont="1" applyBorder="1" applyAlignment="1">
      <alignment horizontal="center"/>
    </xf>
    <xf numFmtId="0" fontId="12" fillId="0" borderId="75" xfId="187" applyFont="1" applyBorder="1" applyAlignment="1">
      <alignment horizontal="center"/>
    </xf>
    <xf numFmtId="0" fontId="12" fillId="0" borderId="41" xfId="187" applyFont="1" applyBorder="1" applyAlignment="1">
      <alignment horizontal="center"/>
    </xf>
    <xf numFmtId="0" fontId="12" fillId="0" borderId="0" xfId="187" applyFont="1" applyBorder="1" applyAlignment="1">
      <alignment horizontal="center"/>
    </xf>
    <xf numFmtId="0" fontId="12" fillId="0" borderId="77" xfId="187" applyFont="1" applyBorder="1" applyAlignment="1">
      <alignment horizontal="center"/>
    </xf>
    <xf numFmtId="0" fontId="12" fillId="0" borderId="50" xfId="187" applyFont="1" applyBorder="1" applyAlignment="1">
      <alignment horizontal="center"/>
    </xf>
    <xf numFmtId="0" fontId="12" fillId="0" borderId="42" xfId="187" applyFont="1" applyBorder="1" applyAlignment="1">
      <alignment horizontal="center"/>
    </xf>
    <xf numFmtId="0" fontId="12" fillId="0" borderId="73" xfId="187" applyFont="1" applyBorder="1" applyAlignment="1">
      <alignment horizontal="center"/>
    </xf>
    <xf numFmtId="0" fontId="12" fillId="0" borderId="67" xfId="187" applyFont="1" applyBorder="1" applyAlignment="1">
      <alignment horizontal="center" vertical="center"/>
    </xf>
    <xf numFmtId="0" fontId="12" fillId="0" borderId="68" xfId="187" applyFont="1" applyBorder="1" applyAlignment="1">
      <alignment horizontal="center" vertical="center"/>
    </xf>
    <xf numFmtId="0" fontId="30" fillId="0" borderId="69" xfId="187" applyFont="1" applyBorder="1" applyAlignment="1">
      <alignment horizontal="left" wrapText="1"/>
    </xf>
    <xf numFmtId="0" fontId="30" fillId="0" borderId="70" xfId="187" applyFont="1" applyBorder="1" applyAlignment="1">
      <alignment horizontal="left" wrapText="1"/>
    </xf>
    <xf numFmtId="0" fontId="30" fillId="0" borderId="71" xfId="187" applyFont="1" applyBorder="1" applyAlignment="1">
      <alignment horizontal="left" wrapText="1"/>
    </xf>
    <xf numFmtId="0" fontId="12" fillId="0" borderId="114" xfId="49" applyFont="1" applyBorder="1" applyProtection="1">
      <protection locked="0"/>
    </xf>
    <xf numFmtId="0" fontId="1" fillId="43" borderId="8" xfId="571" applyFont="1" applyFill="1" applyBorder="1" applyAlignment="1">
      <alignment horizontal="center"/>
    </xf>
    <xf numFmtId="0" fontId="1" fillId="43" borderId="10" xfId="571" applyFont="1" applyFill="1" applyBorder="1" applyAlignment="1">
      <alignment horizontal="center"/>
    </xf>
    <xf numFmtId="0" fontId="1" fillId="43" borderId="28" xfId="571" applyFont="1" applyFill="1" applyBorder="1" applyAlignment="1">
      <alignment horizontal="center"/>
    </xf>
    <xf numFmtId="0" fontId="1" fillId="43" borderId="8" xfId="571" applyFont="1" applyFill="1" applyBorder="1" applyAlignment="1">
      <alignment horizontal="center" vertical="center" wrapText="1"/>
    </xf>
    <xf numFmtId="0" fontId="1" fillId="43" borderId="10" xfId="571" applyFont="1" applyFill="1" applyBorder="1" applyAlignment="1">
      <alignment horizontal="center" vertical="center" wrapText="1"/>
    </xf>
    <xf numFmtId="0" fontId="1" fillId="43" borderId="28" xfId="571" applyFont="1" applyFill="1" applyBorder="1" applyAlignment="1">
      <alignment horizontal="center" vertical="center" wrapText="1"/>
    </xf>
    <xf numFmtId="14" fontId="1" fillId="43" borderId="31" xfId="571" applyNumberFormat="1" applyFont="1" applyFill="1" applyBorder="1" applyAlignment="1">
      <alignment horizontal="center" vertical="center" wrapText="1"/>
    </xf>
    <xf numFmtId="14" fontId="1" fillId="43" borderId="136" xfId="571" applyNumberFormat="1" applyFont="1" applyFill="1" applyBorder="1" applyAlignment="1">
      <alignment horizontal="center" vertical="center" wrapText="1"/>
    </xf>
    <xf numFmtId="14" fontId="1" fillId="43" borderId="30" xfId="571" applyNumberFormat="1" applyFont="1" applyFill="1" applyBorder="1" applyAlignment="1">
      <alignment horizontal="center" vertical="center" wrapText="1"/>
    </xf>
    <xf numFmtId="0" fontId="1" fillId="0" borderId="12" xfId="571" applyFont="1" applyBorder="1" applyAlignment="1">
      <alignment horizontal="center" vertical="center" wrapText="1"/>
    </xf>
    <xf numFmtId="0" fontId="1" fillId="0" borderId="29" xfId="571" applyFont="1" applyBorder="1" applyAlignment="1">
      <alignment horizontal="center" vertical="center" wrapText="1"/>
    </xf>
    <xf numFmtId="0" fontId="1" fillId="0" borderId="0" xfId="49" applyFont="1" applyBorder="1" applyAlignment="1" applyProtection="1"/>
    <xf numFmtId="0" fontId="1" fillId="0" borderId="0" xfId="49" applyFont="1" applyBorder="1" applyProtection="1"/>
    <xf numFmtId="0" fontId="1" fillId="0" borderId="0" xfId="49" applyFont="1" applyBorder="1" applyProtection="1">
      <protection locked="0"/>
    </xf>
    <xf numFmtId="0" fontId="1" fillId="0" borderId="0" xfId="49" applyFont="1" applyBorder="1" applyAlignment="1" applyProtection="1">
      <alignment horizontal="center"/>
      <protection locked="0"/>
    </xf>
    <xf numFmtId="0" fontId="1" fillId="0" borderId="8" xfId="187" applyFont="1" applyBorder="1" applyAlignment="1" applyProtection="1"/>
    <xf numFmtId="0" fontId="1" fillId="0" borderId="0" xfId="49" applyFont="1" applyFill="1" applyBorder="1" applyProtection="1">
      <protection locked="0"/>
    </xf>
    <xf numFmtId="0" fontId="1" fillId="0" borderId="0" xfId="0" applyFont="1" applyBorder="1" applyAlignment="1" applyProtection="1">
      <protection locked="0"/>
    </xf>
    <xf numFmtId="0" fontId="1" fillId="52" borderId="88" xfId="0" applyFont="1" applyFill="1" applyBorder="1" applyAlignment="1" applyProtection="1">
      <alignment wrapText="1"/>
    </xf>
    <xf numFmtId="0" fontId="1" fillId="43" borderId="8" xfId="0" applyFont="1" applyFill="1" applyBorder="1" applyAlignment="1" applyProtection="1"/>
    <xf numFmtId="0" fontId="1" fillId="0" borderId="0" xfId="0" applyFont="1" applyFill="1" applyBorder="1" applyAlignment="1" applyProtection="1">
      <protection locked="0"/>
    </xf>
    <xf numFmtId="0" fontId="1" fillId="43" borderId="28" xfId="0" applyFont="1" applyFill="1" applyBorder="1" applyAlignment="1" applyProtection="1">
      <alignment vertical="center" wrapText="1"/>
    </xf>
    <xf numFmtId="0" fontId="1" fillId="43" borderId="28" xfId="0" applyFont="1" applyFill="1" applyBorder="1" applyAlignment="1" applyProtection="1">
      <alignment wrapText="1"/>
    </xf>
    <xf numFmtId="0" fontId="1" fillId="52" borderId="89" xfId="0" applyFont="1" applyFill="1" applyBorder="1" applyAlignment="1" applyProtection="1">
      <alignment wrapText="1"/>
    </xf>
    <xf numFmtId="0" fontId="1" fillId="0" borderId="28" xfId="0" applyFont="1" applyFill="1" applyBorder="1" applyAlignment="1" applyProtection="1">
      <alignment wrapText="1"/>
    </xf>
    <xf numFmtId="0" fontId="1" fillId="0" borderId="8" xfId="0" applyFont="1" applyFill="1" applyBorder="1" applyAlignment="1" applyProtection="1"/>
    <xf numFmtId="0" fontId="1" fillId="0" borderId="31" xfId="0" applyFont="1" applyFill="1" applyBorder="1" applyAlignment="1" applyProtection="1"/>
    <xf numFmtId="0" fontId="1" fillId="0" borderId="30" xfId="0" applyFont="1" applyFill="1" applyBorder="1" applyAlignment="1" applyProtection="1">
      <alignment wrapText="1"/>
    </xf>
    <xf numFmtId="0" fontId="1" fillId="52" borderId="28" xfId="49" applyFont="1" applyFill="1" applyBorder="1" applyAlignment="1" applyProtection="1">
      <alignment wrapText="1"/>
    </xf>
    <xf numFmtId="0" fontId="1" fillId="0" borderId="28" xfId="49" applyFont="1" applyFill="1" applyBorder="1" applyAlignment="1" applyProtection="1">
      <alignment vertical="center" wrapText="1"/>
    </xf>
    <xf numFmtId="0" fontId="1" fillId="0" borderId="8" xfId="49" applyFont="1" applyFill="1" applyBorder="1" applyAlignment="1" applyProtection="1"/>
    <xf numFmtId="0" fontId="1" fillId="52" borderId="89" xfId="49" applyFont="1" applyFill="1" applyBorder="1" applyAlignment="1" applyProtection="1">
      <alignment wrapText="1"/>
    </xf>
    <xf numFmtId="0" fontId="1" fillId="0" borderId="0" xfId="187" applyFont="1" applyBorder="1" applyProtection="1">
      <protection locked="0"/>
    </xf>
    <xf numFmtId="0" fontId="1" fillId="0" borderId="117" xfId="0" applyFont="1" applyFill="1" applyBorder="1" applyAlignment="1" applyProtection="1">
      <alignment wrapText="1"/>
    </xf>
    <xf numFmtId="0" fontId="1" fillId="0" borderId="27" xfId="0" applyFont="1" applyFill="1" applyBorder="1" applyAlignment="1" applyProtection="1">
      <alignment wrapText="1"/>
    </xf>
    <xf numFmtId="0" fontId="1" fillId="0" borderId="8" xfId="0" applyFont="1" applyFill="1" applyBorder="1" applyAlignment="1" applyProtection="1">
      <alignment wrapText="1"/>
    </xf>
    <xf numFmtId="0" fontId="1" fillId="0" borderId="28" xfId="0" applyFont="1" applyFill="1" applyBorder="1" applyAlignment="1" applyProtection="1">
      <alignment vertical="top" wrapText="1"/>
    </xf>
    <xf numFmtId="0" fontId="1" fillId="0" borderId="31" xfId="0" applyFont="1" applyFill="1" applyBorder="1" applyAlignment="1" applyProtection="1">
      <alignment wrapText="1"/>
    </xf>
    <xf numFmtId="0" fontId="1" fillId="52" borderId="91" xfId="49" applyFont="1" applyFill="1" applyBorder="1" applyAlignment="1" applyProtection="1">
      <alignment wrapText="1"/>
    </xf>
    <xf numFmtId="0" fontId="1" fillId="43" borderId="8" xfId="187" applyFont="1" applyFill="1" applyBorder="1" applyAlignment="1" applyProtection="1"/>
    <xf numFmtId="0" fontId="1" fillId="0" borderId="0" xfId="49" applyFont="1" applyBorder="1" applyAlignment="1" applyProtection="1">
      <alignment wrapText="1"/>
      <protection locked="0"/>
    </xf>
    <xf numFmtId="0" fontId="1" fillId="0" borderId="0" xfId="49" applyFont="1" applyBorder="1" applyAlignment="1" applyProtection="1">
      <protection locked="0"/>
    </xf>
    <xf numFmtId="0" fontId="24" fillId="23" borderId="117" xfId="49" applyFont="1" applyFill="1" applyBorder="1" applyAlignment="1" applyProtection="1">
      <alignment horizontal="center"/>
    </xf>
    <xf numFmtId="0" fontId="31" fillId="23" borderId="86" xfId="188" applyNumberFormat="1" applyFont="1" applyFill="1" applyBorder="1" applyAlignment="1" applyProtection="1">
      <alignment vertical="center"/>
    </xf>
    <xf numFmtId="0" fontId="31" fillId="23" borderId="86" xfId="188" applyFont="1" applyFill="1" applyBorder="1" applyAlignment="1" applyProtection="1">
      <alignment vertical="center" wrapText="1"/>
    </xf>
    <xf numFmtId="0" fontId="31" fillId="23" borderId="84" xfId="188" applyFont="1" applyFill="1" applyBorder="1" applyAlignment="1" applyProtection="1">
      <alignment vertical="center" wrapText="1"/>
    </xf>
    <xf numFmtId="0" fontId="24" fillId="23" borderId="137" xfId="187" applyFont="1" applyFill="1" applyBorder="1" applyAlignment="1" applyProtection="1">
      <alignment horizontal="center" vertical="center" wrapText="1"/>
    </xf>
    <xf numFmtId="0" fontId="24" fillId="0" borderId="129" xfId="187" applyFont="1" applyFill="1" applyBorder="1" applyAlignment="1" applyProtection="1">
      <alignment vertical="top" wrapText="1"/>
    </xf>
    <xf numFmtId="0" fontId="12" fillId="0" borderId="129" xfId="187" applyFont="1" applyBorder="1" applyAlignment="1" applyProtection="1">
      <alignment horizontal="center" vertical="top"/>
    </xf>
    <xf numFmtId="0" fontId="123" fillId="0" borderId="129" xfId="187" applyFont="1" applyFill="1" applyBorder="1" applyAlignment="1" applyProtection="1">
      <alignment vertical="top" wrapText="1"/>
    </xf>
    <xf numFmtId="0" fontId="12" fillId="0" borderId="129" xfId="187" applyFont="1" applyBorder="1" applyAlignment="1" applyProtection="1">
      <alignment vertical="top" wrapText="1"/>
    </xf>
    <xf numFmtId="0" fontId="12" fillId="0" borderId="137" xfId="187" applyFont="1" applyFill="1" applyBorder="1" applyAlignment="1" applyProtection="1">
      <alignment horizontal="left" vertical="top" wrapText="1"/>
    </xf>
    <xf numFmtId="0" fontId="12" fillId="0" borderId="129" xfId="527" applyFont="1" applyFill="1" applyBorder="1" applyAlignment="1" applyProtection="1">
      <alignment horizontal="center" vertical="top" wrapText="1"/>
    </xf>
    <xf numFmtId="0" fontId="125" fillId="0" borderId="129" xfId="187" applyFont="1" applyFill="1" applyBorder="1" applyAlignment="1" applyProtection="1">
      <alignment vertical="top" wrapText="1"/>
    </xf>
    <xf numFmtId="0" fontId="12" fillId="0" borderId="129" xfId="187" applyFont="1" applyFill="1" applyBorder="1" applyAlignment="1" applyProtection="1">
      <alignment vertical="top" wrapText="1"/>
    </xf>
    <xf numFmtId="0" fontId="12" fillId="0" borderId="129" xfId="187" applyFont="1" applyFill="1" applyBorder="1" applyAlignment="1" applyProtection="1">
      <alignment horizontal="left" vertical="top" wrapText="1"/>
    </xf>
    <xf numFmtId="0" fontId="12" fillId="0" borderId="129" xfId="187" applyFont="1" applyFill="1" applyBorder="1" applyAlignment="1" applyProtection="1">
      <alignment horizontal="center" vertical="top" wrapText="1"/>
    </xf>
    <xf numFmtId="0" fontId="12" fillId="0" borderId="129" xfId="187" applyFont="1" applyBorder="1" applyAlignment="1" applyProtection="1">
      <alignment horizontal="left" vertical="top" wrapText="1"/>
    </xf>
    <xf numFmtId="0" fontId="40" fillId="0" borderId="129" xfId="187" applyFont="1" applyBorder="1" applyAlignment="1" applyProtection="1">
      <alignment horizontal="left" vertical="top" wrapText="1"/>
    </xf>
    <xf numFmtId="0" fontId="12" fillId="0" borderId="129" xfId="187" applyFont="1" applyFill="1" applyBorder="1" applyAlignment="1" applyProtection="1">
      <alignment horizontal="center" vertical="top"/>
    </xf>
    <xf numFmtId="0" fontId="44" fillId="0" borderId="129" xfId="187" applyFont="1" applyFill="1" applyBorder="1" applyAlignment="1" applyProtection="1">
      <alignment vertical="top" wrapText="1"/>
    </xf>
    <xf numFmtId="0" fontId="44" fillId="0" borderId="129" xfId="187" applyFont="1" applyBorder="1" applyAlignment="1" applyProtection="1">
      <alignment horizontal="left" vertical="top" wrapText="1"/>
    </xf>
    <xf numFmtId="0" fontId="12" fillId="0" borderId="129" xfId="187" applyFont="1" applyBorder="1" applyAlignment="1" applyProtection="1">
      <alignment horizontal="center" vertical="top" wrapText="1"/>
    </xf>
    <xf numFmtId="0" fontId="123" fillId="0" borderId="129" xfId="187" applyFont="1" applyFill="1" applyBorder="1" applyAlignment="1" applyProtection="1">
      <alignment horizontal="left" vertical="top" wrapText="1"/>
    </xf>
    <xf numFmtId="0" fontId="40" fillId="0" borderId="137" xfId="187" applyFont="1" applyFill="1" applyBorder="1" applyAlignment="1" applyProtection="1">
      <alignment horizontal="left" vertical="top" wrapText="1"/>
    </xf>
    <xf numFmtId="0" fontId="69" fillId="0" borderId="137" xfId="187" applyFont="1" applyFill="1" applyBorder="1" applyAlignment="1" applyProtection="1">
      <alignment horizontal="left" vertical="top" wrapText="1"/>
    </xf>
    <xf numFmtId="0" fontId="69" fillId="0" borderId="129" xfId="187" applyFont="1" applyFill="1" applyBorder="1" applyAlignment="1" applyProtection="1">
      <alignment vertical="top" wrapText="1"/>
    </xf>
    <xf numFmtId="0" fontId="12" fillId="52" borderId="129" xfId="187" applyFont="1" applyFill="1" applyBorder="1" applyAlignment="1" applyProtection="1">
      <alignment horizontal="left" vertical="top" wrapText="1"/>
    </xf>
    <xf numFmtId="0" fontId="12" fillId="52" borderId="137" xfId="187" applyFont="1" applyFill="1" applyBorder="1" applyAlignment="1" applyProtection="1">
      <alignment horizontal="left" vertical="top" wrapText="1"/>
    </xf>
    <xf numFmtId="0" fontId="12" fillId="0" borderId="137" xfId="527" applyFont="1" applyFill="1" applyBorder="1" applyAlignment="1" applyProtection="1">
      <alignment horizontal="center" vertical="top" wrapText="1"/>
    </xf>
    <xf numFmtId="0" fontId="40" fillId="0" borderId="129" xfId="187" applyFont="1" applyFill="1" applyBorder="1" applyAlignment="1" applyProtection="1">
      <alignment vertical="top" wrapText="1"/>
    </xf>
    <xf numFmtId="0" fontId="35" fillId="0" borderId="129" xfId="187" applyFont="1" applyFill="1" applyBorder="1" applyAlignment="1" applyProtection="1">
      <alignment vertical="top"/>
    </xf>
    <xf numFmtId="0" fontId="12" fillId="0" borderId="137" xfId="187" applyFont="1" applyFill="1" applyBorder="1" applyAlignment="1" applyProtection="1">
      <alignment vertical="top"/>
    </xf>
    <xf numFmtId="0" fontId="123" fillId="0" borderId="129" xfId="187" applyFont="1" applyFill="1" applyBorder="1" applyAlignment="1" applyProtection="1">
      <alignment vertical="top"/>
    </xf>
    <xf numFmtId="0" fontId="12" fillId="0" borderId="137" xfId="187" applyFont="1" applyFill="1" applyBorder="1" applyAlignment="1" applyProtection="1">
      <alignment vertical="top" wrapText="1"/>
    </xf>
    <xf numFmtId="0" fontId="40" fillId="0" borderId="129" xfId="187" applyFont="1" applyFill="1" applyBorder="1" applyAlignment="1" applyProtection="1">
      <alignment horizontal="left" vertical="top" wrapText="1"/>
    </xf>
    <xf numFmtId="0" fontId="12" fillId="0" borderId="129" xfId="527" applyFont="1" applyFill="1" applyBorder="1" applyAlignment="1">
      <alignment vertical="center" wrapText="1"/>
    </xf>
    <xf numFmtId="0" fontId="28" fillId="23" borderId="129" xfId="187" applyFont="1" applyFill="1" applyBorder="1" applyAlignment="1" applyProtection="1">
      <alignment horizontal="left" vertical="top" wrapText="1"/>
    </xf>
    <xf numFmtId="0" fontId="28" fillId="23" borderId="137" xfId="187" applyFont="1" applyFill="1" applyBorder="1" applyAlignment="1" applyProtection="1">
      <alignment horizontal="left" vertical="top" wrapText="1"/>
    </xf>
    <xf numFmtId="0" fontId="12" fillId="23" borderId="129" xfId="527" applyFont="1" applyFill="1" applyBorder="1" applyAlignment="1" applyProtection="1">
      <alignment horizontal="center" vertical="top" wrapText="1"/>
    </xf>
    <xf numFmtId="0" fontId="44" fillId="0" borderId="137" xfId="187" applyFont="1" applyFill="1" applyBorder="1" applyAlignment="1" applyProtection="1">
      <alignment horizontal="left" vertical="top" wrapText="1"/>
    </xf>
    <xf numFmtId="0" fontId="24" fillId="23" borderId="129" xfId="527" applyFont="1" applyFill="1" applyBorder="1" applyProtection="1">
      <alignment horizontal="centerContinuous" vertical="top"/>
    </xf>
    <xf numFmtId="0" fontId="24" fillId="23" borderId="129" xfId="527" applyFont="1" applyFill="1" applyBorder="1" applyAlignment="1" applyProtection="1">
      <alignment horizontal="centerContinuous" vertical="center" wrapText="1"/>
    </xf>
    <xf numFmtId="0" fontId="24" fillId="23" borderId="129" xfId="527" applyFont="1" applyFill="1" applyBorder="1" applyAlignment="1" applyProtection="1">
      <alignment horizontal="centerContinuous" vertical="center"/>
    </xf>
    <xf numFmtId="0" fontId="12" fillId="0" borderId="129" xfId="527" applyFont="1" applyBorder="1" applyAlignment="1" applyProtection="1">
      <alignment horizontal="centerContinuous" vertical="center" wrapText="1"/>
    </xf>
    <xf numFmtId="0" fontId="12" fillId="0" borderId="129" xfId="527" applyFont="1" applyBorder="1" applyAlignment="1" applyProtection="1">
      <alignment horizontal="centerContinuous" vertical="center"/>
    </xf>
    <xf numFmtId="0" fontId="24" fillId="0" borderId="129" xfId="527" applyFont="1" applyBorder="1" applyAlignment="1" applyProtection="1">
      <alignment horizontal="center" vertical="center"/>
    </xf>
    <xf numFmtId="0" fontId="12" fillId="0" borderId="129" xfId="527" applyFont="1" applyBorder="1" applyAlignment="1" applyProtection="1">
      <alignment horizontal="centerContinuous" vertical="top"/>
    </xf>
    <xf numFmtId="0" fontId="24" fillId="52" borderId="115" xfId="0" applyFont="1" applyFill="1" applyBorder="1" applyAlignment="1" applyProtection="1">
      <alignment horizontal="center" vertical="center" wrapText="1"/>
    </xf>
    <xf numFmtId="0" fontId="12" fillId="0" borderId="120" xfId="0" applyFont="1" applyBorder="1" applyAlignment="1" applyProtection="1">
      <alignment horizontal="centerContinuous" vertical="top" wrapText="1"/>
    </xf>
    <xf numFmtId="0" fontId="73" fillId="0" borderId="120" xfId="0" applyFont="1" applyBorder="1" applyAlignment="1" applyProtection="1">
      <alignment horizontal="center" vertical="center" wrapText="1"/>
    </xf>
    <xf numFmtId="0" fontId="12" fillId="0" borderId="120" xfId="0" applyFont="1" applyFill="1" applyBorder="1" applyAlignment="1" applyProtection="1">
      <alignment horizontal="left" vertical="center" wrapText="1"/>
    </xf>
    <xf numFmtId="0" fontId="73" fillId="0" borderId="120" xfId="0" applyFont="1" applyFill="1" applyBorder="1" applyAlignment="1" applyProtection="1">
      <alignment horizontal="center" vertical="center" wrapText="1"/>
    </xf>
    <xf numFmtId="0" fontId="24" fillId="52" borderId="115" xfId="0" applyFont="1" applyFill="1" applyBorder="1" applyAlignment="1" applyProtection="1">
      <alignment horizontal="centerContinuous" vertical="center" wrapText="1"/>
    </xf>
    <xf numFmtId="0" fontId="12" fillId="52" borderId="119" xfId="0" applyFont="1" applyFill="1" applyBorder="1" applyAlignment="1" applyProtection="1">
      <alignment horizontal="centerContinuous" vertical="center" wrapText="1"/>
    </xf>
    <xf numFmtId="0" fontId="24" fillId="52" borderId="119" xfId="0" applyFont="1" applyFill="1" applyBorder="1" applyAlignment="1" applyProtection="1">
      <alignment horizontal="centerContinuous" vertical="center" wrapText="1"/>
    </xf>
    <xf numFmtId="0" fontId="24" fillId="52" borderId="120" xfId="0" applyFont="1" applyFill="1" applyBorder="1" applyAlignment="1" applyProtection="1">
      <alignment horizontal="centerContinuous" vertical="center" wrapText="1"/>
    </xf>
    <xf numFmtId="0" fontId="12" fillId="0" borderId="120" xfId="0" applyFont="1" applyFill="1" applyBorder="1" applyAlignment="1" applyProtection="1">
      <alignment horizontal="centerContinuous" vertical="top" wrapText="1"/>
    </xf>
    <xf numFmtId="0" fontId="73" fillId="0" borderId="120" xfId="0" applyFont="1" applyFill="1" applyBorder="1" applyAlignment="1" applyProtection="1">
      <alignment horizontal="left" vertical="center" wrapText="1"/>
    </xf>
    <xf numFmtId="0" fontId="12" fillId="0" borderId="120" xfId="0" applyFont="1" applyFill="1" applyBorder="1" applyAlignment="1" applyProtection="1">
      <alignment horizontal="center" vertical="center" wrapText="1"/>
    </xf>
    <xf numFmtId="0" fontId="24" fillId="45" borderId="137" xfId="52" applyNumberFormat="1" applyFont="1" applyFill="1" applyBorder="1" applyAlignment="1" applyProtection="1">
      <alignment horizontal="centerContinuous" vertical="center"/>
      <protection locked="0"/>
    </xf>
    <xf numFmtId="14" fontId="24" fillId="45" borderId="137" xfId="105" applyNumberFormat="1" applyFont="1" applyFill="1" applyBorder="1" applyAlignment="1" applyProtection="1">
      <alignment horizontal="center" vertical="center"/>
      <protection locked="0"/>
    </xf>
    <xf numFmtId="14" fontId="24" fillId="45" borderId="137" xfId="52" applyNumberFormat="1" applyFont="1" applyFill="1" applyBorder="1" applyAlignment="1" applyProtection="1">
      <alignment horizontal="centerContinuous" vertical="center"/>
      <protection locked="0"/>
    </xf>
    <xf numFmtId="0" fontId="24" fillId="0" borderId="137" xfId="65" applyFont="1" applyFill="1" applyBorder="1" applyAlignment="1" applyProtection="1">
      <alignment horizontal="centerContinuous" vertical="center"/>
    </xf>
    <xf numFmtId="0" fontId="24" fillId="44" borderId="137" xfId="105" applyFont="1" applyFill="1" applyBorder="1" applyAlignment="1" applyProtection="1">
      <alignment horizontal="centerContinuous" vertical="center"/>
    </xf>
    <xf numFmtId="14" fontId="24" fillId="44" borderId="137" xfId="105" applyNumberFormat="1" applyFont="1" applyFill="1" applyBorder="1" applyAlignment="1" applyProtection="1">
      <alignment horizontal="center" vertical="center"/>
    </xf>
    <xf numFmtId="14" fontId="24" fillId="44" borderId="137" xfId="105" applyNumberFormat="1" applyFont="1" applyFill="1" applyBorder="1" applyAlignment="1" applyProtection="1">
      <alignment horizontal="centerContinuous" vertical="center"/>
    </xf>
    <xf numFmtId="182" fontId="12" fillId="0" borderId="137" xfId="49" applyNumberFormat="1" applyFont="1" applyFill="1" applyBorder="1" applyProtection="1"/>
    <xf numFmtId="0" fontId="12" fillId="0" borderId="137" xfId="49" applyFont="1" applyFill="1" applyBorder="1" applyProtection="1"/>
    <xf numFmtId="0" fontId="12" fillId="23" borderId="8" xfId="527" applyFont="1" applyFill="1" applyBorder="1" applyAlignment="1">
      <alignment horizontal="center" vertical="center"/>
    </xf>
    <xf numFmtId="0" fontId="24" fillId="23" borderId="138" xfId="527" applyFont="1" applyFill="1" applyBorder="1" applyAlignment="1">
      <alignment horizontal="left" vertical="center" wrapText="1"/>
    </xf>
    <xf numFmtId="0" fontId="24" fillId="23" borderId="139" xfId="527" applyFont="1" applyFill="1" applyBorder="1" applyAlignment="1">
      <alignment horizontal="left" vertical="center" wrapText="1"/>
    </xf>
    <xf numFmtId="0" fontId="16" fillId="0" borderId="137" xfId="105" applyFont="1" applyFill="1" applyBorder="1" applyAlignment="1" applyProtection="1">
      <alignment horizontal="centerContinuous" vertical="center"/>
    </xf>
    <xf numFmtId="0" fontId="29" fillId="0" borderId="137" xfId="105" applyFont="1" applyFill="1" applyBorder="1" applyAlignment="1" applyProtection="1">
      <alignment horizontal="centerContinuous" vertical="center"/>
    </xf>
    <xf numFmtId="41" fontId="24" fillId="23" borderId="137" xfId="52" applyNumberFormat="1" applyFont="1" applyFill="1" applyBorder="1" applyAlignment="1" applyProtection="1">
      <alignment horizontal="centerContinuous"/>
    </xf>
    <xf numFmtId="165" fontId="12" fillId="44" borderId="137" xfId="51" applyNumberFormat="1" applyFill="1" applyBorder="1" applyAlignment="1" applyProtection="1"/>
    <xf numFmtId="165" fontId="12" fillId="0" borderId="137" xfId="187" applyNumberFormat="1" applyFill="1" applyBorder="1" applyAlignment="1" applyProtection="1">
      <alignment horizontal="fill"/>
    </xf>
    <xf numFmtId="165" fontId="24" fillId="32" borderId="137" xfId="187" applyNumberFormat="1" applyFont="1" applyFill="1" applyBorder="1" applyAlignment="1" applyProtection="1"/>
    <xf numFmtId="10" fontId="12" fillId="44" borderId="137" xfId="187" applyNumberFormat="1" applyFill="1" applyBorder="1" applyProtection="1"/>
    <xf numFmtId="181" fontId="12" fillId="44" borderId="137" xfId="187" applyNumberFormat="1" applyFill="1" applyBorder="1" applyProtection="1"/>
    <xf numFmtId="165" fontId="12" fillId="44" borderId="137" xfId="51" applyNumberFormat="1" applyFont="1" applyFill="1" applyBorder="1" applyAlignment="1" applyProtection="1"/>
    <xf numFmtId="165" fontId="1" fillId="44" borderId="137" xfId="51" applyNumberFormat="1" applyFont="1" applyFill="1" applyBorder="1" applyAlignment="1" applyProtection="1"/>
    <xf numFmtId="14" fontId="24" fillId="0" borderId="137" xfId="105" applyNumberFormat="1" applyFont="1" applyFill="1" applyBorder="1" applyAlignment="1" applyProtection="1">
      <alignment horizontal="center" vertical="center"/>
    </xf>
    <xf numFmtId="0" fontId="12" fillId="0" borderId="131" xfId="0" applyFont="1" applyBorder="1" applyAlignment="1">
      <alignment vertical="top"/>
    </xf>
    <xf numFmtId="0" fontId="12" fillId="19" borderId="0" xfId="0" applyFont="1" applyFill="1" applyAlignment="1" applyProtection="1">
      <alignment horizontal="center" vertical="center"/>
    </xf>
    <xf numFmtId="0" fontId="12" fillId="19" borderId="8" xfId="0" applyFont="1" applyFill="1" applyBorder="1" applyAlignment="1" applyProtection="1">
      <alignment horizontal="center" vertical="top"/>
    </xf>
    <xf numFmtId="0" fontId="12" fillId="0" borderId="8" xfId="0" applyFont="1" applyFill="1" applyBorder="1" applyAlignment="1" applyProtection="1">
      <alignment horizontal="left" vertical="top" wrapText="1"/>
    </xf>
    <xf numFmtId="0" fontId="12" fillId="19" borderId="8" xfId="0" applyFont="1" applyFill="1" applyBorder="1" applyAlignment="1" applyProtection="1">
      <alignment horizontal="left" vertical="top" wrapText="1"/>
    </xf>
    <xf numFmtId="0" fontId="31" fillId="23" borderId="137" xfId="59" applyFont="1" applyFill="1" applyBorder="1" applyAlignment="1" applyProtection="1">
      <alignment horizontal="centerContinuous" vertical="center"/>
    </xf>
    <xf numFmtId="0" fontId="24" fillId="18" borderId="115" xfId="49" applyFont="1" applyFill="1" applyBorder="1" applyAlignment="1" applyProtection="1">
      <alignment horizontal="centerContinuous" wrapText="1"/>
    </xf>
    <xf numFmtId="3" fontId="24" fillId="18" borderId="115" xfId="49" applyNumberFormat="1" applyFont="1" applyFill="1" applyBorder="1" applyAlignment="1" applyProtection="1">
      <alignment horizontal="centerContinuous" vertical="center" wrapText="1"/>
    </xf>
    <xf numFmtId="42" fontId="24" fillId="18" borderId="115" xfId="49" applyNumberFormat="1" applyFont="1" applyFill="1" applyBorder="1" applyAlignment="1" applyProtection="1">
      <alignment horizontal="centerContinuous" vertical="center" wrapText="1"/>
    </xf>
    <xf numFmtId="4" fontId="24" fillId="18" borderId="115" xfId="49" applyNumberFormat="1" applyFont="1" applyFill="1" applyBorder="1" applyAlignment="1" applyProtection="1">
      <alignment horizontal="centerContinuous" vertical="center" wrapText="1"/>
    </xf>
    <xf numFmtId="44" fontId="24" fillId="18" borderId="115" xfId="49" applyNumberFormat="1" applyFont="1" applyFill="1" applyBorder="1" applyAlignment="1" applyProtection="1">
      <alignment horizontal="centerContinuous" vertical="center" wrapText="1"/>
    </xf>
    <xf numFmtId="44" fontId="31" fillId="44" borderId="119" xfId="51" applyNumberFormat="1" applyFont="1" applyFill="1" applyBorder="1" applyAlignment="1" applyProtection="1"/>
    <xf numFmtId="44" fontId="31" fillId="44" borderId="120" xfId="51" applyNumberFormat="1" applyFont="1" applyFill="1" applyBorder="1" applyAlignment="1" applyProtection="1"/>
    <xf numFmtId="9" fontId="12" fillId="44" borderId="137" xfId="171" applyFont="1" applyFill="1" applyBorder="1"/>
    <xf numFmtId="9" fontId="12" fillId="44" borderId="137" xfId="171" applyNumberFormat="1" applyFont="1" applyFill="1" applyBorder="1"/>
    <xf numFmtId="0" fontId="24" fillId="23" borderId="137" xfId="523" applyFont="1" applyFill="1" applyBorder="1" applyAlignment="1">
      <alignment horizontal="center"/>
    </xf>
    <xf numFmtId="0" fontId="24" fillId="23" borderId="137" xfId="523" applyFont="1" applyFill="1" applyBorder="1" applyAlignment="1">
      <alignment horizontal="center"/>
    </xf>
    <xf numFmtId="0" fontId="12" fillId="0" borderId="137" xfId="523" applyFont="1" applyBorder="1" applyAlignment="1">
      <alignment horizontal="left" wrapText="1"/>
    </xf>
    <xf numFmtId="165" fontId="24" fillId="23" borderId="137" xfId="525" applyNumberFormat="1" applyFont="1" applyFill="1" applyBorder="1" applyAlignment="1">
      <alignment horizontal="center"/>
    </xf>
    <xf numFmtId="0" fontId="24" fillId="18" borderId="137" xfId="523" applyFont="1" applyFill="1" applyBorder="1" applyAlignment="1">
      <alignment horizontal="center"/>
    </xf>
    <xf numFmtId="0" fontId="12" fillId="0" borderId="137" xfId="523" applyFont="1" applyBorder="1" applyAlignment="1"/>
    <xf numFmtId="0" fontId="12" fillId="45" borderId="117" xfId="0" applyFont="1" applyFill="1" applyBorder="1" applyAlignment="1" applyProtection="1">
      <protection locked="0"/>
    </xf>
    <xf numFmtId="0" fontId="33" fillId="20" borderId="115" xfId="42" applyFont="1" applyFill="1" applyBorder="1" applyAlignment="1" applyProtection="1">
      <alignment vertical="center" wrapText="1"/>
    </xf>
    <xf numFmtId="0" fontId="33" fillId="20" borderId="115" xfId="42" applyFont="1" applyFill="1" applyBorder="1" applyAlignment="1" applyProtection="1">
      <alignment horizontal="centerContinuous" vertical="center"/>
    </xf>
    <xf numFmtId="0" fontId="33" fillId="20" borderId="85" xfId="42" applyFont="1" applyFill="1" applyBorder="1" applyAlignment="1" applyProtection="1">
      <alignment horizontal="centerContinuous" vertical="center"/>
    </xf>
    <xf numFmtId="0" fontId="32" fillId="20" borderId="85" xfId="42" quotePrefix="1" applyFont="1" applyFill="1" applyBorder="1" applyAlignment="1" applyProtection="1">
      <alignment horizontal="centerContinuous" vertical="center"/>
    </xf>
    <xf numFmtId="0" fontId="33" fillId="20" borderId="115" xfId="42" applyFont="1" applyFill="1" applyBorder="1" applyAlignment="1" applyProtection="1">
      <alignment vertical="center"/>
    </xf>
    <xf numFmtId="0" fontId="24" fillId="18" borderId="84" xfId="42" applyFont="1" applyFill="1" applyBorder="1" applyAlignment="1" applyProtection="1">
      <alignment horizontal="left" vertical="center" wrapText="1"/>
    </xf>
    <xf numFmtId="166" fontId="24" fillId="18" borderId="85" xfId="42" applyNumberFormat="1" applyFont="1" applyFill="1" applyBorder="1" applyAlignment="1" applyProtection="1">
      <alignment horizontal="center" vertical="center" wrapText="1"/>
    </xf>
    <xf numFmtId="166" fontId="24" fillId="18" borderId="86" xfId="42" applyNumberFormat="1" applyFont="1" applyFill="1" applyBorder="1" applyAlignment="1" applyProtection="1">
      <alignment horizontal="center" vertical="center" wrapText="1"/>
    </xf>
    <xf numFmtId="0" fontId="24" fillId="18" borderId="84" xfId="42" applyFont="1" applyFill="1" applyBorder="1" applyAlignment="1" applyProtection="1">
      <alignment horizontal="center" vertical="center" wrapText="1"/>
    </xf>
    <xf numFmtId="165" fontId="12" fillId="45" borderId="137" xfId="29" applyNumberFormat="1" applyFont="1" applyFill="1" applyBorder="1" applyAlignment="1" applyProtection="1">
      <alignment vertical="center"/>
      <protection locked="0"/>
    </xf>
    <xf numFmtId="165" fontId="40" fillId="23" borderId="137" xfId="29" applyNumberFormat="1" applyFont="1" applyFill="1" applyBorder="1" applyAlignment="1" applyProtection="1">
      <alignment vertical="center"/>
      <protection locked="0"/>
    </xf>
    <xf numFmtId="165" fontId="12" fillId="18" borderId="117" xfId="29" applyNumberFormat="1" applyFont="1" applyFill="1" applyBorder="1" applyAlignment="1" applyProtection="1">
      <alignment vertical="center"/>
    </xf>
    <xf numFmtId="165" fontId="12" fillId="24" borderId="137" xfId="29" applyNumberFormat="1" applyFont="1" applyFill="1" applyBorder="1" applyAlignment="1" applyProtection="1">
      <alignment vertical="center"/>
      <protection locked="0"/>
    </xf>
    <xf numFmtId="165" fontId="12" fillId="53" borderId="137" xfId="29" applyNumberFormat="1" applyFont="1" applyFill="1" applyBorder="1" applyAlignment="1" applyProtection="1">
      <alignment vertical="center"/>
      <protection locked="0"/>
    </xf>
    <xf numFmtId="165" fontId="12" fillId="18" borderId="137" xfId="29" applyNumberFormat="1" applyFont="1" applyFill="1" applyBorder="1" applyAlignment="1" applyProtection="1">
      <alignment vertical="center"/>
    </xf>
    <xf numFmtId="0" fontId="12" fillId="0" borderId="0" xfId="0" applyFont="1">
      <alignment horizontal="centerContinuous" vertical="top"/>
    </xf>
    <xf numFmtId="0" fontId="27" fillId="0" borderId="119" xfId="0" applyFont="1" applyFill="1" applyBorder="1" applyAlignment="1" applyProtection="1">
      <alignment horizontal="center"/>
      <protection locked="0"/>
    </xf>
    <xf numFmtId="0" fontId="27" fillId="0" borderId="119" xfId="0" applyFont="1" applyBorder="1" applyAlignment="1" applyProtection="1">
      <alignment horizontal="center"/>
      <protection locked="0"/>
    </xf>
    <xf numFmtId="168" fontId="27" fillId="0" borderId="119" xfId="0" applyNumberFormat="1" applyFont="1" applyBorder="1" applyAlignment="1" applyProtection="1">
      <alignment horizontal="center" vertical="top"/>
      <protection locked="0"/>
    </xf>
    <xf numFmtId="0" fontId="12" fillId="0" borderId="119" xfId="0" applyFont="1" applyBorder="1" applyAlignment="1" applyProtection="1">
      <alignment horizontal="center" vertical="top"/>
      <protection locked="0"/>
    </xf>
    <xf numFmtId="0" fontId="0" fillId="0" borderId="119" xfId="0" applyBorder="1" applyAlignment="1" applyProtection="1">
      <alignment horizontal="center" vertical="top"/>
      <protection locked="0"/>
    </xf>
    <xf numFmtId="0" fontId="38" fillId="0" borderId="131" xfId="187" applyFont="1" applyBorder="1" applyAlignment="1">
      <alignment horizontal="left" vertical="center"/>
    </xf>
    <xf numFmtId="0" fontId="16" fillId="0" borderId="132" xfId="187" applyFont="1" applyBorder="1" applyAlignment="1">
      <alignment vertical="center"/>
    </xf>
    <xf numFmtId="0" fontId="81" fillId="0" borderId="131" xfId="187" applyFont="1" applyBorder="1" applyAlignment="1">
      <alignment vertical="center" wrapText="1"/>
    </xf>
    <xf numFmtId="0" fontId="12" fillId="0" borderId="131" xfId="187" applyFont="1" applyBorder="1" applyAlignment="1">
      <alignment vertical="center"/>
    </xf>
  </cellXfs>
  <cellStyles count="661">
    <cellStyle name="20% - Accent1" xfId="1" builtinId="30" customBuiltin="1"/>
    <cellStyle name="20% - Accent1 2" xfId="133" xr:uid="{00000000-0005-0000-0000-000001000000}"/>
    <cellStyle name="20% - Accent1 2 2" xfId="190" xr:uid="{00000000-0005-0000-0000-000002000000}"/>
    <cellStyle name="20% - Accent1 3" xfId="191" xr:uid="{00000000-0005-0000-0000-000003000000}"/>
    <cellStyle name="20% - Accent2" xfId="2" builtinId="34" customBuiltin="1"/>
    <cellStyle name="20% - Accent2 2" xfId="134" xr:uid="{00000000-0005-0000-0000-000005000000}"/>
    <cellStyle name="20% - Accent2 2 2" xfId="192" xr:uid="{00000000-0005-0000-0000-000006000000}"/>
    <cellStyle name="20% - Accent2 3" xfId="193" xr:uid="{00000000-0005-0000-0000-000007000000}"/>
    <cellStyle name="20% - Accent3" xfId="3" builtinId="38" customBuiltin="1"/>
    <cellStyle name="20% - Accent3 2" xfId="135" xr:uid="{00000000-0005-0000-0000-000009000000}"/>
    <cellStyle name="20% - Accent3 2 2" xfId="194" xr:uid="{00000000-0005-0000-0000-00000A000000}"/>
    <cellStyle name="20% - Accent3 3" xfId="195" xr:uid="{00000000-0005-0000-0000-00000B000000}"/>
    <cellStyle name="20% - Accent4" xfId="4" builtinId="42" customBuiltin="1"/>
    <cellStyle name="20% - Accent4 2" xfId="136" xr:uid="{00000000-0005-0000-0000-00000D000000}"/>
    <cellStyle name="20% - Accent4 2 2" xfId="196" xr:uid="{00000000-0005-0000-0000-00000E000000}"/>
    <cellStyle name="20% - Accent4 3" xfId="197" xr:uid="{00000000-0005-0000-0000-00000F000000}"/>
    <cellStyle name="20% - Accent5" xfId="5" builtinId="46" customBuiltin="1"/>
    <cellStyle name="20% - Accent5 2" xfId="198" xr:uid="{00000000-0005-0000-0000-000011000000}"/>
    <cellStyle name="20% - Accent5 2 2" xfId="199" xr:uid="{00000000-0005-0000-0000-000012000000}"/>
    <cellStyle name="20% - Accent6" xfId="6" builtinId="50" customBuiltin="1"/>
    <cellStyle name="20% - Accent6 2" xfId="137" xr:uid="{00000000-0005-0000-0000-000014000000}"/>
    <cellStyle name="20% - Accent6 2 2" xfId="200" xr:uid="{00000000-0005-0000-0000-000015000000}"/>
    <cellStyle name="20% - Accent6 3" xfId="201" xr:uid="{00000000-0005-0000-0000-000016000000}"/>
    <cellStyle name="40% - Accent1" xfId="7" builtinId="31" customBuiltin="1"/>
    <cellStyle name="40% - Accent1 2" xfId="138" xr:uid="{00000000-0005-0000-0000-000018000000}"/>
    <cellStyle name="40% - Accent1 2 2" xfId="202" xr:uid="{00000000-0005-0000-0000-000019000000}"/>
    <cellStyle name="40% - Accent1 3" xfId="203" xr:uid="{00000000-0005-0000-0000-00001A000000}"/>
    <cellStyle name="40% - Accent2" xfId="8" builtinId="35" customBuiltin="1"/>
    <cellStyle name="40% - Accent2 2" xfId="204" xr:uid="{00000000-0005-0000-0000-00001C000000}"/>
    <cellStyle name="40% - Accent2 2 2" xfId="205" xr:uid="{00000000-0005-0000-0000-00001D000000}"/>
    <cellStyle name="40% - Accent3" xfId="9" builtinId="39" customBuiltin="1"/>
    <cellStyle name="40% - Accent3 2" xfId="139" xr:uid="{00000000-0005-0000-0000-00001F000000}"/>
    <cellStyle name="40% - Accent3 2 2" xfId="206" xr:uid="{00000000-0005-0000-0000-000020000000}"/>
    <cellStyle name="40% - Accent3 3" xfId="207" xr:uid="{00000000-0005-0000-0000-000021000000}"/>
    <cellStyle name="40% - Accent4" xfId="10" builtinId="43" customBuiltin="1"/>
    <cellStyle name="40% - Accent4 2" xfId="140" xr:uid="{00000000-0005-0000-0000-000023000000}"/>
    <cellStyle name="40% - Accent4 2 2" xfId="208" xr:uid="{00000000-0005-0000-0000-000024000000}"/>
    <cellStyle name="40% - Accent4 3" xfId="209" xr:uid="{00000000-0005-0000-0000-000025000000}"/>
    <cellStyle name="40% - Accent5" xfId="11" builtinId="47" customBuiltin="1"/>
    <cellStyle name="40% - Accent5 2" xfId="141" xr:uid="{00000000-0005-0000-0000-000027000000}"/>
    <cellStyle name="40% - Accent5 2 2" xfId="210" xr:uid="{00000000-0005-0000-0000-000028000000}"/>
    <cellStyle name="40% - Accent5 3" xfId="211" xr:uid="{00000000-0005-0000-0000-000029000000}"/>
    <cellStyle name="40% - Accent6" xfId="12" builtinId="51" customBuiltin="1"/>
    <cellStyle name="40% - Accent6 2" xfId="142" xr:uid="{00000000-0005-0000-0000-00002B000000}"/>
    <cellStyle name="40% - Accent6 2 2" xfId="212" xr:uid="{00000000-0005-0000-0000-00002C000000}"/>
    <cellStyle name="40% - Accent6 3" xfId="213" xr:uid="{00000000-0005-0000-0000-00002D000000}"/>
    <cellStyle name="60% - Accent1" xfId="13" builtinId="32" customBuiltin="1"/>
    <cellStyle name="60% - Accent1 2" xfId="143" xr:uid="{00000000-0005-0000-0000-00002F000000}"/>
    <cellStyle name="60% - Accent1 3" xfId="214" xr:uid="{00000000-0005-0000-0000-000030000000}"/>
    <cellStyle name="60% - Accent2" xfId="14" builtinId="36" customBuiltin="1"/>
    <cellStyle name="60% - Accent2 2" xfId="144" xr:uid="{00000000-0005-0000-0000-000032000000}"/>
    <cellStyle name="60% - Accent2 3" xfId="215" xr:uid="{00000000-0005-0000-0000-000033000000}"/>
    <cellStyle name="60% - Accent3" xfId="15" builtinId="40" customBuiltin="1"/>
    <cellStyle name="60% - Accent3 2" xfId="145" xr:uid="{00000000-0005-0000-0000-000035000000}"/>
    <cellStyle name="60% - Accent3 3" xfId="216" xr:uid="{00000000-0005-0000-0000-000036000000}"/>
    <cellStyle name="60% - Accent4" xfId="16" builtinId="44" customBuiltin="1"/>
    <cellStyle name="60% - Accent4 2" xfId="146" xr:uid="{00000000-0005-0000-0000-000038000000}"/>
    <cellStyle name="60% - Accent4 3" xfId="217" xr:uid="{00000000-0005-0000-0000-000039000000}"/>
    <cellStyle name="60% - Accent5" xfId="17" builtinId="48" customBuiltin="1"/>
    <cellStyle name="60% - Accent5 2" xfId="147" xr:uid="{00000000-0005-0000-0000-00003B000000}"/>
    <cellStyle name="60% - Accent5 3" xfId="218" xr:uid="{00000000-0005-0000-0000-00003C000000}"/>
    <cellStyle name="60% - Accent6" xfId="18" builtinId="52" customBuiltin="1"/>
    <cellStyle name="60% - Accent6 2" xfId="148" xr:uid="{00000000-0005-0000-0000-00003E000000}"/>
    <cellStyle name="60% - Accent6 3" xfId="219" xr:uid="{00000000-0005-0000-0000-00003F000000}"/>
    <cellStyle name="Accent1" xfId="19" builtinId="29" customBuiltin="1"/>
    <cellStyle name="Accent1 2" xfId="149" xr:uid="{00000000-0005-0000-0000-000041000000}"/>
    <cellStyle name="Accent1 3" xfId="220" xr:uid="{00000000-0005-0000-0000-000042000000}"/>
    <cellStyle name="Accent2" xfId="20" builtinId="33" customBuiltin="1"/>
    <cellStyle name="Accent2 2" xfId="150" xr:uid="{00000000-0005-0000-0000-000044000000}"/>
    <cellStyle name="Accent2 3" xfId="221" xr:uid="{00000000-0005-0000-0000-000045000000}"/>
    <cellStyle name="Accent3" xfId="21" builtinId="37" customBuiltin="1"/>
    <cellStyle name="Accent3 2" xfId="151" xr:uid="{00000000-0005-0000-0000-000047000000}"/>
    <cellStyle name="Accent3 3" xfId="222" xr:uid="{00000000-0005-0000-0000-000048000000}"/>
    <cellStyle name="Accent4" xfId="22" builtinId="41" customBuiltin="1"/>
    <cellStyle name="Accent4 2" xfId="152" xr:uid="{00000000-0005-0000-0000-00004A000000}"/>
    <cellStyle name="Accent4 3" xfId="223" xr:uid="{00000000-0005-0000-0000-00004B000000}"/>
    <cellStyle name="Accent5" xfId="23" builtinId="45" customBuiltin="1"/>
    <cellStyle name="Accent5 2" xfId="224" xr:uid="{00000000-0005-0000-0000-00004D000000}"/>
    <cellStyle name="Accent6" xfId="24" builtinId="49" customBuiltin="1"/>
    <cellStyle name="Accent6 2" xfId="153" xr:uid="{00000000-0005-0000-0000-00004F000000}"/>
    <cellStyle name="Accent6 3" xfId="225" xr:uid="{00000000-0005-0000-0000-000050000000}"/>
    <cellStyle name="arrow" xfId="68" xr:uid="{00000000-0005-0000-0000-000051000000}"/>
    <cellStyle name="Bad" xfId="25" builtinId="27" customBuiltin="1"/>
    <cellStyle name="Bad 2" xfId="154" xr:uid="{00000000-0005-0000-0000-000053000000}"/>
    <cellStyle name="Bad 3" xfId="226" xr:uid="{00000000-0005-0000-0000-000054000000}"/>
    <cellStyle name="Blue" xfId="69" xr:uid="{00000000-0005-0000-0000-000055000000}"/>
    <cellStyle name="bluel" xfId="70" xr:uid="{00000000-0005-0000-0000-000056000000}"/>
    <cellStyle name="BlueLeft" xfId="71" xr:uid="{00000000-0005-0000-0000-000057000000}"/>
    <cellStyle name="bluer" xfId="72" xr:uid="{00000000-0005-0000-0000-000058000000}"/>
    <cellStyle name="Bottom bold border" xfId="227" xr:uid="{00000000-0005-0000-0000-000059000000}"/>
    <cellStyle name="Bottom single border" xfId="228" xr:uid="{00000000-0005-0000-0000-00005A000000}"/>
    <cellStyle name="Bottom single border 2" xfId="229" xr:uid="{00000000-0005-0000-0000-00005B000000}"/>
    <cellStyle name="Bottom single border 2 2" xfId="230" xr:uid="{00000000-0005-0000-0000-00005C000000}"/>
    <cellStyle name="Bottom single border 3" xfId="231" xr:uid="{00000000-0005-0000-0000-00005D000000}"/>
    <cellStyle name="Bottom single border 3 2" xfId="232" xr:uid="{00000000-0005-0000-0000-00005E000000}"/>
    <cellStyle name="Bottom single border 4" xfId="233" xr:uid="{00000000-0005-0000-0000-00005F000000}"/>
    <cellStyle name="Bottom single border 4 2" xfId="234" xr:uid="{00000000-0005-0000-0000-000060000000}"/>
    <cellStyle name="Bottom single border 5" xfId="235" xr:uid="{00000000-0005-0000-0000-000061000000}"/>
    <cellStyle name="Calc Currency (0)" xfId="73" xr:uid="{00000000-0005-0000-0000-000062000000}"/>
    <cellStyle name="Calculation" xfId="26" builtinId="22" customBuiltin="1"/>
    <cellStyle name="Calculation 2" xfId="155" xr:uid="{00000000-0005-0000-0000-000064000000}"/>
    <cellStyle name="Calculation 2 2" xfId="236" xr:uid="{00000000-0005-0000-0000-000065000000}"/>
    <cellStyle name="Calculation 2 2 2" xfId="237" xr:uid="{00000000-0005-0000-0000-000066000000}"/>
    <cellStyle name="Calculation 2 3" xfId="238" xr:uid="{00000000-0005-0000-0000-000067000000}"/>
    <cellStyle name="Calculation 2 3 2" xfId="239" xr:uid="{00000000-0005-0000-0000-000068000000}"/>
    <cellStyle name="Calculation 2 4" xfId="240" xr:uid="{00000000-0005-0000-0000-000069000000}"/>
    <cellStyle name="Calculation 3" xfId="241" xr:uid="{00000000-0005-0000-0000-00006A000000}"/>
    <cellStyle name="Calculation 3 2" xfId="242" xr:uid="{00000000-0005-0000-0000-00006B000000}"/>
    <cellStyle name="Calculation 4" xfId="243" xr:uid="{00000000-0005-0000-0000-00006C000000}"/>
    <cellStyle name="Check Cell" xfId="27" builtinId="23" customBuiltin="1"/>
    <cellStyle name="Check Cell 2" xfId="244" xr:uid="{00000000-0005-0000-0000-00006E000000}"/>
    <cellStyle name="Comma" xfId="660" builtinId="3"/>
    <cellStyle name="Comma  - Style1" xfId="245" xr:uid="{00000000-0005-0000-0000-000070000000}"/>
    <cellStyle name="Comma  - Style2" xfId="246" xr:uid="{00000000-0005-0000-0000-000071000000}"/>
    <cellStyle name="Comma  - Style3" xfId="247" xr:uid="{00000000-0005-0000-0000-000072000000}"/>
    <cellStyle name="Comma  - Style4" xfId="248" xr:uid="{00000000-0005-0000-0000-000073000000}"/>
    <cellStyle name="Comma  - Style5" xfId="249" xr:uid="{00000000-0005-0000-0000-000074000000}"/>
    <cellStyle name="Comma  - Style6" xfId="250" xr:uid="{00000000-0005-0000-0000-000075000000}"/>
    <cellStyle name="Comma  - Style7" xfId="251" xr:uid="{00000000-0005-0000-0000-000076000000}"/>
    <cellStyle name="Comma  - Style8" xfId="252" xr:uid="{00000000-0005-0000-0000-000077000000}"/>
    <cellStyle name="Comma [2]" xfId="253" xr:uid="{00000000-0005-0000-0000-000078000000}"/>
    <cellStyle name="Comma 10" xfId="52" xr:uid="{00000000-0005-0000-0000-000079000000}"/>
    <cellStyle name="Comma 11" xfId="254" xr:uid="{00000000-0005-0000-0000-00007A000000}"/>
    <cellStyle name="Comma 11 2" xfId="573" xr:uid="{00000000-0005-0000-0000-00007B000000}"/>
    <cellStyle name="Comma 12" xfId="255" xr:uid="{00000000-0005-0000-0000-00007C000000}"/>
    <cellStyle name="Comma 12 2" xfId="574" xr:uid="{00000000-0005-0000-0000-00007D000000}"/>
    <cellStyle name="Comma 13" xfId="256" xr:uid="{00000000-0005-0000-0000-00007E000000}"/>
    <cellStyle name="Comma 13 2" xfId="575" xr:uid="{00000000-0005-0000-0000-00007F000000}"/>
    <cellStyle name="Comma 14" xfId="257" xr:uid="{00000000-0005-0000-0000-000080000000}"/>
    <cellStyle name="Comma 14 2" xfId="576" xr:uid="{00000000-0005-0000-0000-000081000000}"/>
    <cellStyle name="Comma 15" xfId="258" xr:uid="{00000000-0005-0000-0000-000082000000}"/>
    <cellStyle name="Comma 16" xfId="259" xr:uid="{00000000-0005-0000-0000-000083000000}"/>
    <cellStyle name="Comma 17" xfId="260" xr:uid="{00000000-0005-0000-0000-000084000000}"/>
    <cellStyle name="Comma 18" xfId="261" xr:uid="{00000000-0005-0000-0000-000085000000}"/>
    <cellStyle name="Comma 18 2" xfId="577" xr:uid="{00000000-0005-0000-0000-000086000000}"/>
    <cellStyle name="Comma 19" xfId="262" xr:uid="{00000000-0005-0000-0000-000087000000}"/>
    <cellStyle name="Comma 19 2" xfId="263" xr:uid="{00000000-0005-0000-0000-000088000000}"/>
    <cellStyle name="Comma 19 2 2" xfId="579" xr:uid="{00000000-0005-0000-0000-000089000000}"/>
    <cellStyle name="Comma 19 3" xfId="264" xr:uid="{00000000-0005-0000-0000-00008A000000}"/>
    <cellStyle name="Comma 19 3 2" xfId="580" xr:uid="{00000000-0005-0000-0000-00008B000000}"/>
    <cellStyle name="Comma 19 4" xfId="265" xr:uid="{00000000-0005-0000-0000-00008C000000}"/>
    <cellStyle name="Comma 19 4 2" xfId="581" xr:uid="{00000000-0005-0000-0000-00008D000000}"/>
    <cellStyle name="Comma 19 5" xfId="578" xr:uid="{00000000-0005-0000-0000-00008E000000}"/>
    <cellStyle name="Comma 2" xfId="50" xr:uid="{00000000-0005-0000-0000-00008F000000}"/>
    <cellStyle name="Comma 2 2" xfId="266" xr:uid="{00000000-0005-0000-0000-000090000000}"/>
    <cellStyle name="Comma 2 2 2" xfId="267" xr:uid="{00000000-0005-0000-0000-000091000000}"/>
    <cellStyle name="Comma 2 2 3" xfId="268" xr:uid="{00000000-0005-0000-0000-000092000000}"/>
    <cellStyle name="Comma 2 2 3 2" xfId="583" xr:uid="{00000000-0005-0000-0000-000093000000}"/>
    <cellStyle name="Comma 2 2 4" xfId="582" xr:uid="{00000000-0005-0000-0000-000094000000}"/>
    <cellStyle name="Comma 2 3" xfId="269" xr:uid="{00000000-0005-0000-0000-000095000000}"/>
    <cellStyle name="Comma 2 3 2" xfId="270" xr:uid="{00000000-0005-0000-0000-000096000000}"/>
    <cellStyle name="Comma 2 3 3" xfId="271" xr:uid="{00000000-0005-0000-0000-000097000000}"/>
    <cellStyle name="Comma 2 4" xfId="272" xr:uid="{00000000-0005-0000-0000-000098000000}"/>
    <cellStyle name="Comma 2 5" xfId="273" xr:uid="{00000000-0005-0000-0000-000099000000}"/>
    <cellStyle name="Comma 3" xfId="53" xr:uid="{00000000-0005-0000-0000-00009A000000}"/>
    <cellStyle name="Comma 3 2" xfId="54" xr:uid="{00000000-0005-0000-0000-00009B000000}"/>
    <cellStyle name="Comma 3 2 2" xfId="74" xr:uid="{00000000-0005-0000-0000-00009C000000}"/>
    <cellStyle name="Comma 3 2 2 2" xfId="181" xr:uid="{00000000-0005-0000-0000-00009D000000}"/>
    <cellStyle name="Comma 3 2 2 2 2" xfId="566" xr:uid="{00000000-0005-0000-0000-00009E000000}"/>
    <cellStyle name="Comma 3 2 2 3" xfId="541" xr:uid="{00000000-0005-0000-0000-00009F000000}"/>
    <cellStyle name="Comma 3 2 3" xfId="175" xr:uid="{00000000-0005-0000-0000-0000A0000000}"/>
    <cellStyle name="Comma 3 2 3 2" xfId="561" xr:uid="{00000000-0005-0000-0000-0000A1000000}"/>
    <cellStyle name="Comma 3 2 4" xfId="534" xr:uid="{00000000-0005-0000-0000-0000A2000000}"/>
    <cellStyle name="Comma 3 3" xfId="75" xr:uid="{00000000-0005-0000-0000-0000A3000000}"/>
    <cellStyle name="Comma 3 4" xfId="533" xr:uid="{00000000-0005-0000-0000-0000A4000000}"/>
    <cellStyle name="Comma 4" xfId="55" xr:uid="{00000000-0005-0000-0000-0000A5000000}"/>
    <cellStyle name="Comma 4 2" xfId="274" xr:uid="{00000000-0005-0000-0000-0000A6000000}"/>
    <cellStyle name="Comma 4 3" xfId="275" xr:uid="{00000000-0005-0000-0000-0000A7000000}"/>
    <cellStyle name="Comma 4 3 2" xfId="584" xr:uid="{00000000-0005-0000-0000-0000A8000000}"/>
    <cellStyle name="Comma 5" xfId="76" xr:uid="{00000000-0005-0000-0000-0000A9000000}"/>
    <cellStyle name="Comma 6" xfId="276" xr:uid="{00000000-0005-0000-0000-0000AA000000}"/>
    <cellStyle name="Comma 7" xfId="277" xr:uid="{00000000-0005-0000-0000-0000AB000000}"/>
    <cellStyle name="Comma 7 2" xfId="278" xr:uid="{00000000-0005-0000-0000-0000AC000000}"/>
    <cellStyle name="Comma 7 2 2" xfId="586" xr:uid="{00000000-0005-0000-0000-0000AD000000}"/>
    <cellStyle name="Comma 7 3" xfId="585" xr:uid="{00000000-0005-0000-0000-0000AE000000}"/>
    <cellStyle name="Comma 8" xfId="279" xr:uid="{00000000-0005-0000-0000-0000AF000000}"/>
    <cellStyle name="Comma 8 2" xfId="280" xr:uid="{00000000-0005-0000-0000-0000B0000000}"/>
    <cellStyle name="Comma 8 2 2" xfId="588" xr:uid="{00000000-0005-0000-0000-0000B1000000}"/>
    <cellStyle name="Comma 8 3" xfId="587" xr:uid="{00000000-0005-0000-0000-0000B2000000}"/>
    <cellStyle name="Comma 9" xfId="281" xr:uid="{00000000-0005-0000-0000-0000B3000000}"/>
    <cellStyle name="Comma 9 2" xfId="282" xr:uid="{00000000-0005-0000-0000-0000B4000000}"/>
    <cellStyle name="Comma 9 2 2" xfId="590" xr:uid="{00000000-0005-0000-0000-0000B5000000}"/>
    <cellStyle name="Comma 9 3" xfId="589" xr:uid="{00000000-0005-0000-0000-0000B6000000}"/>
    <cellStyle name="Comma_Sample Quarterly Report-SCO (5)" xfId="524" xr:uid="{00000000-0005-0000-0000-0000B7000000}"/>
    <cellStyle name="Comma0" xfId="28" xr:uid="{00000000-0005-0000-0000-0000B8000000}"/>
    <cellStyle name="Comma0 2" xfId="156" xr:uid="{00000000-0005-0000-0000-0000B9000000}"/>
    <cellStyle name="Comma1 - Style1" xfId="283" xr:uid="{00000000-0005-0000-0000-0000BA000000}"/>
    <cellStyle name="Copied" xfId="77" xr:uid="{00000000-0005-0000-0000-0000BB000000}"/>
    <cellStyle name="Curren - Style2" xfId="284" xr:uid="{00000000-0005-0000-0000-0000BC000000}"/>
    <cellStyle name="Currency" xfId="29" builtinId="4"/>
    <cellStyle name="Currency 10" xfId="285" xr:uid="{00000000-0005-0000-0000-0000BE000000}"/>
    <cellStyle name="Currency 10 2" xfId="286" xr:uid="{00000000-0005-0000-0000-0000BF000000}"/>
    <cellStyle name="Currency 10 2 2" xfId="592" xr:uid="{00000000-0005-0000-0000-0000C0000000}"/>
    <cellStyle name="Currency 10 3" xfId="591" xr:uid="{00000000-0005-0000-0000-0000C1000000}"/>
    <cellStyle name="Currency 11" xfId="287" xr:uid="{00000000-0005-0000-0000-0000C2000000}"/>
    <cellStyle name="Currency 11 2" xfId="288" xr:uid="{00000000-0005-0000-0000-0000C3000000}"/>
    <cellStyle name="Currency 11 2 2" xfId="594" xr:uid="{00000000-0005-0000-0000-0000C4000000}"/>
    <cellStyle name="Currency 11 3" xfId="593" xr:uid="{00000000-0005-0000-0000-0000C5000000}"/>
    <cellStyle name="Currency 12" xfId="289" xr:uid="{00000000-0005-0000-0000-0000C6000000}"/>
    <cellStyle name="Currency 12 2" xfId="595" xr:uid="{00000000-0005-0000-0000-0000C7000000}"/>
    <cellStyle name="Currency 13" xfId="290" xr:uid="{00000000-0005-0000-0000-0000C8000000}"/>
    <cellStyle name="Currency 13 2" xfId="596" xr:uid="{00000000-0005-0000-0000-0000C9000000}"/>
    <cellStyle name="Currency 14" xfId="291" xr:uid="{00000000-0005-0000-0000-0000CA000000}"/>
    <cellStyle name="Currency 14 2" xfId="597" xr:uid="{00000000-0005-0000-0000-0000CB000000}"/>
    <cellStyle name="Currency 2" xfId="51" xr:uid="{00000000-0005-0000-0000-0000CC000000}"/>
    <cellStyle name="Currency 2 2" xfId="292" xr:uid="{00000000-0005-0000-0000-0000CD000000}"/>
    <cellStyle name="Currency 2 3" xfId="293" xr:uid="{00000000-0005-0000-0000-0000CE000000}"/>
    <cellStyle name="Currency 3" xfId="56" xr:uid="{00000000-0005-0000-0000-0000CF000000}"/>
    <cellStyle name="Currency 3 2" xfId="57" xr:uid="{00000000-0005-0000-0000-0000D0000000}"/>
    <cellStyle name="Currency 3 2 2" xfId="78" xr:uid="{00000000-0005-0000-0000-0000D1000000}"/>
    <cellStyle name="Currency 3 2 2 2" xfId="182" xr:uid="{00000000-0005-0000-0000-0000D2000000}"/>
    <cellStyle name="Currency 3 2 2 2 2" xfId="567" xr:uid="{00000000-0005-0000-0000-0000D3000000}"/>
    <cellStyle name="Currency 3 2 2 3" xfId="542" xr:uid="{00000000-0005-0000-0000-0000D4000000}"/>
    <cellStyle name="Currency 3 2 3" xfId="176" xr:uid="{00000000-0005-0000-0000-0000D5000000}"/>
    <cellStyle name="Currency 3 2 3 2" xfId="562" xr:uid="{00000000-0005-0000-0000-0000D6000000}"/>
    <cellStyle name="Currency 3 2 4" xfId="536" xr:uid="{00000000-0005-0000-0000-0000D7000000}"/>
    <cellStyle name="Currency 3 3" xfId="157" xr:uid="{00000000-0005-0000-0000-0000D8000000}"/>
    <cellStyle name="Currency 3 4" xfId="535" xr:uid="{00000000-0005-0000-0000-0000D9000000}"/>
    <cellStyle name="Currency 4" xfId="58" xr:uid="{00000000-0005-0000-0000-0000DA000000}"/>
    <cellStyle name="Currency 4 2" xfId="158" xr:uid="{00000000-0005-0000-0000-0000DB000000}"/>
    <cellStyle name="Currency 5" xfId="79" xr:uid="{00000000-0005-0000-0000-0000DC000000}"/>
    <cellStyle name="Currency 6" xfId="80" xr:uid="{00000000-0005-0000-0000-0000DD000000}"/>
    <cellStyle name="Currency 6 2" xfId="294" xr:uid="{00000000-0005-0000-0000-0000DE000000}"/>
    <cellStyle name="Currency 6 2 2" xfId="598" xr:uid="{00000000-0005-0000-0000-0000DF000000}"/>
    <cellStyle name="Currency 7" xfId="295" xr:uid="{00000000-0005-0000-0000-0000E0000000}"/>
    <cellStyle name="Currency 8" xfId="296" xr:uid="{00000000-0005-0000-0000-0000E1000000}"/>
    <cellStyle name="Currency 8 2" xfId="297" xr:uid="{00000000-0005-0000-0000-0000E2000000}"/>
    <cellStyle name="Currency 8 2 2" xfId="600" xr:uid="{00000000-0005-0000-0000-0000E3000000}"/>
    <cellStyle name="Currency 8 3" xfId="599" xr:uid="{00000000-0005-0000-0000-0000E4000000}"/>
    <cellStyle name="Currency 9" xfId="298" xr:uid="{00000000-0005-0000-0000-0000E5000000}"/>
    <cellStyle name="Currency 9 2" xfId="299" xr:uid="{00000000-0005-0000-0000-0000E6000000}"/>
    <cellStyle name="Currency 9 2 2" xfId="602" xr:uid="{00000000-0005-0000-0000-0000E7000000}"/>
    <cellStyle name="Currency 9 3" xfId="601" xr:uid="{00000000-0005-0000-0000-0000E8000000}"/>
    <cellStyle name="Currency_Sample Quarterly Report-SCO (5)" xfId="525" xr:uid="{00000000-0005-0000-0000-0000E9000000}"/>
    <cellStyle name="Currency0" xfId="30" xr:uid="{00000000-0005-0000-0000-0000EA000000}"/>
    <cellStyle name="Currency0 2" xfId="159" xr:uid="{00000000-0005-0000-0000-0000EB000000}"/>
    <cellStyle name="currency2" xfId="81" xr:uid="{00000000-0005-0000-0000-0000EC000000}"/>
    <cellStyle name="Date" xfId="31" xr:uid="{00000000-0005-0000-0000-0000ED000000}"/>
    <cellStyle name="date 2" xfId="160" xr:uid="{00000000-0005-0000-0000-0000EE000000}"/>
    <cellStyle name="dec0" xfId="82" xr:uid="{00000000-0005-0000-0000-0000EF000000}"/>
    <cellStyle name="dec1" xfId="83" xr:uid="{00000000-0005-0000-0000-0000F0000000}"/>
    <cellStyle name="dec2" xfId="84" xr:uid="{00000000-0005-0000-0000-0000F1000000}"/>
    <cellStyle name="dec3" xfId="85" xr:uid="{00000000-0005-0000-0000-0000F2000000}"/>
    <cellStyle name="dec4" xfId="86" xr:uid="{00000000-0005-0000-0000-0000F3000000}"/>
    <cellStyle name="dec6" xfId="87" xr:uid="{00000000-0005-0000-0000-0000F4000000}"/>
    <cellStyle name="Decimal1" xfId="88" xr:uid="{00000000-0005-0000-0000-0000F5000000}"/>
    <cellStyle name="Decimal2" xfId="89" xr:uid="{00000000-0005-0000-0000-0000F6000000}"/>
    <cellStyle name="Decimal3" xfId="90" xr:uid="{00000000-0005-0000-0000-0000F7000000}"/>
    <cellStyle name="Decimal4" xfId="91" xr:uid="{00000000-0005-0000-0000-0000F8000000}"/>
    <cellStyle name="Decimal5" xfId="92" xr:uid="{00000000-0005-0000-0000-0000F9000000}"/>
    <cellStyle name="DecimalsFour" xfId="300" xr:uid="{00000000-0005-0000-0000-0000FA000000}"/>
    <cellStyle name="DecimalsNone" xfId="301" xr:uid="{00000000-0005-0000-0000-0000FB000000}"/>
    <cellStyle name="DecimalsTwo" xfId="302" xr:uid="{00000000-0005-0000-0000-0000FC000000}"/>
    <cellStyle name="Entered" xfId="93" xr:uid="{00000000-0005-0000-0000-0000FD000000}"/>
    <cellStyle name="Explanatory Text" xfId="32" builtinId="53" customBuiltin="1"/>
    <cellStyle name="Explanatory Text 2" xfId="303" xr:uid="{00000000-0005-0000-0000-0000FF000000}"/>
    <cellStyle name="F2" xfId="304" xr:uid="{00000000-0005-0000-0000-000000010000}"/>
    <cellStyle name="F3" xfId="305" xr:uid="{00000000-0005-0000-0000-000001010000}"/>
    <cellStyle name="F4" xfId="306" xr:uid="{00000000-0005-0000-0000-000002010000}"/>
    <cellStyle name="F5" xfId="307" xr:uid="{00000000-0005-0000-0000-000003010000}"/>
    <cellStyle name="F6" xfId="308" xr:uid="{00000000-0005-0000-0000-000004010000}"/>
    <cellStyle name="F7" xfId="309" xr:uid="{00000000-0005-0000-0000-000005010000}"/>
    <cellStyle name="F8" xfId="310" xr:uid="{00000000-0005-0000-0000-000006010000}"/>
    <cellStyle name="Fixed" xfId="33" xr:uid="{00000000-0005-0000-0000-000007010000}"/>
    <cellStyle name="Fixed2 - Style2" xfId="311" xr:uid="{00000000-0005-0000-0000-000008010000}"/>
    <cellStyle name="Fixed4 - Style3" xfId="312" xr:uid="{00000000-0005-0000-0000-000009010000}"/>
    <cellStyle name="FRxAmtStyle" xfId="313" xr:uid="{00000000-0005-0000-0000-00000A010000}"/>
    <cellStyle name="FRxAmtStyle 2" xfId="314" xr:uid="{00000000-0005-0000-0000-00000B010000}"/>
    <cellStyle name="FRxAmtStyle 2 2" xfId="315" xr:uid="{00000000-0005-0000-0000-00000C010000}"/>
    <cellStyle name="FRxAmtStyle 3" xfId="316" xr:uid="{00000000-0005-0000-0000-00000D010000}"/>
    <cellStyle name="FRxAmtStyle 3 2" xfId="317" xr:uid="{00000000-0005-0000-0000-00000E010000}"/>
    <cellStyle name="FRxAmtStyle 3 2 2" xfId="318" xr:uid="{00000000-0005-0000-0000-00000F010000}"/>
    <cellStyle name="FRxAmtStyle 3 3" xfId="319" xr:uid="{00000000-0005-0000-0000-000010010000}"/>
    <cellStyle name="FRxCurrStyle" xfId="320" xr:uid="{00000000-0005-0000-0000-000011010000}"/>
    <cellStyle name="FRxCurrStyle 2" xfId="321" xr:uid="{00000000-0005-0000-0000-000012010000}"/>
    <cellStyle name="FRxCurrStyle 2 2" xfId="322" xr:uid="{00000000-0005-0000-0000-000013010000}"/>
    <cellStyle name="FRxCurrStyle 3" xfId="323" xr:uid="{00000000-0005-0000-0000-000014010000}"/>
    <cellStyle name="FRxCurrStyle 3 2" xfId="324" xr:uid="{00000000-0005-0000-0000-000015010000}"/>
    <cellStyle name="FRxCurrStyle 4" xfId="325" xr:uid="{00000000-0005-0000-0000-000016010000}"/>
    <cellStyle name="FRxPcntStyle" xfId="326" xr:uid="{00000000-0005-0000-0000-000017010000}"/>
    <cellStyle name="FRxPcntStyle 2" xfId="327" xr:uid="{00000000-0005-0000-0000-000018010000}"/>
    <cellStyle name="FRxPcntStyle 2 2" xfId="328" xr:uid="{00000000-0005-0000-0000-000019010000}"/>
    <cellStyle name="FRxPcntStyle 3" xfId="329" xr:uid="{00000000-0005-0000-0000-00001A010000}"/>
    <cellStyle name="FRxPcntStyle 3 2" xfId="330" xr:uid="{00000000-0005-0000-0000-00001B010000}"/>
    <cellStyle name="Good" xfId="34" builtinId="26" customBuiltin="1"/>
    <cellStyle name="Good 2" xfId="161" xr:uid="{00000000-0005-0000-0000-00001D010000}"/>
    <cellStyle name="Good 3" xfId="331" xr:uid="{00000000-0005-0000-0000-00001E010000}"/>
    <cellStyle name="greenl" xfId="94" xr:uid="{00000000-0005-0000-0000-00001F010000}"/>
    <cellStyle name="GreenLet" xfId="95" xr:uid="{00000000-0005-0000-0000-000020010000}"/>
    <cellStyle name="Grey" xfId="332" xr:uid="{00000000-0005-0000-0000-000021010000}"/>
    <cellStyle name="grnlet" xfId="96" xr:uid="{00000000-0005-0000-0000-000022010000}"/>
    <cellStyle name="Header1" xfId="97" xr:uid="{00000000-0005-0000-0000-000023010000}"/>
    <cellStyle name="Header1 2" xfId="333" xr:uid="{00000000-0005-0000-0000-000024010000}"/>
    <cellStyle name="Header1 2 2" xfId="631" xr:uid="{00000000-0005-0000-0000-000025010000}"/>
    <cellStyle name="Header1 3" xfId="528" xr:uid="{00000000-0005-0000-0000-000026010000}"/>
    <cellStyle name="Header2" xfId="98" xr:uid="{00000000-0005-0000-0000-000027010000}"/>
    <cellStyle name="Heading" xfId="334" xr:uid="{00000000-0005-0000-0000-000028010000}"/>
    <cellStyle name="Heading 1" xfId="35" builtinId="16" customBuiltin="1"/>
    <cellStyle name="Heading 1 2" xfId="162" xr:uid="{00000000-0005-0000-0000-00002A010000}"/>
    <cellStyle name="Heading 1 3" xfId="335" xr:uid="{00000000-0005-0000-0000-00002B010000}"/>
    <cellStyle name="Heading 2" xfId="36" builtinId="17" customBuiltin="1"/>
    <cellStyle name="Heading 2 2" xfId="163" xr:uid="{00000000-0005-0000-0000-00002D010000}"/>
    <cellStyle name="Heading 2 3" xfId="336" xr:uid="{00000000-0005-0000-0000-00002E010000}"/>
    <cellStyle name="Heading 3" xfId="37" builtinId="18" customBuiltin="1"/>
    <cellStyle name="Heading 3 2" xfId="164" xr:uid="{00000000-0005-0000-0000-000030010000}"/>
    <cellStyle name="Heading 3 3" xfId="337" xr:uid="{00000000-0005-0000-0000-000031010000}"/>
    <cellStyle name="Heading 4" xfId="38" builtinId="19" customBuiltin="1"/>
    <cellStyle name="Heading 4 2" xfId="165" xr:uid="{00000000-0005-0000-0000-000033010000}"/>
    <cellStyle name="Heading 4 3" xfId="338" xr:uid="{00000000-0005-0000-0000-000034010000}"/>
    <cellStyle name="Hyperlink 2" xfId="189" xr:uid="{00000000-0005-0000-0000-000035010000}"/>
    <cellStyle name="Input" xfId="39" builtinId="20" customBuiltin="1"/>
    <cellStyle name="Input [yellow]" xfId="339" xr:uid="{00000000-0005-0000-0000-000037010000}"/>
    <cellStyle name="Input [yellow] 2" xfId="340" xr:uid="{00000000-0005-0000-0000-000038010000}"/>
    <cellStyle name="Input [yellow] 3" xfId="341" xr:uid="{00000000-0005-0000-0000-000039010000}"/>
    <cellStyle name="Input 2" xfId="166" xr:uid="{00000000-0005-0000-0000-00003A010000}"/>
    <cellStyle name="Input 2 2" xfId="342" xr:uid="{00000000-0005-0000-0000-00003B010000}"/>
    <cellStyle name="Input 2 2 2" xfId="343" xr:uid="{00000000-0005-0000-0000-00003C010000}"/>
    <cellStyle name="Input 2 3" xfId="344" xr:uid="{00000000-0005-0000-0000-00003D010000}"/>
    <cellStyle name="Input 2 3 2" xfId="345" xr:uid="{00000000-0005-0000-0000-00003E010000}"/>
    <cellStyle name="Input 2 4" xfId="346" xr:uid="{00000000-0005-0000-0000-00003F010000}"/>
    <cellStyle name="Input 3" xfId="347" xr:uid="{00000000-0005-0000-0000-000040010000}"/>
    <cellStyle name="Input 3 2" xfId="348" xr:uid="{00000000-0005-0000-0000-000041010000}"/>
    <cellStyle name="Input 4" xfId="349" xr:uid="{00000000-0005-0000-0000-000042010000}"/>
    <cellStyle name="Left" xfId="99" xr:uid="{00000000-0005-0000-0000-000043010000}"/>
    <cellStyle name="Level 1" xfId="350" xr:uid="{00000000-0005-0000-0000-000044010000}"/>
    <cellStyle name="Level 2" xfId="351" xr:uid="{00000000-0005-0000-0000-000045010000}"/>
    <cellStyle name="Level 3" xfId="352" xr:uid="{00000000-0005-0000-0000-000046010000}"/>
    <cellStyle name="Linked Cell" xfId="40" builtinId="24" customBuiltin="1"/>
    <cellStyle name="Linked Cell 2" xfId="167" xr:uid="{00000000-0005-0000-0000-000048010000}"/>
    <cellStyle name="Linked Cell 3" xfId="353" xr:uid="{00000000-0005-0000-0000-000049010000}"/>
    <cellStyle name="Map Labels" xfId="100" xr:uid="{00000000-0005-0000-0000-00004A010000}"/>
    <cellStyle name="Map Legend" xfId="101" xr:uid="{00000000-0005-0000-0000-00004B010000}"/>
    <cellStyle name="Neutral" xfId="41" builtinId="28" customBuiltin="1"/>
    <cellStyle name="Neutral 2" xfId="168" xr:uid="{00000000-0005-0000-0000-00004D010000}"/>
    <cellStyle name="Neutral 3" xfId="354" xr:uid="{00000000-0005-0000-0000-00004E010000}"/>
    <cellStyle name="No Border" xfId="355" xr:uid="{00000000-0005-0000-0000-00004F010000}"/>
    <cellStyle name="Normal" xfId="0" builtinId="0"/>
    <cellStyle name="Normal - Style1" xfId="356" xr:uid="{00000000-0005-0000-0000-000051010000}"/>
    <cellStyle name="Normal - Style2" xfId="357" xr:uid="{00000000-0005-0000-0000-000052010000}"/>
    <cellStyle name="Normal - Style3" xfId="358" xr:uid="{00000000-0005-0000-0000-000053010000}"/>
    <cellStyle name="Normal - Style4" xfId="359" xr:uid="{00000000-0005-0000-0000-000054010000}"/>
    <cellStyle name="Normal - Style5" xfId="360" xr:uid="{00000000-0005-0000-0000-000055010000}"/>
    <cellStyle name="Normal - Style6" xfId="361" xr:uid="{00000000-0005-0000-0000-000056010000}"/>
    <cellStyle name="Normal - Style7" xfId="362" xr:uid="{00000000-0005-0000-0000-000057010000}"/>
    <cellStyle name="Normal - Style8" xfId="363" xr:uid="{00000000-0005-0000-0000-000058010000}"/>
    <cellStyle name="Normal 10" xfId="188" xr:uid="{00000000-0005-0000-0000-000059010000}"/>
    <cellStyle name="Normal 10 2" xfId="364" xr:uid="{00000000-0005-0000-0000-00005A010000}"/>
    <cellStyle name="Normal 10 3" xfId="365" xr:uid="{00000000-0005-0000-0000-00005B010000}"/>
    <cellStyle name="Normal 10 4" xfId="366" xr:uid="{00000000-0005-0000-0000-00005C010000}"/>
    <cellStyle name="Normal 10 5" xfId="571" xr:uid="{00000000-0005-0000-0000-00005D010000}"/>
    <cellStyle name="Normal 11" xfId="367" xr:uid="{00000000-0005-0000-0000-00005E010000}"/>
    <cellStyle name="Normal 12" xfId="187" xr:uid="{00000000-0005-0000-0000-00005F010000}"/>
    <cellStyle name="Normal 12 2" xfId="368" xr:uid="{00000000-0005-0000-0000-000060010000}"/>
    <cellStyle name="Normal 13" xfId="369" xr:uid="{00000000-0005-0000-0000-000061010000}"/>
    <cellStyle name="Normal 14" xfId="370" xr:uid="{00000000-0005-0000-0000-000062010000}"/>
    <cellStyle name="Normal 14 2" xfId="371" xr:uid="{00000000-0005-0000-0000-000063010000}"/>
    <cellStyle name="Normal 14 2 2" xfId="614" xr:uid="{00000000-0005-0000-0000-000064010000}"/>
    <cellStyle name="Normal 14 3" xfId="613" xr:uid="{00000000-0005-0000-0000-000065010000}"/>
    <cellStyle name="Normal 15" xfId="372" xr:uid="{00000000-0005-0000-0000-000066010000}"/>
    <cellStyle name="Normal 16" xfId="373" xr:uid="{00000000-0005-0000-0000-000067010000}"/>
    <cellStyle name="Normal 17" xfId="374" xr:uid="{00000000-0005-0000-0000-000068010000}"/>
    <cellStyle name="Normal 17 2" xfId="615" xr:uid="{00000000-0005-0000-0000-000069010000}"/>
    <cellStyle name="Normal 18" xfId="375" xr:uid="{00000000-0005-0000-0000-00006A010000}"/>
    <cellStyle name="Normal 18 2" xfId="376" xr:uid="{00000000-0005-0000-0000-00006B010000}"/>
    <cellStyle name="Normal 18 2 2" xfId="617" xr:uid="{00000000-0005-0000-0000-00006C010000}"/>
    <cellStyle name="Normal 18 3" xfId="377" xr:uid="{00000000-0005-0000-0000-00006D010000}"/>
    <cellStyle name="Normal 18 3 2" xfId="618" xr:uid="{00000000-0005-0000-0000-00006E010000}"/>
    <cellStyle name="Normal 18 4" xfId="378" xr:uid="{00000000-0005-0000-0000-00006F010000}"/>
    <cellStyle name="Normal 18 4 2" xfId="619" xr:uid="{00000000-0005-0000-0000-000070010000}"/>
    <cellStyle name="Normal 18 5" xfId="616" xr:uid="{00000000-0005-0000-0000-000071010000}"/>
    <cellStyle name="Normal 19" xfId="379" xr:uid="{00000000-0005-0000-0000-000072010000}"/>
    <cellStyle name="Normal 2" xfId="49" xr:uid="{00000000-0005-0000-0000-000073010000}"/>
    <cellStyle name="Normal 2 2" xfId="59" xr:uid="{00000000-0005-0000-0000-000074010000}"/>
    <cellStyle name="Normal 2 2 2" xfId="380" xr:uid="{00000000-0005-0000-0000-000075010000}"/>
    <cellStyle name="Normal 2 2 3" xfId="381" xr:uid="{00000000-0005-0000-0000-000076010000}"/>
    <cellStyle name="Normal 2 2 3 2" xfId="620" xr:uid="{00000000-0005-0000-0000-000077010000}"/>
    <cellStyle name="Normal 2 2 4" xfId="382" xr:uid="{00000000-0005-0000-0000-000078010000}"/>
    <cellStyle name="Normal 2 2 4 2" xfId="383" xr:uid="{00000000-0005-0000-0000-000079010000}"/>
    <cellStyle name="Normal 2 2 4 2 2" xfId="622" xr:uid="{00000000-0005-0000-0000-00007A010000}"/>
    <cellStyle name="Normal 2 2 4 3" xfId="384" xr:uid="{00000000-0005-0000-0000-00007B010000}"/>
    <cellStyle name="Normal 2 2 4 3 2" xfId="623" xr:uid="{00000000-0005-0000-0000-00007C010000}"/>
    <cellStyle name="Normal 2 2 4 4" xfId="385" xr:uid="{00000000-0005-0000-0000-00007D010000}"/>
    <cellStyle name="Normal 2 2 4 4 2" xfId="624" xr:uid="{00000000-0005-0000-0000-00007E010000}"/>
    <cellStyle name="Normal 2 2 4 5" xfId="621" xr:uid="{00000000-0005-0000-0000-00007F010000}"/>
    <cellStyle name="Normal 2 3" xfId="386" xr:uid="{00000000-0005-0000-0000-000080010000}"/>
    <cellStyle name="Normal 2 4" xfId="387" xr:uid="{00000000-0005-0000-0000-000081010000}"/>
    <cellStyle name="Normal 2_PREV MCRMCD DX_04 23 12" xfId="388" xr:uid="{00000000-0005-0000-0000-000082010000}"/>
    <cellStyle name="Normal 20" xfId="389" xr:uid="{00000000-0005-0000-0000-000083010000}"/>
    <cellStyle name="Normal 20 2" xfId="625" xr:uid="{00000000-0005-0000-0000-000084010000}"/>
    <cellStyle name="Normal 21" xfId="390" xr:uid="{00000000-0005-0000-0000-000085010000}"/>
    <cellStyle name="Normal 21 2" xfId="626" xr:uid="{00000000-0005-0000-0000-000086010000}"/>
    <cellStyle name="Normal 22" xfId="523" xr:uid="{00000000-0005-0000-0000-000087010000}"/>
    <cellStyle name="Normal 22 2" xfId="654" xr:uid="{00000000-0005-0000-0000-000088010000}"/>
    <cellStyle name="Normal 23" xfId="527" xr:uid="{00000000-0005-0000-0000-000089010000}"/>
    <cellStyle name="Normal 24" xfId="554" xr:uid="{00000000-0005-0000-0000-00008A010000}"/>
    <cellStyle name="Normal 25" xfId="66" xr:uid="{00000000-0005-0000-0000-00008B010000}"/>
    <cellStyle name="Normal 26" xfId="630" xr:uid="{00000000-0005-0000-0000-00008C010000}"/>
    <cellStyle name="Normal 27" xfId="572" xr:uid="{00000000-0005-0000-0000-00008D010000}"/>
    <cellStyle name="Normal 28" xfId="67" xr:uid="{00000000-0005-0000-0000-00008E010000}"/>
    <cellStyle name="Normal 29" xfId="605" xr:uid="{00000000-0005-0000-0000-00008F010000}"/>
    <cellStyle name="Normal 3" xfId="60" xr:uid="{00000000-0005-0000-0000-000090010000}"/>
    <cellStyle name="Normal 3 2" xfId="61" xr:uid="{00000000-0005-0000-0000-000091010000}"/>
    <cellStyle name="Normal 3 2 2" xfId="102" xr:uid="{00000000-0005-0000-0000-000092010000}"/>
    <cellStyle name="Normal 3 2 2 2" xfId="183" xr:uid="{00000000-0005-0000-0000-000093010000}"/>
    <cellStyle name="Normal 3 2 2 2 2" xfId="568" xr:uid="{00000000-0005-0000-0000-000094010000}"/>
    <cellStyle name="Normal 3 2 2 3" xfId="549" xr:uid="{00000000-0005-0000-0000-000095010000}"/>
    <cellStyle name="Normal 3 2 3" xfId="177" xr:uid="{00000000-0005-0000-0000-000096010000}"/>
    <cellStyle name="Normal 3 2 3 2" xfId="563" xr:uid="{00000000-0005-0000-0000-000097010000}"/>
    <cellStyle name="Normal 3 2 4" xfId="538" xr:uid="{00000000-0005-0000-0000-000098010000}"/>
    <cellStyle name="Normal 3 3" xfId="103" xr:uid="{00000000-0005-0000-0000-000099010000}"/>
    <cellStyle name="Normal 3 3 2" xfId="391" xr:uid="{00000000-0005-0000-0000-00009A010000}"/>
    <cellStyle name="Normal 3 4" xfId="537" xr:uid="{00000000-0005-0000-0000-00009B010000}"/>
    <cellStyle name="Normal 4" xfId="62" xr:uid="{00000000-0005-0000-0000-00009C010000}"/>
    <cellStyle name="Normal 4 2" xfId="169" xr:uid="{00000000-0005-0000-0000-00009D010000}"/>
    <cellStyle name="Normal 4 3" xfId="392" xr:uid="{00000000-0005-0000-0000-00009E010000}"/>
    <cellStyle name="Normal 5" xfId="63" xr:uid="{00000000-0005-0000-0000-00009F010000}"/>
    <cellStyle name="Normal 5 2" xfId="104" xr:uid="{00000000-0005-0000-0000-0000A0010000}"/>
    <cellStyle name="Normal 5 2 2" xfId="184" xr:uid="{00000000-0005-0000-0000-0000A1010000}"/>
    <cellStyle name="Normal 5 2 2 2" xfId="569" xr:uid="{00000000-0005-0000-0000-0000A2010000}"/>
    <cellStyle name="Normal 5 2 3" xfId="550" xr:uid="{00000000-0005-0000-0000-0000A3010000}"/>
    <cellStyle name="Normal 5 3" xfId="178" xr:uid="{00000000-0005-0000-0000-0000A4010000}"/>
    <cellStyle name="Normal 5 3 2" xfId="564" xr:uid="{00000000-0005-0000-0000-0000A5010000}"/>
    <cellStyle name="Normal 5 4" xfId="539" xr:uid="{00000000-0005-0000-0000-0000A6010000}"/>
    <cellStyle name="Normal 6" xfId="48" xr:uid="{00000000-0005-0000-0000-0000A7010000}"/>
    <cellStyle name="Normal 6 2" xfId="179" xr:uid="{00000000-0005-0000-0000-0000A8010000}"/>
    <cellStyle name="Normal 7" xfId="65" xr:uid="{00000000-0005-0000-0000-0000A9010000}"/>
    <cellStyle name="Normal 7 2" xfId="180" xr:uid="{00000000-0005-0000-0000-0000AA010000}"/>
    <cellStyle name="Normal 7 3" xfId="540" xr:uid="{00000000-0005-0000-0000-0000AB010000}"/>
    <cellStyle name="Normal 8" xfId="132" xr:uid="{00000000-0005-0000-0000-0000AC010000}"/>
    <cellStyle name="Normal 8 2" xfId="555" xr:uid="{00000000-0005-0000-0000-0000AD010000}"/>
    <cellStyle name="Normal 9" xfId="174" xr:uid="{00000000-0005-0000-0000-0000AE010000}"/>
    <cellStyle name="Normal 9 2" xfId="393" xr:uid="{00000000-0005-0000-0000-0000AF010000}"/>
    <cellStyle name="Normal 9 3" xfId="560" xr:uid="{00000000-0005-0000-0000-0000B0010000}"/>
    <cellStyle name="Normal_Delaware FRR Template v3 Q3 Revised" xfId="185" xr:uid="{00000000-0005-0000-0000-0000B1010000}"/>
    <cellStyle name="Normal_MBHP Appendix E-finReport 4-30-03" xfId="526" xr:uid="{00000000-0005-0000-0000-0000B2010000}"/>
    <cellStyle name="Normal_Report 5 Income Statement Template-V3" xfId="105" xr:uid="{00000000-0005-0000-0000-0000B3010000}"/>
    <cellStyle name="Normal_report~12" xfId="42" xr:uid="{00000000-0005-0000-0000-0000B4010000}"/>
    <cellStyle name="Normal_Sheet1" xfId="186" xr:uid="{00000000-0005-0000-0000-0000B5010000}"/>
    <cellStyle name="Note" xfId="43" builtinId="10" customBuiltin="1"/>
    <cellStyle name="Note 2" xfId="106" xr:uid="{00000000-0005-0000-0000-0000B7010000}"/>
    <cellStyle name="Note 2 2" xfId="394" xr:uid="{00000000-0005-0000-0000-0000B8010000}"/>
    <cellStyle name="Note 2 2 2" xfId="628" xr:uid="{00000000-0005-0000-0000-0000B9010000}"/>
    <cellStyle name="Note 3" xfId="395" xr:uid="{00000000-0005-0000-0000-0000BA010000}"/>
    <cellStyle name="Note 3 2" xfId="396" xr:uid="{00000000-0005-0000-0000-0000BB010000}"/>
    <cellStyle name="Note 3 2 2" xfId="397" xr:uid="{00000000-0005-0000-0000-0000BC010000}"/>
    <cellStyle name="Note 3 3" xfId="398" xr:uid="{00000000-0005-0000-0000-0000BD010000}"/>
    <cellStyle name="Note 3 3 2" xfId="399" xr:uid="{00000000-0005-0000-0000-0000BE010000}"/>
    <cellStyle name="Note 3 4" xfId="400" xr:uid="{00000000-0005-0000-0000-0000BF010000}"/>
    <cellStyle name="Note 4" xfId="401" xr:uid="{00000000-0005-0000-0000-0000C0010000}"/>
    <cellStyle name="Number" xfId="402" xr:uid="{00000000-0005-0000-0000-0000C1010000}"/>
    <cellStyle name="Output" xfId="44" builtinId="21" customBuiltin="1"/>
    <cellStyle name="Output 2" xfId="170" xr:uid="{00000000-0005-0000-0000-0000C3010000}"/>
    <cellStyle name="Output 2 2" xfId="403" xr:uid="{00000000-0005-0000-0000-0000C4010000}"/>
    <cellStyle name="Output 2 2 2" xfId="404" xr:uid="{00000000-0005-0000-0000-0000C5010000}"/>
    <cellStyle name="Output 2 3" xfId="405" xr:uid="{00000000-0005-0000-0000-0000C6010000}"/>
    <cellStyle name="Output 2 3 2" xfId="406" xr:uid="{00000000-0005-0000-0000-0000C7010000}"/>
    <cellStyle name="Output 2 4" xfId="407" xr:uid="{00000000-0005-0000-0000-0000C8010000}"/>
    <cellStyle name="Output 3" xfId="408" xr:uid="{00000000-0005-0000-0000-0000C9010000}"/>
    <cellStyle name="Output 3 2" xfId="409" xr:uid="{00000000-0005-0000-0000-0000CA010000}"/>
    <cellStyle name="Output 4" xfId="410" xr:uid="{00000000-0005-0000-0000-0000CB010000}"/>
    <cellStyle name="Output Amounts" xfId="411" xr:uid="{00000000-0005-0000-0000-0000CC010000}"/>
    <cellStyle name="PB Table Heading" xfId="412" xr:uid="{00000000-0005-0000-0000-0000CD010000}"/>
    <cellStyle name="PB Table Highlight1" xfId="413" xr:uid="{00000000-0005-0000-0000-0000CE010000}"/>
    <cellStyle name="PB Table Highlight2" xfId="414" xr:uid="{00000000-0005-0000-0000-0000CF010000}"/>
    <cellStyle name="PB Table Highlight3" xfId="415" xr:uid="{00000000-0005-0000-0000-0000D0010000}"/>
    <cellStyle name="PB Table Standard Row" xfId="416" xr:uid="{00000000-0005-0000-0000-0000D1010000}"/>
    <cellStyle name="PB Table Standard Row 2" xfId="417" xr:uid="{00000000-0005-0000-0000-0000D2010000}"/>
    <cellStyle name="PB Table Standard Row 3" xfId="418" xr:uid="{00000000-0005-0000-0000-0000D3010000}"/>
    <cellStyle name="PB Table Standard Row 4" xfId="419" xr:uid="{00000000-0005-0000-0000-0000D4010000}"/>
    <cellStyle name="PB Table Standard Row 5" xfId="420" xr:uid="{00000000-0005-0000-0000-0000D5010000}"/>
    <cellStyle name="PB Table Subtotal Row" xfId="421" xr:uid="{00000000-0005-0000-0000-0000D6010000}"/>
    <cellStyle name="PB Table Subtotal Row 10" xfId="604" xr:uid="{00000000-0005-0000-0000-0000D7010000}"/>
    <cellStyle name="PB Table Subtotal Row 2" xfId="422" xr:uid="{00000000-0005-0000-0000-0000D8010000}"/>
    <cellStyle name="PB Table Subtotal Row 2 2" xfId="423" xr:uid="{00000000-0005-0000-0000-0000D9010000}"/>
    <cellStyle name="PB Table Subtotal Row 2 2 2" xfId="424" xr:uid="{00000000-0005-0000-0000-0000DA010000}"/>
    <cellStyle name="PB Table Subtotal Row 2 2 2 2" xfId="607" xr:uid="{00000000-0005-0000-0000-0000DB010000}"/>
    <cellStyle name="PB Table Subtotal Row 2 2 2 3" xfId="610" xr:uid="{00000000-0005-0000-0000-0000DC010000}"/>
    <cellStyle name="PB Table Subtotal Row 2 2 2 4" xfId="558" xr:uid="{00000000-0005-0000-0000-0000DD010000}"/>
    <cellStyle name="PB Table Subtotal Row 2 2 3" xfId="559" xr:uid="{00000000-0005-0000-0000-0000DE010000}"/>
    <cellStyle name="PB Table Subtotal Row 2 2 4" xfId="551" xr:uid="{00000000-0005-0000-0000-0000DF010000}"/>
    <cellStyle name="PB Table Subtotal Row 2 2 5" xfId="629" xr:uid="{00000000-0005-0000-0000-0000E0010000}"/>
    <cellStyle name="PB Table Subtotal Row 2 3" xfId="425" xr:uid="{00000000-0005-0000-0000-0000E1010000}"/>
    <cellStyle name="PB Table Subtotal Row 2 3 2" xfId="565" xr:uid="{00000000-0005-0000-0000-0000E2010000}"/>
    <cellStyle name="PB Table Subtotal Row 2 3 3" xfId="556" xr:uid="{00000000-0005-0000-0000-0000E3010000}"/>
    <cellStyle name="PB Table Subtotal Row 2 3 4" xfId="603" xr:uid="{00000000-0005-0000-0000-0000E4010000}"/>
    <cellStyle name="PB Table Subtotal Row 2 4" xfId="531" xr:uid="{00000000-0005-0000-0000-0000E5010000}"/>
    <cellStyle name="PB Table Subtotal Row 2 5" xfId="570" xr:uid="{00000000-0005-0000-0000-0000E6010000}"/>
    <cellStyle name="PB Table Subtotal Row 2 6" xfId="655" xr:uid="{00000000-0005-0000-0000-0000E7010000}"/>
    <cellStyle name="PB Table Subtotal Row 3" xfId="426" xr:uid="{00000000-0005-0000-0000-0000E8010000}"/>
    <cellStyle name="PB Table Subtotal Row 3 2" xfId="427" xr:uid="{00000000-0005-0000-0000-0000E9010000}"/>
    <cellStyle name="PB Table Subtotal Row 3 2 2" xfId="553" xr:uid="{00000000-0005-0000-0000-0000EA010000}"/>
    <cellStyle name="PB Table Subtotal Row 3 2 3" xfId="552" xr:uid="{00000000-0005-0000-0000-0000EB010000}"/>
    <cellStyle name="PB Table Subtotal Row 3 2 4" xfId="529" xr:uid="{00000000-0005-0000-0000-0000EC010000}"/>
    <cellStyle name="PB Table Subtotal Row 3 3" xfId="652" xr:uid="{00000000-0005-0000-0000-0000ED010000}"/>
    <cellStyle name="PB Table Subtotal Row 3 4" xfId="612" xr:uid="{00000000-0005-0000-0000-0000EE010000}"/>
    <cellStyle name="PB Table Subtotal Row 3 5" xfId="651" xr:uid="{00000000-0005-0000-0000-0000EF010000}"/>
    <cellStyle name="PB Table Subtotal Row 4" xfId="428" xr:uid="{00000000-0005-0000-0000-0000F0010000}"/>
    <cellStyle name="PB Table Subtotal Row 4 2" xfId="429" xr:uid="{00000000-0005-0000-0000-0000F1010000}"/>
    <cellStyle name="PB Table Subtotal Row 4 2 2" xfId="545" xr:uid="{00000000-0005-0000-0000-0000F2010000}"/>
    <cellStyle name="PB Table Subtotal Row 4 2 3" xfId="649" xr:uid="{00000000-0005-0000-0000-0000F3010000}"/>
    <cellStyle name="PB Table Subtotal Row 4 2 4" xfId="658" xr:uid="{00000000-0005-0000-0000-0000F4010000}"/>
    <cellStyle name="PB Table Subtotal Row 4 3" xfId="544" xr:uid="{00000000-0005-0000-0000-0000F5010000}"/>
    <cellStyle name="PB Table Subtotal Row 4 4" xfId="648" xr:uid="{00000000-0005-0000-0000-0000F6010000}"/>
    <cellStyle name="PB Table Subtotal Row 4 5" xfId="611" xr:uid="{00000000-0005-0000-0000-0000F7010000}"/>
    <cellStyle name="PB Table Subtotal Row 5" xfId="430" xr:uid="{00000000-0005-0000-0000-0000F8010000}"/>
    <cellStyle name="PB Table Subtotal Row 5 2" xfId="431" xr:uid="{00000000-0005-0000-0000-0000F9010000}"/>
    <cellStyle name="PB Table Subtotal Row 5 2 2" xfId="546" xr:uid="{00000000-0005-0000-0000-0000FA010000}"/>
    <cellStyle name="PB Table Subtotal Row 5 2 3" xfId="557" xr:uid="{00000000-0005-0000-0000-0000FB010000}"/>
    <cellStyle name="PB Table Subtotal Row 5 2 4" xfId="659" xr:uid="{00000000-0005-0000-0000-0000FC010000}"/>
    <cellStyle name="PB Table Subtotal Row 5 3" xfId="608" xr:uid="{00000000-0005-0000-0000-0000FD010000}"/>
    <cellStyle name="PB Table Subtotal Row 5 4" xfId="632" xr:uid="{00000000-0005-0000-0000-0000FE010000}"/>
    <cellStyle name="PB Table Subtotal Row 5 5" xfId="653" xr:uid="{00000000-0005-0000-0000-0000FF010000}"/>
    <cellStyle name="PB Table Subtotal Row 6" xfId="432" xr:uid="{00000000-0005-0000-0000-000000020000}"/>
    <cellStyle name="PB Table Subtotal Row 6 2" xfId="433" xr:uid="{00000000-0005-0000-0000-000001020000}"/>
    <cellStyle name="PB Table Subtotal Row 6 2 2" xfId="609" xr:uid="{00000000-0005-0000-0000-000002020000}"/>
    <cellStyle name="PB Table Subtotal Row 6 2 3" xfId="650" xr:uid="{00000000-0005-0000-0000-000003020000}"/>
    <cellStyle name="PB Table Subtotal Row 6 2 4" xfId="627" xr:uid="{00000000-0005-0000-0000-000004020000}"/>
    <cellStyle name="PB Table Subtotal Row 6 3" xfId="547" xr:uid="{00000000-0005-0000-0000-000005020000}"/>
    <cellStyle name="PB Table Subtotal Row 6 4" xfId="543" xr:uid="{00000000-0005-0000-0000-000006020000}"/>
    <cellStyle name="PB Table Subtotal Row 6 5" xfId="530" xr:uid="{00000000-0005-0000-0000-000007020000}"/>
    <cellStyle name="PB Table Subtotal Row 7" xfId="434" xr:uid="{00000000-0005-0000-0000-000008020000}"/>
    <cellStyle name="PB Table Subtotal Row 7 2" xfId="548" xr:uid="{00000000-0005-0000-0000-000009020000}"/>
    <cellStyle name="PB Table Subtotal Row 7 3" xfId="657" xr:uid="{00000000-0005-0000-0000-00000A020000}"/>
    <cellStyle name="PB Table Subtotal Row 7 4" xfId="656" xr:uid="{00000000-0005-0000-0000-00000B020000}"/>
    <cellStyle name="PB Table Subtotal Row 8" xfId="606" xr:uid="{00000000-0005-0000-0000-00000C020000}"/>
    <cellStyle name="PB Table Subtotal Row 9" xfId="532" xr:uid="{00000000-0005-0000-0000-00000D020000}"/>
    <cellStyle name="PB Table Total Row" xfId="435" xr:uid="{00000000-0005-0000-0000-00000E020000}"/>
    <cellStyle name="per0" xfId="107" xr:uid="{00000000-0005-0000-0000-00000F020000}"/>
    <cellStyle name="per1" xfId="108" xr:uid="{00000000-0005-0000-0000-000010020000}"/>
    <cellStyle name="Per1rgt" xfId="109" xr:uid="{00000000-0005-0000-0000-000011020000}"/>
    <cellStyle name="per2" xfId="110" xr:uid="{00000000-0005-0000-0000-000012020000}"/>
    <cellStyle name="Percen - Style4" xfId="436" xr:uid="{00000000-0005-0000-0000-000013020000}"/>
    <cellStyle name="Percent [2]" xfId="437" xr:uid="{00000000-0005-0000-0000-000014020000}"/>
    <cellStyle name="Percent 10" xfId="438" xr:uid="{00000000-0005-0000-0000-000015020000}"/>
    <cellStyle name="Percent 10 2" xfId="633" xr:uid="{00000000-0005-0000-0000-000016020000}"/>
    <cellStyle name="Percent 11" xfId="439" xr:uid="{00000000-0005-0000-0000-000017020000}"/>
    <cellStyle name="Percent 11 2" xfId="634" xr:uid="{00000000-0005-0000-0000-000018020000}"/>
    <cellStyle name="Percent 12" xfId="440" xr:uid="{00000000-0005-0000-0000-000019020000}"/>
    <cellStyle name="Percent 12 2" xfId="441" xr:uid="{00000000-0005-0000-0000-00001A020000}"/>
    <cellStyle name="Percent 12 2 2" xfId="636" xr:uid="{00000000-0005-0000-0000-00001B020000}"/>
    <cellStyle name="Percent 12 3" xfId="442" xr:uid="{00000000-0005-0000-0000-00001C020000}"/>
    <cellStyle name="Percent 12 3 2" xfId="637" xr:uid="{00000000-0005-0000-0000-00001D020000}"/>
    <cellStyle name="Percent 12 4" xfId="443" xr:uid="{00000000-0005-0000-0000-00001E020000}"/>
    <cellStyle name="Percent 12 4 2" xfId="638" xr:uid="{00000000-0005-0000-0000-00001F020000}"/>
    <cellStyle name="Percent 12 5" xfId="635" xr:uid="{00000000-0005-0000-0000-000020020000}"/>
    <cellStyle name="Percent 2" xfId="64" xr:uid="{00000000-0005-0000-0000-000021020000}"/>
    <cellStyle name="Percent 2 2" xfId="171" xr:uid="{00000000-0005-0000-0000-000022020000}"/>
    <cellStyle name="Percent 2 2 2" xfId="444" xr:uid="{00000000-0005-0000-0000-000023020000}"/>
    <cellStyle name="Percent 2 2 3" xfId="445" xr:uid="{00000000-0005-0000-0000-000024020000}"/>
    <cellStyle name="Percent 2 2 3 2" xfId="639" xr:uid="{00000000-0005-0000-0000-000025020000}"/>
    <cellStyle name="Percent 2 3" xfId="446" xr:uid="{00000000-0005-0000-0000-000026020000}"/>
    <cellStyle name="Percent 2 4" xfId="447" xr:uid="{00000000-0005-0000-0000-000027020000}"/>
    <cellStyle name="Percent 3" xfId="111" xr:uid="{00000000-0005-0000-0000-000028020000}"/>
    <cellStyle name="Percent 3 2" xfId="112" xr:uid="{00000000-0005-0000-0000-000029020000}"/>
    <cellStyle name="Percent 3 3" xfId="448" xr:uid="{00000000-0005-0000-0000-00002A020000}"/>
    <cellStyle name="Percent 4" xfId="113" xr:uid="{00000000-0005-0000-0000-00002B020000}"/>
    <cellStyle name="Percent 5" xfId="449" xr:uid="{00000000-0005-0000-0000-00002C020000}"/>
    <cellStyle name="Percent 5 2" xfId="450" xr:uid="{00000000-0005-0000-0000-00002D020000}"/>
    <cellStyle name="Percent 5 2 2" xfId="641" xr:uid="{00000000-0005-0000-0000-00002E020000}"/>
    <cellStyle name="Percent 5 3" xfId="640" xr:uid="{00000000-0005-0000-0000-00002F020000}"/>
    <cellStyle name="Percent 6" xfId="451" xr:uid="{00000000-0005-0000-0000-000030020000}"/>
    <cellStyle name="Percent 7" xfId="452" xr:uid="{00000000-0005-0000-0000-000031020000}"/>
    <cellStyle name="Percent 7 2" xfId="453" xr:uid="{00000000-0005-0000-0000-000032020000}"/>
    <cellStyle name="Percent 7 2 2" xfId="643" xr:uid="{00000000-0005-0000-0000-000033020000}"/>
    <cellStyle name="Percent 7 3" xfId="642" xr:uid="{00000000-0005-0000-0000-000034020000}"/>
    <cellStyle name="Percent 8" xfId="454" xr:uid="{00000000-0005-0000-0000-000035020000}"/>
    <cellStyle name="Percent 8 2" xfId="455" xr:uid="{00000000-0005-0000-0000-000036020000}"/>
    <cellStyle name="Percent 8 2 2" xfId="645" xr:uid="{00000000-0005-0000-0000-000037020000}"/>
    <cellStyle name="Percent 8 3" xfId="644" xr:uid="{00000000-0005-0000-0000-000038020000}"/>
    <cellStyle name="Percent 9" xfId="456" xr:uid="{00000000-0005-0000-0000-000039020000}"/>
    <cellStyle name="Percent 9 2" xfId="457" xr:uid="{00000000-0005-0000-0000-00003A020000}"/>
    <cellStyle name="Percent 9 2 2" xfId="647" xr:uid="{00000000-0005-0000-0000-00003B020000}"/>
    <cellStyle name="Percent 9 3" xfId="646" xr:uid="{00000000-0005-0000-0000-00003C020000}"/>
    <cellStyle name="Percent1" xfId="114" xr:uid="{00000000-0005-0000-0000-00003D020000}"/>
    <cellStyle name="Percent1ormal" xfId="115" xr:uid="{00000000-0005-0000-0000-00003E020000}"/>
    <cellStyle name="Percent2" xfId="116" xr:uid="{00000000-0005-0000-0000-00003F020000}"/>
    <cellStyle name="PSChar" xfId="458" xr:uid="{00000000-0005-0000-0000-000040020000}"/>
    <cellStyle name="PSDate" xfId="459" xr:uid="{00000000-0005-0000-0000-000041020000}"/>
    <cellStyle name="PSDec" xfId="460" xr:uid="{00000000-0005-0000-0000-000042020000}"/>
    <cellStyle name="PSHeading" xfId="461" xr:uid="{00000000-0005-0000-0000-000043020000}"/>
    <cellStyle name="PSInt" xfId="462" xr:uid="{00000000-0005-0000-0000-000044020000}"/>
    <cellStyle name="PSSpacer" xfId="463" xr:uid="{00000000-0005-0000-0000-000045020000}"/>
    <cellStyle name="purple" xfId="117" xr:uid="{00000000-0005-0000-0000-000046020000}"/>
    <cellStyle name="red" xfId="118" xr:uid="{00000000-0005-0000-0000-000047020000}"/>
    <cellStyle name="redl" xfId="119" xr:uid="{00000000-0005-0000-0000-000048020000}"/>
    <cellStyle name="redlet" xfId="120" xr:uid="{00000000-0005-0000-0000-000049020000}"/>
    <cellStyle name="redr" xfId="121" xr:uid="{00000000-0005-0000-0000-00004A020000}"/>
    <cellStyle name="redshade" xfId="122" xr:uid="{00000000-0005-0000-0000-00004B020000}"/>
    <cellStyle name="RevList" xfId="123" xr:uid="{00000000-0005-0000-0000-00004C020000}"/>
    <cellStyle name="Right" xfId="124" xr:uid="{00000000-0005-0000-0000-00004D020000}"/>
    <cellStyle name="Single Border" xfId="464" xr:uid="{00000000-0005-0000-0000-00004E020000}"/>
    <cellStyle name="Single Border 2" xfId="465" xr:uid="{00000000-0005-0000-0000-00004F020000}"/>
    <cellStyle name="Single Border 2 2" xfId="466" xr:uid="{00000000-0005-0000-0000-000050020000}"/>
    <cellStyle name="Single Border 2 3" xfId="467" xr:uid="{00000000-0005-0000-0000-000051020000}"/>
    <cellStyle name="Single Border 2 4" xfId="468" xr:uid="{00000000-0005-0000-0000-000052020000}"/>
    <cellStyle name="Single Border 3" xfId="469" xr:uid="{00000000-0005-0000-0000-000053020000}"/>
    <cellStyle name="Single Border 3 2" xfId="470" xr:uid="{00000000-0005-0000-0000-000054020000}"/>
    <cellStyle name="Single Border 3 3" xfId="471" xr:uid="{00000000-0005-0000-0000-000055020000}"/>
    <cellStyle name="Single Border 3 4" xfId="472" xr:uid="{00000000-0005-0000-0000-000056020000}"/>
    <cellStyle name="Single Border 4" xfId="473" xr:uid="{00000000-0005-0000-0000-000057020000}"/>
    <cellStyle name="Single Border 4 2" xfId="474" xr:uid="{00000000-0005-0000-0000-000058020000}"/>
    <cellStyle name="Single Border 4 3" xfId="475" xr:uid="{00000000-0005-0000-0000-000059020000}"/>
    <cellStyle name="Single Border 4 4" xfId="476" xr:uid="{00000000-0005-0000-0000-00005A020000}"/>
    <cellStyle name="Single Border 5" xfId="477" xr:uid="{00000000-0005-0000-0000-00005B020000}"/>
    <cellStyle name="Single Border 6" xfId="478" xr:uid="{00000000-0005-0000-0000-00005C020000}"/>
    <cellStyle name="Single Border 7" xfId="479" xr:uid="{00000000-0005-0000-0000-00005D020000}"/>
    <cellStyle name="special" xfId="125" xr:uid="{00000000-0005-0000-0000-00005E020000}"/>
    <cellStyle name="STYLE1" xfId="480" xr:uid="{00000000-0005-0000-0000-00005F020000}"/>
    <cellStyle name="STYLE1 2" xfId="481" xr:uid="{00000000-0005-0000-0000-000060020000}"/>
    <cellStyle name="STYLE1 2 2" xfId="482" xr:uid="{00000000-0005-0000-0000-000061020000}"/>
    <cellStyle name="STYLE1 2 2 2" xfId="483" xr:uid="{00000000-0005-0000-0000-000062020000}"/>
    <cellStyle name="STYLE1 2 3" xfId="484" xr:uid="{00000000-0005-0000-0000-000063020000}"/>
    <cellStyle name="STYLE1 3" xfId="485" xr:uid="{00000000-0005-0000-0000-000064020000}"/>
    <cellStyle name="STYLE1 3 2" xfId="486" xr:uid="{00000000-0005-0000-0000-000065020000}"/>
    <cellStyle name="STYLE10" xfId="487" xr:uid="{00000000-0005-0000-0000-000066020000}"/>
    <cellStyle name="STYLE11" xfId="488" xr:uid="{00000000-0005-0000-0000-000067020000}"/>
    <cellStyle name="STYLE12" xfId="489" xr:uid="{00000000-0005-0000-0000-000068020000}"/>
    <cellStyle name="STYLE2" xfId="490" xr:uid="{00000000-0005-0000-0000-000069020000}"/>
    <cellStyle name="STYLE2 2" xfId="491" xr:uid="{00000000-0005-0000-0000-00006A020000}"/>
    <cellStyle name="STYLE2 2 2" xfId="492" xr:uid="{00000000-0005-0000-0000-00006B020000}"/>
    <cellStyle name="STYLE2 2 3" xfId="493" xr:uid="{00000000-0005-0000-0000-00006C020000}"/>
    <cellStyle name="STYLE2 3" xfId="494" xr:uid="{00000000-0005-0000-0000-00006D020000}"/>
    <cellStyle name="STYLE2 3 2" xfId="495" xr:uid="{00000000-0005-0000-0000-00006E020000}"/>
    <cellStyle name="STYLE2 4" xfId="496" xr:uid="{00000000-0005-0000-0000-00006F020000}"/>
    <cellStyle name="STYLE3" xfId="497" xr:uid="{00000000-0005-0000-0000-000070020000}"/>
    <cellStyle name="STYLE3 2" xfId="498" xr:uid="{00000000-0005-0000-0000-000071020000}"/>
    <cellStyle name="STYLE3 3" xfId="499" xr:uid="{00000000-0005-0000-0000-000072020000}"/>
    <cellStyle name="STYLE4" xfId="500" xr:uid="{00000000-0005-0000-0000-000073020000}"/>
    <cellStyle name="STYLE4 2" xfId="501" xr:uid="{00000000-0005-0000-0000-000074020000}"/>
    <cellStyle name="STYLE4 3" xfId="502" xr:uid="{00000000-0005-0000-0000-000075020000}"/>
    <cellStyle name="STYLE5" xfId="503" xr:uid="{00000000-0005-0000-0000-000076020000}"/>
    <cellStyle name="STYLE5 2" xfId="504" xr:uid="{00000000-0005-0000-0000-000077020000}"/>
    <cellStyle name="STYLE5 2 2" xfId="505" xr:uid="{00000000-0005-0000-0000-000078020000}"/>
    <cellStyle name="STYLE5 3" xfId="506" xr:uid="{00000000-0005-0000-0000-000079020000}"/>
    <cellStyle name="STYLE6" xfId="507" xr:uid="{00000000-0005-0000-0000-00007A020000}"/>
    <cellStyle name="STYLE6 2" xfId="508" xr:uid="{00000000-0005-0000-0000-00007B020000}"/>
    <cellStyle name="STYLE6 3" xfId="509" xr:uid="{00000000-0005-0000-0000-00007C020000}"/>
    <cellStyle name="STYLE7" xfId="510" xr:uid="{00000000-0005-0000-0000-00007D020000}"/>
    <cellStyle name="STYLE8" xfId="511" xr:uid="{00000000-0005-0000-0000-00007E020000}"/>
    <cellStyle name="STYLE9" xfId="512" xr:uid="{00000000-0005-0000-0000-00007F020000}"/>
    <cellStyle name="Subtotal" xfId="126" xr:uid="{00000000-0005-0000-0000-000080020000}"/>
    <cellStyle name="Text" xfId="513" xr:uid="{00000000-0005-0000-0000-000081020000}"/>
    <cellStyle name="Title" xfId="45" builtinId="15" customBuiltin="1"/>
    <cellStyle name="Title 2" xfId="172" xr:uid="{00000000-0005-0000-0000-000083020000}"/>
    <cellStyle name="Title 3" xfId="514" xr:uid="{00000000-0005-0000-0000-000084020000}"/>
    <cellStyle name="Total" xfId="46" builtinId="25" customBuiltin="1"/>
    <cellStyle name="Total 2" xfId="173" xr:uid="{00000000-0005-0000-0000-000086020000}"/>
    <cellStyle name="Total 2 2" xfId="515" xr:uid="{00000000-0005-0000-0000-000087020000}"/>
    <cellStyle name="Total 2 2 2" xfId="516" xr:uid="{00000000-0005-0000-0000-000088020000}"/>
    <cellStyle name="Total 2 3" xfId="517" xr:uid="{00000000-0005-0000-0000-000089020000}"/>
    <cellStyle name="Total 2 3 2" xfId="518" xr:uid="{00000000-0005-0000-0000-00008A020000}"/>
    <cellStyle name="Total 2 4" xfId="519" xr:uid="{00000000-0005-0000-0000-00008B020000}"/>
    <cellStyle name="Total 3" xfId="520" xr:uid="{00000000-0005-0000-0000-00008C020000}"/>
    <cellStyle name="Total 4" xfId="521" xr:uid="{00000000-0005-0000-0000-00008D020000}"/>
    <cellStyle name="up" xfId="127" xr:uid="{00000000-0005-0000-0000-00008E020000}"/>
    <cellStyle name="Warning Text" xfId="47" builtinId="11" customBuiltin="1"/>
    <cellStyle name="Warning Text 2" xfId="522" xr:uid="{00000000-0005-0000-0000-000090020000}"/>
    <cellStyle name="Yellow" xfId="128" xr:uid="{00000000-0005-0000-0000-000091020000}"/>
    <cellStyle name="Yellow2" xfId="129" xr:uid="{00000000-0005-0000-0000-000092020000}"/>
    <cellStyle name="YellowL" xfId="130" xr:uid="{00000000-0005-0000-0000-000093020000}"/>
    <cellStyle name="yellowr" xfId="131" xr:uid="{00000000-0005-0000-0000-000094020000}"/>
  </cellStyles>
  <dxfs count="4">
    <dxf>
      <font>
        <b/>
        <i val="0"/>
        <condense val="0"/>
        <extend val="0"/>
        <color indexed="10"/>
      </font>
      <fill>
        <patternFill>
          <bgColor indexed="13"/>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2F2F2"/>
      <color rgb="FFA6A6A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5.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PHXwpfs01\data1\FINANCE\ACCRUAL\2000DC\10_00dc\DCLa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HXwpfs01\data1\WORK\CALOMC\Project\Two%20Plan%20Rates\Rate%20Dev\Copy%20of%2005newphpcohsUP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henas01\group\FCHPFIN\XLDATA\David_R\vb2-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ercer.com\us_data\WORK\NJYPHX\Project\Source%20Data\Financials\Horizon\03-09-30\NJ-CASHF.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ercer.com\us_data\Users\Simeon-Rosas\AppData\Local\Microsoft\Windows\Temporary%20Internet%20Files\Content.Outlook\Z133GOBT\OneCareFinancialReportingTemplate2017_01(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x0000_ÿ"/>
      <sheetName val="General"/>
      <sheetName val="Hospital "/>
      <sheetName val="Medical "/>
      <sheetName val="DCLag"/>
      <sheetName val="Control"/>
      <sheetName val="****"/>
      <sheetName val="Key"/>
      <sheetName val="2009 Oct Guidance SEC Format"/>
      <sheetName val="Q3 Forecast Scenarios Aud Com"/>
      <sheetName val="Schedule 1-E A"/>
      <sheetName val="Look_up"/>
      <sheetName val="&lt;Overview &amp; Legend&gt;"/>
      <sheetName val="Jul PPD"/>
      <sheetName val="Plan Cost Centers- Final  "/>
      <sheetName val="Revenue"/>
      <sheetName val="Exhibit II"/>
      <sheetName val="INDEX"/>
      <sheetName val="Appendix A-Region"/>
      <sheetName val="Lookups"/>
      <sheetName val="June 17"/>
      <sheetName val="#19A-R2, 3 Mos w 0 (Acute)"/>
      <sheetName val="hiddenSheet"/>
      <sheetName val="Options"/>
      <sheetName val="RDO_Non-Expansion_PH COAs"/>
      <sheetName val="HS"/>
      <sheetName val="HS Copy LAW"/>
      <sheetName val="HS (2)"/>
      <sheetName val="Sum with Factors"/>
      <sheetName val="Defined Input Options"/>
      <sheetName val="Dropdown_Ctrls"/>
      <sheetName val="B - Medi-Cal Income Statement"/>
      <sheetName val="Rating Regions by HP"/>
      <sheetName val="YTD  (2)"/>
      <sheetName val="Graph Builder"/>
      <sheetName val="Admin Expense Projections"/>
      <sheetName val="HIDE"/>
      <sheetName val="Hospital_"/>
      <sheetName val="Medical_"/>
      <sheetName val="2009_Oct_Guidance_SEC_Format"/>
      <sheetName val="Q3_Forecast_Scenarios_Aud_Com"/>
      <sheetName val="&lt;Overview_&amp;_Legend&gt;"/>
      <sheetName val="Schedule_1-E_A"/>
      <sheetName val="Jul_PPD"/>
      <sheetName val="Plan_Cost_Centers-_Final__"/>
      <sheetName val="Exhibit_II"/>
      <sheetName val="Appendix_A-Region"/>
      <sheetName val="June_17"/>
      <sheetName val="#19A-R2,_3_Mos_w_0_(Acute)"/>
      <sheetName val="HS_Copy_LAW"/>
      <sheetName val="HS_(2)"/>
      <sheetName val="Sum_with_Factors"/>
      <sheetName val="Defined_Input_Options"/>
      <sheetName val="RDO_Non-Expansion_PH_COAs"/>
      <sheetName val="B_-_Medi-Cal_Income_Statement"/>
      <sheetName val="Rating_Regions_by_HP"/>
      <sheetName val="Admin_Expense_Projection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sheetData sheetId="35" refreshError="1"/>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ge 1"/>
      <sheetName val="exclist"/>
      <sheetName val="excl"/>
      <sheetName val="expansion"/>
      <sheetName val="comparison"/>
      <sheetName val="workrate"/>
      <sheetName val="base"/>
      <sheetName val="agsx"/>
      <sheetName val="medi"/>
      <sheetName val="pol"/>
      <sheetName val="misc"/>
      <sheetName val="trend"/>
      <sheetName val="plan"/>
      <sheetName val="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istrativeExpenses"/>
      <sheetName val="Personnel"/>
      <sheetName val="Summary"/>
      <sheetName val="Sheet2"/>
      <sheetName val="PROPERTY 1993 P17C"/>
    </sheetNames>
    <sheetDataSet>
      <sheetData sheetId="0" refreshError="1"/>
      <sheetData sheetId="1"/>
      <sheetData sheetId="2"/>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sh Flow"/>
      <sheetName val="Support"/>
      <sheetName val="Module1"/>
      <sheetName val="Module2"/>
      <sheetName val="NJ-CASHF"/>
      <sheetName val="NJ-CASHF.XLS"/>
    </sheetNames>
    <definedNames>
      <definedName name="Prt_Shts"/>
    </definedNames>
    <sheetDataSet>
      <sheetData sheetId="0"/>
      <sheetData sheetId="1"/>
      <sheetData sheetId="2"/>
      <sheetData sheetId="3"/>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rtification Statement"/>
      <sheetName val="A-Member Months"/>
      <sheetName val="Total by Region"/>
      <sheetName val="Total by Rate Cell"/>
      <sheetName val="B-Income Stmt Eastern"/>
      <sheetName val="B-Income Stmt Western"/>
      <sheetName val="B-Income Stmt The Cape"/>
      <sheetName val="C-Footnotes"/>
      <sheetName val="D-Unallowable Expenses"/>
      <sheetName val="E-SubCapitatation"/>
      <sheetName val="H-Lag report Physician"/>
      <sheetName val="H-Lag report Inpatient"/>
      <sheetName val="H-Lag report Outpatient"/>
      <sheetName val="H-Lag report Pharmacy"/>
      <sheetName val="H-Lag report Other"/>
      <sheetName val="T -Utilization Total"/>
      <sheetName val="T -Utilization Eastern"/>
      <sheetName val="T -Utilization Western"/>
      <sheetName val="T -Utilization The Ca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B14"/>
  <sheetViews>
    <sheetView showGridLines="0" zoomScale="110" zoomScaleNormal="110" workbookViewId="0"/>
  </sheetViews>
  <sheetFormatPr defaultColWidth="8.85546875" defaultRowHeight="12.6"/>
  <cols>
    <col min="1" max="1" width="3.140625" style="439" customWidth="1"/>
    <col min="2" max="2" width="135.42578125" style="439" customWidth="1"/>
    <col min="3" max="16384" width="8.85546875" style="439"/>
  </cols>
  <sheetData>
    <row r="1" spans="2:2" ht="15.95" thickBot="1">
      <c r="B1" s="440" t="s">
        <v>0</v>
      </c>
    </row>
    <row r="2" spans="2:2" ht="13.5" thickBot="1">
      <c r="B2" s="441" t="s">
        <v>1</v>
      </c>
    </row>
    <row r="3" spans="2:2" ht="62.45">
      <c r="B3" s="769" t="s">
        <v>2</v>
      </c>
    </row>
    <row r="4" spans="2:2" ht="12.95">
      <c r="B4" s="442" t="s">
        <v>3</v>
      </c>
    </row>
    <row r="5" spans="2:2">
      <c r="B5" s="768" t="s">
        <v>4</v>
      </c>
    </row>
    <row r="6" spans="2:2">
      <c r="B6" s="768" t="s">
        <v>5</v>
      </c>
    </row>
    <row r="7" spans="2:2" ht="12.95">
      <c r="B7" s="442" t="s">
        <v>0</v>
      </c>
    </row>
    <row r="8" spans="2:2" ht="37.5">
      <c r="B8" s="443" t="s">
        <v>6</v>
      </c>
    </row>
    <row r="9" spans="2:2" ht="24.95">
      <c r="B9" s="444" t="s">
        <v>7</v>
      </c>
    </row>
    <row r="10" spans="2:2" ht="37.5">
      <c r="B10" s="444" t="s">
        <v>8</v>
      </c>
    </row>
    <row r="11" spans="2:2" ht="24.95">
      <c r="B11" s="444" t="s">
        <v>9</v>
      </c>
    </row>
    <row r="12" spans="2:2" ht="24.95">
      <c r="B12" s="443" t="s">
        <v>10</v>
      </c>
    </row>
    <row r="13" spans="2:2" ht="25.5" thickBot="1">
      <c r="B13" s="445" t="s">
        <v>11</v>
      </c>
    </row>
    <row r="14" spans="2:2">
      <c r="B14" s="998"/>
    </row>
  </sheetData>
  <pageMargins left="0.7" right="0.7" top="0.75" bottom="0.75" header="0.3" footer="0.3"/>
  <pageSetup scale="9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R23"/>
  <sheetViews>
    <sheetView zoomScale="85" zoomScaleNormal="85" workbookViewId="0">
      <selection activeCell="G37" sqref="G37"/>
    </sheetView>
  </sheetViews>
  <sheetFormatPr defaultColWidth="8.5703125" defaultRowHeight="12.6"/>
  <cols>
    <col min="1" max="1" width="35.42578125" style="792" customWidth="1"/>
    <col min="2" max="2" width="7.42578125" style="792" bestFit="1" customWidth="1"/>
    <col min="3" max="7" width="17.5703125" style="792" customWidth="1"/>
    <col min="8" max="65" width="14.5703125" style="792" customWidth="1"/>
    <col min="66" max="16384" width="8.5703125" style="792"/>
  </cols>
  <sheetData>
    <row r="1" spans="1:18" s="206" customFormat="1" ht="42.6" customHeight="1">
      <c r="A1" s="278" t="s">
        <v>179</v>
      </c>
      <c r="B1" s="204"/>
      <c r="C1" s="205"/>
      <c r="D1" s="205"/>
      <c r="E1" s="929"/>
      <c r="F1" s="929"/>
      <c r="G1" s="205"/>
      <c r="H1" s="205"/>
      <c r="I1" s="205"/>
      <c r="J1" s="205"/>
      <c r="K1" s="205"/>
      <c r="L1" s="205"/>
      <c r="M1" s="205"/>
      <c r="N1" s="205"/>
      <c r="O1" s="205"/>
      <c r="P1" s="205"/>
      <c r="Q1" s="205"/>
      <c r="R1" s="205"/>
    </row>
    <row r="2" spans="1:18" s="206" customFormat="1" ht="12.95">
      <c r="A2" s="204" t="s">
        <v>1297</v>
      </c>
      <c r="B2" s="204"/>
      <c r="C2" s="1103" t="str">
        <f>'1_Enrollment'!D2</f>
        <v>Tufts Health Public Plan, Inc.</v>
      </c>
      <c r="D2" s="207"/>
      <c r="E2" s="207"/>
      <c r="F2" s="208"/>
      <c r="G2" s="205"/>
      <c r="H2" s="205"/>
      <c r="I2" s="205"/>
      <c r="J2" s="205"/>
      <c r="K2" s="205"/>
      <c r="L2" s="205"/>
      <c r="M2" s="205"/>
      <c r="N2" s="205"/>
      <c r="O2" s="205"/>
      <c r="P2" s="205"/>
      <c r="Q2" s="205"/>
      <c r="R2" s="205"/>
    </row>
    <row r="3" spans="1:18" s="206" customFormat="1" ht="12.95">
      <c r="A3" s="204" t="s">
        <v>1299</v>
      </c>
      <c r="B3" s="204"/>
      <c r="C3" s="1103" t="str">
        <f>'1_Enrollment'!D3</f>
        <v>01/01/2022 to 12/31/2022</v>
      </c>
      <c r="D3" s="207"/>
      <c r="E3" s="207"/>
      <c r="F3" s="208"/>
      <c r="G3" s="205"/>
      <c r="H3" s="205"/>
      <c r="I3" s="205"/>
      <c r="J3" s="205"/>
      <c r="K3" s="205"/>
      <c r="L3" s="205"/>
      <c r="M3" s="205"/>
      <c r="N3" s="205"/>
      <c r="O3" s="205"/>
      <c r="P3" s="205"/>
      <c r="Q3" s="205"/>
      <c r="R3" s="205"/>
    </row>
    <row r="4" spans="1:18" s="206" customFormat="1" ht="12.95">
      <c r="A4" s="204" t="s">
        <v>1301</v>
      </c>
      <c r="B4" s="204"/>
      <c r="C4" s="1104">
        <f>'1_Enrollment'!D4</f>
        <v>45382</v>
      </c>
      <c r="D4" s="930"/>
      <c r="E4" s="930"/>
      <c r="F4" s="931"/>
      <c r="G4" s="205"/>
      <c r="H4" s="205"/>
      <c r="I4" s="205"/>
      <c r="J4" s="205"/>
      <c r="K4" s="205"/>
      <c r="L4" s="205"/>
      <c r="M4" s="205"/>
      <c r="N4" s="205"/>
      <c r="O4" s="205"/>
      <c r="P4" s="205"/>
      <c r="Q4" s="205"/>
      <c r="R4" s="205"/>
    </row>
    <row r="5" spans="1:18" s="206" customFormat="1" ht="12.95">
      <c r="A5" s="204" t="s">
        <v>1302</v>
      </c>
      <c r="B5" s="204"/>
      <c r="C5" s="1103" t="str">
        <f>'1_Enrollment'!D5</f>
        <v>Jeffrey Muehlberg</v>
      </c>
      <c r="D5" s="207"/>
      <c r="E5" s="207"/>
      <c r="F5" s="208"/>
      <c r="G5" s="205"/>
      <c r="H5" s="205"/>
      <c r="I5" s="205"/>
      <c r="J5" s="205"/>
      <c r="K5" s="205"/>
      <c r="L5" s="205"/>
      <c r="M5" s="205"/>
      <c r="N5" s="205"/>
      <c r="O5" s="205"/>
      <c r="P5" s="205"/>
      <c r="Q5" s="205"/>
      <c r="R5" s="205"/>
    </row>
    <row r="6" spans="1:18" s="206" customFormat="1" ht="12.95">
      <c r="A6" s="204" t="s">
        <v>1304</v>
      </c>
      <c r="B6" s="204"/>
      <c r="C6" s="1105">
        <f>'1_Enrollment'!D6</f>
        <v>45412</v>
      </c>
      <c r="D6" s="207"/>
      <c r="E6" s="207"/>
      <c r="F6" s="208"/>
      <c r="G6" s="205"/>
      <c r="H6" s="205"/>
      <c r="I6" s="205"/>
      <c r="J6" s="205"/>
      <c r="K6" s="205"/>
      <c r="L6" s="205"/>
      <c r="M6" s="205"/>
      <c r="N6" s="205"/>
      <c r="O6" s="209"/>
      <c r="P6" s="205"/>
      <c r="Q6" s="209"/>
      <c r="R6" s="205"/>
    </row>
    <row r="10" spans="1:18" ht="13.35" customHeight="1">
      <c r="B10" s="812" t="s">
        <v>485</v>
      </c>
      <c r="C10" s="1108" t="s">
        <v>35</v>
      </c>
      <c r="D10" s="1108" t="s">
        <v>36</v>
      </c>
      <c r="E10" s="1108" t="s">
        <v>37</v>
      </c>
      <c r="F10" s="1108" t="s">
        <v>38</v>
      </c>
      <c r="G10" s="1108" t="s">
        <v>1322</v>
      </c>
    </row>
    <row r="11" spans="1:18" ht="13.35" customHeight="1">
      <c r="A11" s="793" t="s">
        <v>181</v>
      </c>
      <c r="B11" s="300">
        <v>1</v>
      </c>
      <c r="C11" s="794">
        <f>+'3A_Income Stmnt_Summary'!CI14+'3A_Income Stmnt_Summary'!CI19</f>
        <v>12520243.599999847</v>
      </c>
      <c r="D11" s="794">
        <f>+'3A_Income Stmnt_Summary'!CJ14+'3A_Income Stmnt_Summary'!CJ19</f>
        <v>13106270.479999829</v>
      </c>
      <c r="E11" s="794">
        <f>+'3A_Income Stmnt_Summary'!CK14+'3A_Income Stmnt_Summary'!CK19</f>
        <v>13983495.670000032</v>
      </c>
      <c r="F11" s="794">
        <f>+'3A_Income Stmnt_Summary'!CL14+'3A_Income Stmnt_Summary'!CL19</f>
        <v>19442282.689999945</v>
      </c>
      <c r="G11" s="794">
        <f>SUM(C11:F11)</f>
        <v>59052292.439999655</v>
      </c>
    </row>
    <row r="12" spans="1:18" ht="13.35" customHeight="1">
      <c r="A12" s="1109" t="s">
        <v>183</v>
      </c>
      <c r="B12" s="300">
        <v>2</v>
      </c>
      <c r="C12" s="794">
        <f>+'3A_Income Stmnt_Summary'!CI18+'3A_Income Stmnt_Summary'!CI20</f>
        <v>18686664.329909865</v>
      </c>
      <c r="D12" s="794">
        <f>+'3A_Income Stmnt_Summary'!CJ18+'3A_Income Stmnt_Summary'!CJ20</f>
        <v>19734322.459951509</v>
      </c>
      <c r="E12" s="794">
        <f>+'3A_Income Stmnt_Summary'!CK18+'3A_Income Stmnt_Summary'!CK20</f>
        <v>21518761.06925074</v>
      </c>
      <c r="F12" s="794">
        <f>+'3A_Income Stmnt_Summary'!CL18+'3A_Income Stmnt_Summary'!CL20</f>
        <v>28008731.352421928</v>
      </c>
      <c r="G12" s="794">
        <f t="shared" ref="G12:G18" si="0">SUM(C12:F12)</f>
        <v>87948479.211534038</v>
      </c>
    </row>
    <row r="13" spans="1:18" ht="12.95">
      <c r="A13" s="1109" t="s">
        <v>185</v>
      </c>
      <c r="B13" s="300">
        <v>3</v>
      </c>
      <c r="C13" s="807">
        <f>+'3A_Income Stmnt_Summary'!CI28</f>
        <v>0</v>
      </c>
      <c r="D13" s="807">
        <f>+'3A_Income Stmnt_Summary'!CJ28</f>
        <v>3502174.51</v>
      </c>
      <c r="E13" s="807">
        <f>+'3A_Income Stmnt_Summary'!CK28</f>
        <v>307569.59000000084</v>
      </c>
      <c r="F13" s="807">
        <f>+'3A_Income Stmnt_Summary'!CL28</f>
        <v>-1110352.1000000006</v>
      </c>
      <c r="G13" s="807">
        <f t="shared" si="0"/>
        <v>2699392</v>
      </c>
    </row>
    <row r="14" spans="1:18" ht="12.95">
      <c r="A14" s="1109" t="s">
        <v>187</v>
      </c>
      <c r="B14" s="300">
        <v>4</v>
      </c>
      <c r="C14" s="808">
        <f>SUM(C11:C13)</f>
        <v>31206907.929909714</v>
      </c>
      <c r="D14" s="808">
        <f t="shared" ref="D14:F14" si="1">SUM(D11:D13)</f>
        <v>36342767.449951336</v>
      </c>
      <c r="E14" s="808">
        <f t="shared" si="1"/>
        <v>35809826.329250775</v>
      </c>
      <c r="F14" s="808">
        <f t="shared" si="1"/>
        <v>46340661.942421876</v>
      </c>
      <c r="G14" s="808">
        <f t="shared" si="0"/>
        <v>149700163.65153372</v>
      </c>
    </row>
    <row r="15" spans="1:18" ht="12.95">
      <c r="A15" s="1109" t="s">
        <v>189</v>
      </c>
      <c r="B15" s="300">
        <v>5</v>
      </c>
      <c r="C15" s="794">
        <f>+'3A_Income Stmnt_Summary'!CI58</f>
        <v>26646712.084272571</v>
      </c>
      <c r="D15" s="794">
        <f>+'3A_Income Stmnt_Summary'!CJ58</f>
        <v>28882068.863001928</v>
      </c>
      <c r="E15" s="794">
        <f>+'3A_Income Stmnt_Summary'!CK58</f>
        <v>33428050.797910586</v>
      </c>
      <c r="F15" s="794">
        <f>+'3A_Income Stmnt_Summary'!CL58</f>
        <v>42321669.624012873</v>
      </c>
      <c r="G15" s="794">
        <f t="shared" si="0"/>
        <v>131278501.36919795</v>
      </c>
    </row>
    <row r="16" spans="1:18" ht="12.95">
      <c r="A16" s="1109" t="s">
        <v>191</v>
      </c>
      <c r="B16" s="300">
        <v>6</v>
      </c>
      <c r="C16" s="794">
        <f>+'3A_Income Stmnt_Summary'!CI66</f>
        <v>1985332.4320000007</v>
      </c>
      <c r="D16" s="794">
        <f>+'3A_Income Stmnt_Summary'!CJ66</f>
        <v>2124582.2799999989</v>
      </c>
      <c r="E16" s="794">
        <f>+'3A_Income Stmnt_Summary'!CK66</f>
        <v>2044479.3839999994</v>
      </c>
      <c r="F16" s="794">
        <f>+'3A_Income Stmnt_Summary'!CL66</f>
        <v>2737047.904000001</v>
      </c>
      <c r="G16" s="794">
        <f t="shared" si="0"/>
        <v>8891442</v>
      </c>
    </row>
    <row r="17" spans="1:7" ht="12.95">
      <c r="A17" s="1109" t="s">
        <v>193</v>
      </c>
      <c r="B17" s="300">
        <v>7</v>
      </c>
      <c r="C17" s="794">
        <f>+'3A_Income Stmnt_Summary'!CI81</f>
        <v>1991811.2580000004</v>
      </c>
      <c r="D17" s="794">
        <f>+'3A_Income Stmnt_Summary'!CJ81</f>
        <v>2122480.2799999998</v>
      </c>
      <c r="E17" s="794">
        <f>+'3A_Income Stmnt_Summary'!CK81</f>
        <v>2121214.6860000002</v>
      </c>
      <c r="F17" s="794">
        <f>+'3A_Income Stmnt_Summary'!CL81</f>
        <v>3681515.5459999987</v>
      </c>
      <c r="G17" s="794">
        <f t="shared" si="0"/>
        <v>9917021.7699999996</v>
      </c>
    </row>
    <row r="18" spans="1:7" ht="12.95">
      <c r="A18" s="1109" t="s">
        <v>195</v>
      </c>
      <c r="B18" s="300">
        <v>8</v>
      </c>
      <c r="C18" s="808">
        <f>+'3A_Income Stmnt_Summary'!CI85</f>
        <v>583052.15563713736</v>
      </c>
      <c r="D18" s="808">
        <f>+'3A_Income Stmnt_Summary'!CJ85</f>
        <v>3213636.0269494019</v>
      </c>
      <c r="E18" s="808">
        <f>+'3A_Income Stmnt_Summary'!CK85</f>
        <v>-1783918.5386598078</v>
      </c>
      <c r="F18" s="808">
        <f>+'3A_Income Stmnt_Summary'!CL85</f>
        <v>-2399571.1315909969</v>
      </c>
      <c r="G18" s="808">
        <f t="shared" si="0"/>
        <v>-386801.48766426509</v>
      </c>
    </row>
    <row r="19" spans="1:7" ht="12.95">
      <c r="A19" s="1109" t="s">
        <v>197</v>
      </c>
      <c r="B19" s="300">
        <v>9</v>
      </c>
      <c r="C19" s="806"/>
      <c r="D19" s="806"/>
      <c r="E19" s="806"/>
      <c r="F19" s="806"/>
      <c r="G19" s="794">
        <f>+'3Q_QI and RCP'!G21</f>
        <v>3421791.09</v>
      </c>
    </row>
    <row r="20" spans="1:7" ht="12.95">
      <c r="A20" s="1109" t="s">
        <v>199</v>
      </c>
      <c r="B20" s="300">
        <v>10</v>
      </c>
      <c r="C20" s="806"/>
      <c r="D20" s="806"/>
      <c r="E20" s="806"/>
      <c r="F20" s="806"/>
      <c r="G20" s="794">
        <f>+'3Q_QI and RCP'!R21</f>
        <v>4491318.79</v>
      </c>
    </row>
    <row r="21" spans="1:7" ht="12.95">
      <c r="A21" s="1110" t="s">
        <v>201</v>
      </c>
      <c r="B21" s="300">
        <v>11</v>
      </c>
      <c r="C21" s="809"/>
      <c r="D21" s="809"/>
      <c r="E21" s="809"/>
      <c r="F21" s="809"/>
      <c r="G21" s="808">
        <f>+G18+SUM(G19:G20)</f>
        <v>7526308.3923357353</v>
      </c>
    </row>
    <row r="22" spans="1:7">
      <c r="C22" s="794"/>
      <c r="D22" s="794"/>
      <c r="E22" s="794"/>
      <c r="F22" s="794"/>
      <c r="G22" s="794"/>
    </row>
    <row r="23" spans="1:7">
      <c r="C23" s="794"/>
      <c r="D23" s="794"/>
      <c r="E23" s="794"/>
      <c r="F23" s="794"/>
      <c r="G23" s="794"/>
    </row>
  </sheetData>
  <sheetProtection formatColumns="0"/>
  <mergeCells count="2">
    <mergeCell ref="E1:F1"/>
    <mergeCell ref="C4:F4"/>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DT102"/>
  <sheetViews>
    <sheetView showGridLines="0" zoomScale="90" zoomScaleNormal="90" workbookViewId="0">
      <pane xSplit="1" ySplit="12" topLeftCell="CE60" activePane="bottomRight" state="frozen"/>
      <selection pane="bottomRight" activeCell="CO5" sqref="CO5"/>
      <selection pane="bottomLeft" activeCell="G37" sqref="G37"/>
      <selection pane="topRight" activeCell="G37" sqref="G37"/>
    </sheetView>
  </sheetViews>
  <sheetFormatPr defaultColWidth="9.140625" defaultRowHeight="12.6"/>
  <cols>
    <col min="1" max="1" width="70.42578125" style="263" bestFit="1" customWidth="1"/>
    <col min="2" max="2" width="8.5703125" style="263" bestFit="1" customWidth="1"/>
    <col min="3" max="6" width="14.140625" style="263" bestFit="1" customWidth="1"/>
    <col min="7" max="7" width="14" style="263" bestFit="1" customWidth="1"/>
    <col min="8" max="11" width="14.140625" style="263" bestFit="1" customWidth="1"/>
    <col min="12" max="12" width="15" style="263" bestFit="1" customWidth="1"/>
    <col min="13" max="13" width="16" style="263" bestFit="1" customWidth="1"/>
    <col min="14" max="14" width="7.140625" style="263" bestFit="1" customWidth="1"/>
    <col min="15" max="18" width="14.140625" style="263" bestFit="1" customWidth="1"/>
    <col min="19" max="19" width="14" style="263" bestFit="1" customWidth="1"/>
    <col min="20" max="23" width="14.140625" style="263" bestFit="1" customWidth="1"/>
    <col min="24" max="24" width="15" style="263" bestFit="1" customWidth="1"/>
    <col min="25" max="25" width="16" style="263" bestFit="1" customWidth="1"/>
    <col min="26" max="26" width="7.140625" style="263" bestFit="1" customWidth="1"/>
    <col min="27" max="30" width="14.140625" style="263" bestFit="1" customWidth="1"/>
    <col min="31" max="31" width="14" style="263" bestFit="1" customWidth="1"/>
    <col min="32" max="35" width="14.140625" style="263" bestFit="1" customWidth="1"/>
    <col min="36" max="36" width="15" style="263" bestFit="1" customWidth="1"/>
    <col min="37" max="37" width="16" style="263" bestFit="1" customWidth="1"/>
    <col min="38" max="38" width="7.140625" style="263" bestFit="1" customWidth="1"/>
    <col min="39" max="42" width="14.140625" style="263" bestFit="1" customWidth="1"/>
    <col min="43" max="43" width="14" style="263" bestFit="1" customWidth="1"/>
    <col min="44" max="47" width="14.140625" style="263" bestFit="1" customWidth="1"/>
    <col min="48" max="48" width="15" style="263" bestFit="1" customWidth="1"/>
    <col min="49" max="49" width="16" style="263" bestFit="1" customWidth="1"/>
    <col min="50" max="50" width="7.140625" style="263" bestFit="1" customWidth="1"/>
    <col min="51" max="54" width="14.140625" style="263" bestFit="1" customWidth="1"/>
    <col min="55" max="55" width="14" style="263" bestFit="1" customWidth="1"/>
    <col min="56" max="59" width="14.140625" style="263" bestFit="1" customWidth="1"/>
    <col min="60" max="60" width="15" style="263" bestFit="1" customWidth="1"/>
    <col min="61" max="61" width="16" style="263" bestFit="1" customWidth="1"/>
    <col min="62" max="62" width="7.140625" style="263" bestFit="1" customWidth="1"/>
    <col min="63" max="66" width="14.140625" style="263" bestFit="1" customWidth="1"/>
    <col min="67" max="67" width="14" style="263" bestFit="1" customWidth="1"/>
    <col min="68" max="71" width="14.140625" style="263" bestFit="1" customWidth="1"/>
    <col min="72" max="72" width="15" style="263" bestFit="1" customWidth="1"/>
    <col min="73" max="73" width="16" style="263" bestFit="1" customWidth="1"/>
    <col min="74" max="74" width="7.140625" style="263" bestFit="1" customWidth="1"/>
    <col min="75" max="78" width="14.140625" style="263" bestFit="1" customWidth="1"/>
    <col min="79" max="79" width="14" style="263" bestFit="1" customWidth="1"/>
    <col min="80" max="83" width="14.140625" style="263" bestFit="1" customWidth="1"/>
    <col min="84" max="84" width="15" style="263" bestFit="1" customWidth="1"/>
    <col min="85" max="85" width="16" style="263" bestFit="1" customWidth="1"/>
    <col min="86" max="86" width="7.140625" style="263" bestFit="1" customWidth="1"/>
    <col min="87" max="89" width="15.28515625" style="263" bestFit="1" customWidth="1"/>
    <col min="90" max="90" width="23.42578125" style="263" customWidth="1"/>
    <col min="91" max="91" width="18" style="263" bestFit="1" customWidth="1"/>
    <col min="92" max="92" width="17.140625" style="263" customWidth="1"/>
    <col min="93" max="93" width="15.42578125" style="263" customWidth="1"/>
    <col min="94" max="94" width="14" style="263" bestFit="1" customWidth="1"/>
    <col min="95" max="95" width="11.42578125" style="263" bestFit="1" customWidth="1"/>
    <col min="96" max="96" width="13.42578125" style="263" bestFit="1" customWidth="1"/>
    <col min="97" max="97" width="11.42578125" style="263" bestFit="1" customWidth="1"/>
    <col min="98" max="98" width="13.42578125" style="263" bestFit="1" customWidth="1"/>
    <col min="99" max="99" width="11.42578125" style="263" bestFit="1" customWidth="1"/>
    <col min="100" max="100" width="13.42578125" style="263" bestFit="1" customWidth="1"/>
    <col min="101" max="16384" width="9.140625" style="263"/>
  </cols>
  <sheetData>
    <row r="1" spans="1:124" s="259" customFormat="1" ht="27" customHeight="1">
      <c r="A1" s="278" t="s">
        <v>1323</v>
      </c>
      <c r="B1" s="279"/>
      <c r="C1" s="279"/>
      <c r="D1" s="280"/>
      <c r="E1" s="937"/>
      <c r="F1" s="937"/>
      <c r="G1" s="274"/>
      <c r="H1" s="273"/>
      <c r="I1" s="273"/>
      <c r="J1" s="273"/>
      <c r="K1" s="273"/>
      <c r="L1" s="274"/>
      <c r="M1" s="55"/>
      <c r="N1" s="55"/>
      <c r="O1" s="55"/>
      <c r="S1" s="274"/>
      <c r="T1" s="273"/>
      <c r="U1" s="273"/>
      <c r="V1" s="273"/>
      <c r="W1" s="273"/>
      <c r="X1" s="274"/>
      <c r="Y1" s="55"/>
      <c r="Z1" s="55"/>
      <c r="AE1" s="274"/>
      <c r="AF1" s="273"/>
      <c r="AG1" s="273"/>
      <c r="AH1" s="273"/>
      <c r="AI1" s="273"/>
      <c r="AJ1" s="274"/>
      <c r="AK1" s="55"/>
      <c r="AL1" s="55"/>
      <c r="AQ1" s="274"/>
      <c r="AR1" s="273"/>
      <c r="AS1" s="273"/>
      <c r="AT1" s="273"/>
      <c r="AU1" s="273"/>
      <c r="AV1" s="274"/>
      <c r="AW1" s="55"/>
      <c r="AX1" s="55"/>
      <c r="BC1" s="274"/>
      <c r="BD1" s="273"/>
      <c r="BE1" s="273"/>
      <c r="BF1" s="273"/>
      <c r="BG1" s="273"/>
      <c r="BH1" s="274"/>
      <c r="BI1" s="55"/>
      <c r="BJ1" s="55"/>
      <c r="BO1" s="274"/>
      <c r="BP1" s="273"/>
      <c r="BQ1" s="273"/>
      <c r="BR1" s="273"/>
      <c r="BS1" s="273"/>
      <c r="BT1" s="274"/>
      <c r="BU1" s="55"/>
      <c r="BV1" s="55"/>
      <c r="CA1" s="274"/>
      <c r="CB1" s="273"/>
      <c r="CC1" s="273"/>
      <c r="CD1" s="273"/>
      <c r="CE1" s="273"/>
      <c r="CF1" s="274"/>
      <c r="CG1" s="55"/>
      <c r="CH1" s="55"/>
      <c r="CI1" s="55"/>
      <c r="CJ1" s="55"/>
      <c r="CK1" s="55"/>
      <c r="CL1" s="55"/>
    </row>
    <row r="2" spans="1:124" s="259" customFormat="1" ht="20.100000000000001">
      <c r="A2" s="204" t="s">
        <v>1297</v>
      </c>
      <c r="B2" s="206"/>
      <c r="C2" s="1103" t="str">
        <f>'1_Enrollment'!D2</f>
        <v>Tufts Health Public Plan, Inc.</v>
      </c>
      <c r="D2" s="207"/>
      <c r="E2" s="207"/>
      <c r="F2" s="208"/>
      <c r="G2" s="55"/>
      <c r="H2" s="55"/>
      <c r="I2" s="55"/>
      <c r="J2" s="55"/>
      <c r="K2" s="55"/>
      <c r="L2" s="55"/>
      <c r="M2" s="55"/>
      <c r="N2" s="55"/>
      <c r="O2" s="55"/>
      <c r="S2" s="55"/>
      <c r="T2" s="55"/>
      <c r="U2" s="55"/>
      <c r="V2" s="55"/>
      <c r="W2" s="55"/>
      <c r="X2" s="55"/>
      <c r="Y2" s="55"/>
      <c r="Z2" s="55"/>
      <c r="AE2" s="55"/>
      <c r="AF2" s="55"/>
      <c r="AG2" s="55"/>
      <c r="AH2" s="55"/>
      <c r="AI2" s="55"/>
      <c r="AJ2" s="55"/>
      <c r="AK2" s="55"/>
      <c r="AL2" s="55"/>
      <c r="AQ2" s="55"/>
      <c r="AR2" s="55"/>
      <c r="AS2" s="55"/>
      <c r="AT2" s="55"/>
      <c r="AU2" s="55"/>
      <c r="AV2" s="55"/>
      <c r="AW2" s="55"/>
      <c r="AX2" s="55"/>
      <c r="BC2" s="55"/>
      <c r="BD2" s="55"/>
      <c r="BE2" s="55"/>
      <c r="BF2" s="55"/>
      <c r="BG2" s="55"/>
      <c r="BH2" s="55"/>
      <c r="BI2" s="55"/>
      <c r="BJ2" s="55"/>
      <c r="BO2" s="55"/>
      <c r="BP2" s="55"/>
      <c r="BQ2" s="55"/>
      <c r="BR2" s="55"/>
      <c r="BS2" s="55"/>
      <c r="BT2" s="55"/>
      <c r="BU2" s="55"/>
      <c r="BV2" s="55"/>
      <c r="CA2" s="55"/>
      <c r="CB2" s="55"/>
      <c r="CC2" s="55"/>
      <c r="CD2" s="55"/>
      <c r="CE2" s="55"/>
      <c r="CF2" s="55"/>
      <c r="CG2" s="55"/>
      <c r="CH2" s="55"/>
      <c r="CI2" s="55"/>
      <c r="CJ2" s="55"/>
      <c r="CK2" s="55"/>
      <c r="CL2" s="55"/>
    </row>
    <row r="3" spans="1:124" s="259" customFormat="1" ht="20.100000000000001">
      <c r="A3" s="204" t="s">
        <v>1299</v>
      </c>
      <c r="B3" s="206"/>
      <c r="C3" s="1103" t="str">
        <f>'1_Enrollment'!D3</f>
        <v>01/01/2022 to 12/31/2022</v>
      </c>
      <c r="D3" s="207"/>
      <c r="E3" s="207"/>
      <c r="F3" s="208"/>
      <c r="G3" s="55"/>
      <c r="H3" s="55"/>
      <c r="I3" s="55"/>
      <c r="J3" s="55"/>
      <c r="K3" s="55"/>
      <c r="L3" s="55"/>
      <c r="M3" s="55"/>
      <c r="N3" s="55"/>
      <c r="O3" s="55"/>
      <c r="S3" s="55"/>
      <c r="T3" s="55"/>
      <c r="U3" s="55"/>
      <c r="V3" s="55"/>
      <c r="W3" s="55"/>
      <c r="X3" s="55"/>
      <c r="Y3" s="55"/>
      <c r="Z3" s="55"/>
      <c r="AE3" s="55"/>
      <c r="AF3" s="55"/>
      <c r="AG3" s="55"/>
      <c r="AH3" s="55"/>
      <c r="AI3" s="55"/>
      <c r="AJ3" s="55"/>
      <c r="AK3" s="55"/>
      <c r="AL3" s="55"/>
      <c r="AQ3" s="55"/>
      <c r="AR3" s="55"/>
      <c r="AS3" s="55"/>
      <c r="AT3" s="55"/>
      <c r="AU3" s="55"/>
      <c r="AV3" s="55"/>
      <c r="AW3" s="55"/>
      <c r="AX3" s="55"/>
      <c r="BC3" s="55"/>
      <c r="BD3" s="55"/>
      <c r="BE3" s="55"/>
      <c r="BF3" s="55"/>
      <c r="BG3" s="55"/>
      <c r="BH3" s="55"/>
      <c r="BI3" s="55"/>
      <c r="BJ3" s="55"/>
      <c r="BO3" s="55"/>
      <c r="BP3" s="55"/>
      <c r="BQ3" s="55"/>
      <c r="BR3" s="55"/>
      <c r="BS3" s="55"/>
      <c r="BT3" s="55"/>
      <c r="BU3" s="55"/>
      <c r="BV3" s="55"/>
      <c r="CA3" s="55"/>
      <c r="CB3" s="55"/>
      <c r="CC3" s="55"/>
      <c r="CD3" s="55"/>
      <c r="CE3" s="55"/>
      <c r="CF3" s="55"/>
      <c r="CG3" s="55"/>
      <c r="CH3" s="55"/>
      <c r="CI3" s="55"/>
      <c r="CJ3" s="55"/>
      <c r="CK3" s="55"/>
      <c r="CL3" s="55"/>
    </row>
    <row r="4" spans="1:124" s="259" customFormat="1" ht="20.100000000000001">
      <c r="A4" s="204" t="s">
        <v>1301</v>
      </c>
      <c r="B4" s="206"/>
      <c r="C4" s="1105">
        <f>'1_Enrollment'!D4</f>
        <v>45382</v>
      </c>
      <c r="D4" s="207"/>
      <c r="E4" s="207"/>
      <c r="F4" s="208"/>
      <c r="G4" s="55"/>
      <c r="H4" s="55"/>
      <c r="I4" s="55"/>
      <c r="J4" s="55"/>
      <c r="K4" s="55"/>
      <c r="L4" s="55"/>
      <c r="M4" s="55"/>
      <c r="N4" s="55"/>
      <c r="O4" s="55"/>
      <c r="S4" s="55"/>
      <c r="T4" s="55"/>
      <c r="U4" s="55"/>
      <c r="V4" s="55"/>
      <c r="W4" s="55"/>
      <c r="X4" s="55"/>
      <c r="Y4" s="55"/>
      <c r="Z4" s="55"/>
      <c r="AE4" s="55"/>
      <c r="AF4" s="55"/>
      <c r="AG4" s="55"/>
      <c r="AH4" s="55"/>
      <c r="AI4" s="55"/>
      <c r="AJ4" s="55"/>
      <c r="AK4" s="55"/>
      <c r="AL4" s="55"/>
      <c r="AQ4" s="55"/>
      <c r="AR4" s="55"/>
      <c r="AS4" s="55"/>
      <c r="AT4" s="55"/>
      <c r="AU4" s="55"/>
      <c r="AV4" s="55"/>
      <c r="AW4" s="55"/>
      <c r="AX4" s="55"/>
      <c r="BC4" s="55"/>
      <c r="BD4" s="55"/>
      <c r="BE4" s="55"/>
      <c r="BF4" s="55"/>
      <c r="BG4" s="55"/>
      <c r="BH4" s="55"/>
      <c r="BI4" s="55"/>
      <c r="BJ4" s="55"/>
      <c r="BO4" s="55"/>
      <c r="BP4" s="55"/>
      <c r="BQ4" s="55"/>
      <c r="BR4" s="55"/>
      <c r="BS4" s="55"/>
      <c r="BT4" s="55"/>
      <c r="BU4" s="55"/>
      <c r="BV4" s="55"/>
      <c r="CA4" s="55"/>
      <c r="CB4" s="55"/>
      <c r="CC4" s="55"/>
      <c r="CD4" s="55"/>
      <c r="CE4" s="55"/>
      <c r="CF4" s="55"/>
      <c r="CG4" s="55"/>
      <c r="CH4" s="55"/>
      <c r="CI4" s="55"/>
      <c r="CJ4" s="55"/>
      <c r="CK4" s="55"/>
      <c r="CL4" s="55"/>
    </row>
    <row r="5" spans="1:124" s="259" customFormat="1" ht="20.100000000000001">
      <c r="A5" s="204" t="s">
        <v>1302</v>
      </c>
      <c r="B5" s="206"/>
      <c r="C5" s="1103" t="str">
        <f>'1_Enrollment'!D5</f>
        <v>Jeffrey Muehlberg</v>
      </c>
      <c r="D5" s="207"/>
      <c r="E5" s="207"/>
      <c r="F5" s="208"/>
      <c r="G5" s="55"/>
      <c r="H5" s="55"/>
      <c r="I5" s="55"/>
      <c r="J5" s="55"/>
      <c r="K5" s="55"/>
      <c r="L5" s="55"/>
      <c r="M5" s="55"/>
      <c r="N5" s="55"/>
      <c r="O5" s="55"/>
      <c r="S5" s="55"/>
      <c r="T5" s="55"/>
      <c r="U5" s="55"/>
      <c r="V5" s="55"/>
      <c r="W5" s="55"/>
      <c r="X5" s="55"/>
      <c r="Y5" s="55"/>
      <c r="Z5" s="55"/>
      <c r="AE5" s="55"/>
      <c r="AF5" s="55"/>
      <c r="AG5" s="55"/>
      <c r="AH5" s="55"/>
      <c r="AI5" s="55"/>
      <c r="AJ5" s="55"/>
      <c r="AK5" s="55"/>
      <c r="AL5" s="55"/>
      <c r="AQ5" s="55"/>
      <c r="AR5" s="55"/>
      <c r="AS5" s="55"/>
      <c r="AT5" s="55"/>
      <c r="AU5" s="55"/>
      <c r="AV5" s="55"/>
      <c r="AW5" s="55"/>
      <c r="AX5" s="55"/>
      <c r="BC5" s="55"/>
      <c r="BD5" s="55"/>
      <c r="BE5" s="55"/>
      <c r="BF5" s="55"/>
      <c r="BG5" s="55"/>
      <c r="BH5" s="55"/>
      <c r="BI5" s="55"/>
      <c r="BJ5" s="55"/>
      <c r="BO5" s="55"/>
      <c r="BP5" s="55"/>
      <c r="BQ5" s="55"/>
      <c r="BR5" s="55"/>
      <c r="BS5" s="55"/>
      <c r="BT5" s="55"/>
      <c r="BU5" s="55"/>
      <c r="BV5" s="55"/>
      <c r="CA5" s="55"/>
      <c r="CB5" s="55"/>
      <c r="CC5" s="55"/>
      <c r="CD5" s="55"/>
      <c r="CE5" s="55"/>
      <c r="CF5" s="55"/>
      <c r="CG5" s="55"/>
      <c r="CH5" s="55"/>
      <c r="CI5" s="55"/>
      <c r="CJ5" s="55"/>
      <c r="CK5" s="55"/>
      <c r="CL5" s="55"/>
    </row>
    <row r="6" spans="1:124" s="260" customFormat="1" ht="15.6">
      <c r="A6" s="204" t="s">
        <v>1304</v>
      </c>
      <c r="B6" s="206"/>
      <c r="C6" s="1105">
        <f>'1_Enrollment'!D6</f>
        <v>45412</v>
      </c>
      <c r="D6" s="207"/>
      <c r="E6" s="207"/>
      <c r="F6" s="208"/>
      <c r="G6" s="261"/>
      <c r="H6" s="261"/>
      <c r="I6" s="261"/>
      <c r="J6" s="261"/>
      <c r="K6" s="261"/>
      <c r="L6" s="261"/>
      <c r="M6" s="261"/>
      <c r="N6" s="261"/>
      <c r="O6" s="261"/>
      <c r="S6" s="261"/>
      <c r="T6" s="261"/>
      <c r="U6" s="261"/>
      <c r="V6" s="261"/>
      <c r="W6" s="261"/>
      <c r="X6" s="261"/>
      <c r="Y6" s="261"/>
      <c r="Z6" s="261"/>
      <c r="AE6" s="261"/>
      <c r="AF6" s="261"/>
      <c r="AG6" s="261"/>
      <c r="AH6" s="261"/>
      <c r="AI6" s="261"/>
      <c r="AJ6" s="261"/>
      <c r="AK6" s="261"/>
      <c r="AL6" s="55"/>
      <c r="AQ6" s="261"/>
      <c r="AR6" s="261"/>
      <c r="AS6" s="261"/>
      <c r="AT6" s="261"/>
      <c r="AU6" s="261"/>
      <c r="AV6" s="261"/>
      <c r="AW6" s="261"/>
      <c r="AX6" s="261"/>
      <c r="BC6" s="261"/>
      <c r="BD6" s="261"/>
      <c r="BE6" s="261"/>
      <c r="BF6" s="261"/>
      <c r="BG6" s="261"/>
      <c r="BH6" s="261"/>
      <c r="BI6" s="261"/>
      <c r="BJ6" s="55"/>
      <c r="BO6" s="261"/>
      <c r="BP6" s="261"/>
      <c r="BQ6" s="261"/>
      <c r="BR6" s="261"/>
      <c r="BS6" s="261"/>
      <c r="BT6" s="261"/>
      <c r="BU6" s="261"/>
      <c r="BV6" s="55"/>
      <c r="CA6" s="261"/>
      <c r="CB6" s="261"/>
      <c r="CC6" s="261"/>
      <c r="CD6" s="261"/>
      <c r="CE6" s="261"/>
      <c r="CF6" s="261"/>
      <c r="CG6" s="261"/>
      <c r="CH6" s="55"/>
      <c r="CI6" s="55"/>
      <c r="CJ6" s="55"/>
      <c r="CK6" s="55"/>
      <c r="CL6" s="55"/>
    </row>
    <row r="7" spans="1:124" s="260" customFormat="1" ht="15.6">
      <c r="A7" s="276" t="s">
        <v>1305</v>
      </c>
      <c r="B7" s="277"/>
    </row>
    <row r="8" spans="1:124" s="260" customFormat="1" ht="15.6">
      <c r="A8" s="276"/>
      <c r="B8" s="277"/>
      <c r="N8" s="277"/>
      <c r="Z8" s="277"/>
      <c r="AX8" s="277"/>
    </row>
    <row r="9" spans="1:124" s="260" customFormat="1" ht="15.6">
      <c r="A9" s="276"/>
      <c r="B9" s="277"/>
      <c r="N9" s="277"/>
      <c r="Z9" s="277"/>
      <c r="AX9" s="277"/>
    </row>
    <row r="10" spans="1:124" s="261" customFormat="1" ht="15.75" customHeight="1">
      <c r="A10" s="281"/>
      <c r="B10" s="932" t="s">
        <v>485</v>
      </c>
      <c r="C10" s="1111" t="s">
        <v>464</v>
      </c>
      <c r="D10" s="282"/>
      <c r="E10" s="282"/>
      <c r="F10" s="282"/>
      <c r="G10" s="282"/>
      <c r="H10" s="282"/>
      <c r="I10" s="282"/>
      <c r="J10" s="282"/>
      <c r="K10" s="282"/>
      <c r="L10" s="282"/>
      <c r="M10" s="282"/>
      <c r="N10" s="932" t="s">
        <v>485</v>
      </c>
      <c r="O10" s="1111" t="s">
        <v>467</v>
      </c>
      <c r="P10" s="282"/>
      <c r="Q10" s="282"/>
      <c r="R10" s="282"/>
      <c r="S10" s="282"/>
      <c r="T10" s="282"/>
      <c r="U10" s="282"/>
      <c r="V10" s="282"/>
      <c r="W10" s="282"/>
      <c r="X10" s="282"/>
      <c r="Y10" s="282"/>
      <c r="Z10" s="932" t="s">
        <v>485</v>
      </c>
      <c r="AA10" s="1111" t="s">
        <v>470</v>
      </c>
      <c r="AB10" s="282"/>
      <c r="AC10" s="282"/>
      <c r="AD10" s="282"/>
      <c r="AE10" s="282"/>
      <c r="AF10" s="282"/>
      <c r="AG10" s="282"/>
      <c r="AH10" s="282"/>
      <c r="AI10" s="282"/>
      <c r="AJ10" s="282"/>
      <c r="AK10" s="282"/>
      <c r="AL10" s="932" t="s">
        <v>485</v>
      </c>
      <c r="AM10" s="1111" t="s">
        <v>473</v>
      </c>
      <c r="AN10" s="282"/>
      <c r="AO10" s="282"/>
      <c r="AP10" s="282"/>
      <c r="AQ10" s="282"/>
      <c r="AR10" s="282"/>
      <c r="AS10" s="282"/>
      <c r="AT10" s="282"/>
      <c r="AU10" s="282"/>
      <c r="AV10" s="282"/>
      <c r="AW10" s="282"/>
      <c r="AX10" s="932" t="s">
        <v>485</v>
      </c>
      <c r="AY10" s="1111" t="s">
        <v>476</v>
      </c>
      <c r="AZ10" s="282"/>
      <c r="BA10" s="282"/>
      <c r="BB10" s="282"/>
      <c r="BC10" s="282"/>
      <c r="BD10" s="282"/>
      <c r="BE10" s="282"/>
      <c r="BF10" s="282"/>
      <c r="BG10" s="282"/>
      <c r="BH10" s="282"/>
      <c r="BI10" s="282"/>
      <c r="BJ10" s="932" t="s">
        <v>485</v>
      </c>
      <c r="BK10" s="1111" t="s">
        <v>479</v>
      </c>
      <c r="BL10" s="282"/>
      <c r="BM10" s="282"/>
      <c r="BN10" s="282"/>
      <c r="BO10" s="282"/>
      <c r="BP10" s="282"/>
      <c r="BQ10" s="282"/>
      <c r="BR10" s="282"/>
      <c r="BS10" s="282"/>
      <c r="BT10" s="282"/>
      <c r="BU10" s="282"/>
      <c r="BV10" s="932" t="s">
        <v>485</v>
      </c>
      <c r="BW10" s="1111" t="s">
        <v>482</v>
      </c>
      <c r="BX10" s="282"/>
      <c r="BY10" s="282"/>
      <c r="BZ10" s="282"/>
      <c r="CA10" s="282"/>
      <c r="CB10" s="282"/>
      <c r="CC10" s="282"/>
      <c r="CD10" s="282"/>
      <c r="CE10" s="282"/>
      <c r="CF10" s="282"/>
      <c r="CG10" s="282"/>
      <c r="CH10" s="932" t="s">
        <v>485</v>
      </c>
      <c r="CI10" s="1112" t="s">
        <v>1324</v>
      </c>
      <c r="CJ10" s="283"/>
      <c r="CK10" s="283"/>
      <c r="CL10" s="283"/>
      <c r="CM10" s="284"/>
    </row>
    <row r="11" spans="1:124" s="261" customFormat="1" ht="15.75" customHeight="1">
      <c r="A11" s="285" t="s">
        <v>1325</v>
      </c>
      <c r="B11" s="932"/>
      <c r="C11" s="1112" t="s">
        <v>342</v>
      </c>
      <c r="D11" s="283"/>
      <c r="E11" s="283"/>
      <c r="F11" s="283"/>
      <c r="G11" s="286"/>
      <c r="H11" s="287" t="s">
        <v>1326</v>
      </c>
      <c r="I11" s="283"/>
      <c r="J11" s="283"/>
      <c r="K11" s="283"/>
      <c r="L11" s="283"/>
      <c r="M11" s="935" t="s">
        <v>1327</v>
      </c>
      <c r="N11" s="932"/>
      <c r="O11" s="1112" t="s">
        <v>342</v>
      </c>
      <c r="P11" s="283"/>
      <c r="Q11" s="283"/>
      <c r="R11" s="283"/>
      <c r="S11" s="286"/>
      <c r="T11" s="287" t="s">
        <v>1326</v>
      </c>
      <c r="U11" s="283"/>
      <c r="V11" s="283"/>
      <c r="W11" s="283"/>
      <c r="X11" s="283"/>
      <c r="Y11" s="935" t="s">
        <v>1327</v>
      </c>
      <c r="Z11" s="932"/>
      <c r="AA11" s="1112" t="s">
        <v>342</v>
      </c>
      <c r="AB11" s="283"/>
      <c r="AC11" s="283"/>
      <c r="AD11" s="283"/>
      <c r="AE11" s="286"/>
      <c r="AF11" s="287" t="s">
        <v>1326</v>
      </c>
      <c r="AG11" s="283"/>
      <c r="AH11" s="283"/>
      <c r="AI11" s="283"/>
      <c r="AJ11" s="283"/>
      <c r="AK11" s="935" t="s">
        <v>1327</v>
      </c>
      <c r="AL11" s="932"/>
      <c r="AM11" s="1112" t="s">
        <v>342</v>
      </c>
      <c r="AN11" s="283"/>
      <c r="AO11" s="283"/>
      <c r="AP11" s="283"/>
      <c r="AQ11" s="286"/>
      <c r="AR11" s="287" t="s">
        <v>1326</v>
      </c>
      <c r="AS11" s="283"/>
      <c r="AT11" s="283"/>
      <c r="AU11" s="283"/>
      <c r="AV11" s="283"/>
      <c r="AW11" s="935" t="s">
        <v>1327</v>
      </c>
      <c r="AX11" s="932"/>
      <c r="AY11" s="1112" t="s">
        <v>342</v>
      </c>
      <c r="AZ11" s="283"/>
      <c r="BA11" s="283"/>
      <c r="BB11" s="283"/>
      <c r="BC11" s="286"/>
      <c r="BD11" s="287" t="s">
        <v>1326</v>
      </c>
      <c r="BE11" s="283"/>
      <c r="BF11" s="283"/>
      <c r="BG11" s="283"/>
      <c r="BH11" s="283"/>
      <c r="BI11" s="935" t="s">
        <v>1327</v>
      </c>
      <c r="BJ11" s="932"/>
      <c r="BK11" s="1112" t="s">
        <v>342</v>
      </c>
      <c r="BL11" s="283"/>
      <c r="BM11" s="283"/>
      <c r="BN11" s="283"/>
      <c r="BO11" s="286"/>
      <c r="BP11" s="287" t="s">
        <v>1326</v>
      </c>
      <c r="BQ11" s="283"/>
      <c r="BR11" s="283"/>
      <c r="BS11" s="283"/>
      <c r="BT11" s="283"/>
      <c r="BU11" s="935" t="s">
        <v>1327</v>
      </c>
      <c r="BV11" s="932"/>
      <c r="BW11" s="1112" t="s">
        <v>342</v>
      </c>
      <c r="BX11" s="283"/>
      <c r="BY11" s="283"/>
      <c r="BZ11" s="283"/>
      <c r="CA11" s="286"/>
      <c r="CB11" s="287" t="s">
        <v>1326</v>
      </c>
      <c r="CC11" s="283"/>
      <c r="CD11" s="283"/>
      <c r="CE11" s="283"/>
      <c r="CF11" s="283"/>
      <c r="CG11" s="935" t="s">
        <v>1327</v>
      </c>
      <c r="CH11" s="932"/>
      <c r="CI11" s="1112" t="s">
        <v>1328</v>
      </c>
      <c r="CJ11" s="283"/>
      <c r="CK11" s="283"/>
      <c r="CL11" s="288"/>
      <c r="CM11" s="933" t="s">
        <v>1329</v>
      </c>
    </row>
    <row r="12" spans="1:124" s="262" customFormat="1" ht="12.75" customHeight="1">
      <c r="A12" s="289" t="s">
        <v>1330</v>
      </c>
      <c r="B12" s="932"/>
      <c r="C12" s="1113" t="s">
        <v>35</v>
      </c>
      <c r="D12" s="1113" t="s">
        <v>36</v>
      </c>
      <c r="E12" s="1113" t="s">
        <v>37</v>
      </c>
      <c r="F12" s="1113" t="s">
        <v>38</v>
      </c>
      <c r="G12" s="290" t="s">
        <v>1331</v>
      </c>
      <c r="H12" s="291" t="s">
        <v>35</v>
      </c>
      <c r="I12" s="1113" t="s">
        <v>36</v>
      </c>
      <c r="J12" s="1113" t="s">
        <v>37</v>
      </c>
      <c r="K12" s="1113" t="s">
        <v>38</v>
      </c>
      <c r="L12" s="290" t="s">
        <v>1331</v>
      </c>
      <c r="M12" s="936"/>
      <c r="N12" s="932"/>
      <c r="O12" s="1113" t="s">
        <v>35</v>
      </c>
      <c r="P12" s="1113" t="s">
        <v>36</v>
      </c>
      <c r="Q12" s="1113" t="s">
        <v>37</v>
      </c>
      <c r="R12" s="1113" t="s">
        <v>38</v>
      </c>
      <c r="S12" s="290" t="s">
        <v>1331</v>
      </c>
      <c r="T12" s="291" t="s">
        <v>35</v>
      </c>
      <c r="U12" s="1113" t="s">
        <v>36</v>
      </c>
      <c r="V12" s="1113" t="s">
        <v>37</v>
      </c>
      <c r="W12" s="1113" t="s">
        <v>38</v>
      </c>
      <c r="X12" s="290" t="s">
        <v>1331</v>
      </c>
      <c r="Y12" s="936"/>
      <c r="Z12" s="932"/>
      <c r="AA12" s="1113" t="s">
        <v>35</v>
      </c>
      <c r="AB12" s="1113" t="s">
        <v>36</v>
      </c>
      <c r="AC12" s="1113" t="s">
        <v>37</v>
      </c>
      <c r="AD12" s="1113" t="s">
        <v>38</v>
      </c>
      <c r="AE12" s="290" t="s">
        <v>1331</v>
      </c>
      <c r="AF12" s="291" t="s">
        <v>35</v>
      </c>
      <c r="AG12" s="1113" t="s">
        <v>36</v>
      </c>
      <c r="AH12" s="1113" t="s">
        <v>37</v>
      </c>
      <c r="AI12" s="1113" t="s">
        <v>38</v>
      </c>
      <c r="AJ12" s="290" t="s">
        <v>1331</v>
      </c>
      <c r="AK12" s="936"/>
      <c r="AL12" s="932"/>
      <c r="AM12" s="1113" t="s">
        <v>35</v>
      </c>
      <c r="AN12" s="1113" t="s">
        <v>36</v>
      </c>
      <c r="AO12" s="1113" t="s">
        <v>37</v>
      </c>
      <c r="AP12" s="1113" t="s">
        <v>38</v>
      </c>
      <c r="AQ12" s="290" t="s">
        <v>1331</v>
      </c>
      <c r="AR12" s="291" t="s">
        <v>35</v>
      </c>
      <c r="AS12" s="1113" t="s">
        <v>36</v>
      </c>
      <c r="AT12" s="1113" t="s">
        <v>37</v>
      </c>
      <c r="AU12" s="1113" t="s">
        <v>38</v>
      </c>
      <c r="AV12" s="290" t="s">
        <v>1331</v>
      </c>
      <c r="AW12" s="936"/>
      <c r="AX12" s="932"/>
      <c r="AY12" s="1113" t="s">
        <v>35</v>
      </c>
      <c r="AZ12" s="1113" t="s">
        <v>36</v>
      </c>
      <c r="BA12" s="1113" t="s">
        <v>37</v>
      </c>
      <c r="BB12" s="1113" t="s">
        <v>38</v>
      </c>
      <c r="BC12" s="290" t="s">
        <v>1331</v>
      </c>
      <c r="BD12" s="291" t="s">
        <v>35</v>
      </c>
      <c r="BE12" s="1113" t="s">
        <v>36</v>
      </c>
      <c r="BF12" s="1113" t="s">
        <v>37</v>
      </c>
      <c r="BG12" s="1113" t="s">
        <v>38</v>
      </c>
      <c r="BH12" s="290" t="s">
        <v>1331</v>
      </c>
      <c r="BI12" s="936"/>
      <c r="BJ12" s="932"/>
      <c r="BK12" s="1113" t="s">
        <v>35</v>
      </c>
      <c r="BL12" s="1113" t="s">
        <v>36</v>
      </c>
      <c r="BM12" s="1113" t="s">
        <v>37</v>
      </c>
      <c r="BN12" s="1113" t="s">
        <v>38</v>
      </c>
      <c r="BO12" s="290" t="s">
        <v>1331</v>
      </c>
      <c r="BP12" s="291" t="s">
        <v>35</v>
      </c>
      <c r="BQ12" s="1113" t="s">
        <v>36</v>
      </c>
      <c r="BR12" s="1113" t="s">
        <v>37</v>
      </c>
      <c r="BS12" s="1113" t="s">
        <v>38</v>
      </c>
      <c r="BT12" s="290" t="s">
        <v>1331</v>
      </c>
      <c r="BU12" s="936"/>
      <c r="BV12" s="932"/>
      <c r="BW12" s="1113" t="s">
        <v>35</v>
      </c>
      <c r="BX12" s="1113" t="s">
        <v>36</v>
      </c>
      <c r="BY12" s="1113" t="s">
        <v>37</v>
      </c>
      <c r="BZ12" s="1113" t="s">
        <v>38</v>
      </c>
      <c r="CA12" s="290" t="s">
        <v>1331</v>
      </c>
      <c r="CB12" s="291" t="s">
        <v>35</v>
      </c>
      <c r="CC12" s="1113" t="s">
        <v>36</v>
      </c>
      <c r="CD12" s="1113" t="s">
        <v>37</v>
      </c>
      <c r="CE12" s="1113" t="s">
        <v>38</v>
      </c>
      <c r="CF12" s="290" t="s">
        <v>1331</v>
      </c>
      <c r="CG12" s="936"/>
      <c r="CH12" s="932"/>
      <c r="CI12" s="1113" t="s">
        <v>35</v>
      </c>
      <c r="CJ12" s="1113" t="s">
        <v>36</v>
      </c>
      <c r="CK12" s="1113" t="s">
        <v>37</v>
      </c>
      <c r="CL12" s="292" t="s">
        <v>38</v>
      </c>
      <c r="CM12" s="934"/>
    </row>
    <row r="13" spans="1:124" ht="15.75" customHeight="1">
      <c r="A13" s="293" t="s">
        <v>205</v>
      </c>
      <c r="B13" s="294"/>
      <c r="C13" s="295"/>
      <c r="D13" s="295"/>
      <c r="E13" s="295"/>
      <c r="F13" s="295"/>
      <c r="G13" s="296"/>
      <c r="H13" s="297"/>
      <c r="I13" s="295"/>
      <c r="J13" s="295"/>
      <c r="K13" s="295"/>
      <c r="L13" s="298"/>
      <c r="M13" s="297"/>
      <c r="N13" s="294"/>
      <c r="O13" s="295"/>
      <c r="P13" s="295"/>
      <c r="Q13" s="295"/>
      <c r="R13" s="295"/>
      <c r="S13" s="296"/>
      <c r="T13" s="297"/>
      <c r="U13" s="295"/>
      <c r="V13" s="295"/>
      <c r="W13" s="295"/>
      <c r="X13" s="298"/>
      <c r="Y13" s="297"/>
      <c r="Z13" s="294"/>
      <c r="AA13" s="295"/>
      <c r="AB13" s="295"/>
      <c r="AC13" s="295"/>
      <c r="AD13" s="295"/>
      <c r="AE13" s="296"/>
      <c r="AF13" s="297"/>
      <c r="AG13" s="295"/>
      <c r="AH13" s="295"/>
      <c r="AI13" s="295"/>
      <c r="AJ13" s="298"/>
      <c r="AK13" s="297"/>
      <c r="AL13" s="294"/>
      <c r="AM13" s="295"/>
      <c r="AN13" s="295"/>
      <c r="AO13" s="295"/>
      <c r="AP13" s="295"/>
      <c r="AQ13" s="296"/>
      <c r="AR13" s="297"/>
      <c r="AS13" s="295"/>
      <c r="AT13" s="295"/>
      <c r="AU13" s="295"/>
      <c r="AV13" s="298"/>
      <c r="AW13" s="297"/>
      <c r="AX13" s="294"/>
      <c r="AY13" s="295"/>
      <c r="AZ13" s="295"/>
      <c r="BA13" s="295"/>
      <c r="BB13" s="295"/>
      <c r="BC13" s="296"/>
      <c r="BD13" s="297"/>
      <c r="BE13" s="295"/>
      <c r="BF13" s="295"/>
      <c r="BG13" s="295"/>
      <c r="BH13" s="298"/>
      <c r="BI13" s="297"/>
      <c r="BJ13" s="294"/>
      <c r="BK13" s="295"/>
      <c r="BL13" s="295"/>
      <c r="BM13" s="295"/>
      <c r="BN13" s="295"/>
      <c r="BO13" s="296"/>
      <c r="BP13" s="297"/>
      <c r="BQ13" s="295"/>
      <c r="BR13" s="295"/>
      <c r="BS13" s="295"/>
      <c r="BT13" s="298"/>
      <c r="BU13" s="297"/>
      <c r="BV13" s="294"/>
      <c r="BW13" s="295"/>
      <c r="BX13" s="295"/>
      <c r="BY13" s="295"/>
      <c r="BZ13" s="295"/>
      <c r="CA13" s="296"/>
      <c r="CB13" s="297"/>
      <c r="CC13" s="295"/>
      <c r="CD13" s="295"/>
      <c r="CE13" s="295"/>
      <c r="CF13" s="298"/>
      <c r="CG13" s="297"/>
      <c r="CH13" s="294"/>
      <c r="CI13" s="294"/>
      <c r="CJ13" s="294"/>
      <c r="CK13" s="294"/>
      <c r="CL13" s="294"/>
      <c r="CM13" s="294"/>
      <c r="DT13" s="264"/>
    </row>
    <row r="14" spans="1:124" ht="15.75" customHeight="1">
      <c r="A14" s="299" t="s">
        <v>206</v>
      </c>
      <c r="B14" s="300">
        <v>1</v>
      </c>
      <c r="C14" s="301">
        <f>'3B_Income Stmnt_Eastern'!C14+'3C_Income Stmnt_Western'!C14+'3D_Income Stmnt_The Cape'!C14</f>
        <v>533093.91000000155</v>
      </c>
      <c r="D14" s="301">
        <f>'3B_Income Stmnt_Eastern'!D14+'3C_Income Stmnt_Western'!D14+'3D_Income Stmnt_The Cape'!D14</f>
        <v>625232.5300000034</v>
      </c>
      <c r="E14" s="301">
        <f>'3B_Income Stmnt_Eastern'!E14+'3C_Income Stmnt_Western'!E14+'3D_Income Stmnt_The Cape'!E14</f>
        <v>758591.89000001678</v>
      </c>
      <c r="F14" s="301">
        <f>'3B_Income Stmnt_Eastern'!F14+'3C_Income Stmnt_Western'!F14+'3D_Income Stmnt_The Cape'!F14</f>
        <v>1003290.8800000263</v>
      </c>
      <c r="G14" s="302">
        <f t="shared" ref="G14:G21" si="0">SUM(C14:F14)</f>
        <v>2920209.2100000484</v>
      </c>
      <c r="H14" s="301">
        <f>'3B_Income Stmnt_Eastern'!H14+'3C_Income Stmnt_Western'!H14+'3D_Income Stmnt_The Cape'!H14</f>
        <v>0</v>
      </c>
      <c r="I14" s="301">
        <f>'3B_Income Stmnt_Eastern'!I14+'3C_Income Stmnt_Western'!I14+'3D_Income Stmnt_The Cape'!I14</f>
        <v>0</v>
      </c>
      <c r="J14" s="301">
        <f>'3B_Income Stmnt_Eastern'!J14+'3C_Income Stmnt_Western'!J14+'3D_Income Stmnt_The Cape'!J14</f>
        <v>0</v>
      </c>
      <c r="K14" s="301">
        <f>'3B_Income Stmnt_Eastern'!K14+'3C_Income Stmnt_Western'!K14+'3D_Income Stmnt_The Cape'!K14</f>
        <v>0</v>
      </c>
      <c r="L14" s="302">
        <f t="shared" ref="L14:L21" si="1">SUM(H14:K14)</f>
        <v>0</v>
      </c>
      <c r="M14" s="303">
        <f t="shared" ref="M14:M21" si="2">SUM(G14,L14)</f>
        <v>2920209.2100000484</v>
      </c>
      <c r="N14" s="300">
        <v>1</v>
      </c>
      <c r="O14" s="301">
        <f>'3B_Income Stmnt_Eastern'!O14+'3C_Income Stmnt_Western'!O14+'3D_Income Stmnt_The Cape'!O14</f>
        <v>2001751.959999956</v>
      </c>
      <c r="P14" s="301">
        <f>'3B_Income Stmnt_Eastern'!P14+'3C_Income Stmnt_Western'!P14+'3D_Income Stmnt_The Cape'!P14</f>
        <v>2129022.919999952</v>
      </c>
      <c r="Q14" s="301">
        <f>'3B_Income Stmnt_Eastern'!Q14+'3C_Income Stmnt_Western'!Q14+'3D_Income Stmnt_The Cape'!Q14</f>
        <v>2171283.6900001033</v>
      </c>
      <c r="R14" s="301">
        <f>'3B_Income Stmnt_Eastern'!R14+'3C_Income Stmnt_Western'!R14+'3D_Income Stmnt_The Cape'!R14</f>
        <v>2684385.8100001495</v>
      </c>
      <c r="S14" s="302">
        <f t="shared" ref="S14:S21" si="3">SUM(O14:R14)</f>
        <v>8986444.380000161</v>
      </c>
      <c r="T14" s="301">
        <f>'3B_Income Stmnt_Eastern'!T14+'3C_Income Stmnt_Western'!T14+'3D_Income Stmnt_The Cape'!T14</f>
        <v>0</v>
      </c>
      <c r="U14" s="301">
        <f>'3B_Income Stmnt_Eastern'!U14+'3C_Income Stmnt_Western'!U14+'3D_Income Stmnt_The Cape'!U14</f>
        <v>0</v>
      </c>
      <c r="V14" s="301">
        <f>'3B_Income Stmnt_Eastern'!V14+'3C_Income Stmnt_Western'!V14+'3D_Income Stmnt_The Cape'!V14</f>
        <v>0</v>
      </c>
      <c r="W14" s="301">
        <f>'3B_Income Stmnt_Eastern'!W14+'3C_Income Stmnt_Western'!W14+'3D_Income Stmnt_The Cape'!W14</f>
        <v>0</v>
      </c>
      <c r="X14" s="302">
        <f t="shared" ref="X14:X21" si="4">SUM(T14:W14)</f>
        <v>0</v>
      </c>
      <c r="Y14" s="303">
        <f t="shared" ref="Y14:Y21" si="5">SUM(S14,X14)</f>
        <v>8986444.380000161</v>
      </c>
      <c r="Z14" s="300">
        <v>1</v>
      </c>
      <c r="AA14" s="301">
        <f>'3B_Income Stmnt_Eastern'!AA14+'3C_Income Stmnt_Western'!AA14+'3D_Income Stmnt_The Cape'!AA14</f>
        <v>852115.22999999719</v>
      </c>
      <c r="AB14" s="301">
        <f>'3B_Income Stmnt_Eastern'!AB14+'3C_Income Stmnt_Western'!AB14+'3D_Income Stmnt_The Cape'!AB14</f>
        <v>850003.08999999752</v>
      </c>
      <c r="AC14" s="301">
        <f>'3B_Income Stmnt_Eastern'!AC14+'3C_Income Stmnt_Western'!AC14+'3D_Income Stmnt_The Cape'!AC14</f>
        <v>891457.20999999729</v>
      </c>
      <c r="AD14" s="301">
        <f>'3B_Income Stmnt_Eastern'!AD14+'3C_Income Stmnt_Western'!AD14+'3D_Income Stmnt_The Cape'!AD14</f>
        <v>1077533.7100000037</v>
      </c>
      <c r="AE14" s="302">
        <f t="shared" ref="AE14:AE21" si="6">SUM(AA14:AD14)</f>
        <v>3671109.2399999956</v>
      </c>
      <c r="AF14" s="301">
        <f>'3B_Income Stmnt_Eastern'!AF14+'3C_Income Stmnt_Western'!AF14+'3D_Income Stmnt_The Cape'!AF14</f>
        <v>0</v>
      </c>
      <c r="AG14" s="301">
        <f>'3B_Income Stmnt_Eastern'!AG14+'3C_Income Stmnt_Western'!AG14+'3D_Income Stmnt_The Cape'!AG14</f>
        <v>0</v>
      </c>
      <c r="AH14" s="301">
        <f>'3B_Income Stmnt_Eastern'!AH14+'3C_Income Stmnt_Western'!AH14+'3D_Income Stmnt_The Cape'!AH14</f>
        <v>0</v>
      </c>
      <c r="AI14" s="301">
        <f>'3B_Income Stmnt_Eastern'!AI14+'3C_Income Stmnt_Western'!AI14+'3D_Income Stmnt_The Cape'!AI14</f>
        <v>0</v>
      </c>
      <c r="AJ14" s="302">
        <f t="shared" ref="AJ14:AJ21" si="7">SUM(AF14:AI14)</f>
        <v>0</v>
      </c>
      <c r="AK14" s="303">
        <f t="shared" ref="AK14:AK21" si="8">SUM(AE14,AJ14)</f>
        <v>3671109.2399999956</v>
      </c>
      <c r="AL14" s="300">
        <v>1</v>
      </c>
      <c r="AM14" s="301">
        <f>'3B_Income Stmnt_Eastern'!AM14+'3C_Income Stmnt_Western'!AM14+'3D_Income Stmnt_The Cape'!AM14</f>
        <v>8337713.8499998935</v>
      </c>
      <c r="AN14" s="301">
        <f>'3B_Income Stmnt_Eastern'!AN14+'3C_Income Stmnt_Western'!AN14+'3D_Income Stmnt_The Cape'!AN14</f>
        <v>8749410.9999998771</v>
      </c>
      <c r="AO14" s="301">
        <f>'3B_Income Stmnt_Eastern'!AO14+'3C_Income Stmnt_Western'!AO14+'3D_Income Stmnt_The Cape'!AO14</f>
        <v>9353024.7299999166</v>
      </c>
      <c r="AP14" s="301">
        <f>'3B_Income Stmnt_Eastern'!AP14+'3C_Income Stmnt_Western'!AP14+'3D_Income Stmnt_The Cape'!AP14</f>
        <v>13523965.539999768</v>
      </c>
      <c r="AQ14" s="302">
        <f t="shared" ref="AQ14:AQ21" si="9">SUM(AM14:AP14)</f>
        <v>39964115.119999453</v>
      </c>
      <c r="AR14" s="301">
        <f>'3B_Income Stmnt_Eastern'!AR14+'3C_Income Stmnt_Western'!AR14+'3D_Income Stmnt_The Cape'!AR14</f>
        <v>0</v>
      </c>
      <c r="AS14" s="301">
        <f>'3B_Income Stmnt_Eastern'!AS14+'3C_Income Stmnt_Western'!AS14+'3D_Income Stmnt_The Cape'!AS14</f>
        <v>0</v>
      </c>
      <c r="AT14" s="301">
        <f>'3B_Income Stmnt_Eastern'!AT14+'3C_Income Stmnt_Western'!AT14+'3D_Income Stmnt_The Cape'!AT14</f>
        <v>0</v>
      </c>
      <c r="AU14" s="301">
        <f>'3B_Income Stmnt_Eastern'!AU14+'3C_Income Stmnt_Western'!AU14+'3D_Income Stmnt_The Cape'!AU14</f>
        <v>0</v>
      </c>
      <c r="AV14" s="302">
        <f t="shared" ref="AV14:AV21" si="10">SUM(AR14:AU14)</f>
        <v>0</v>
      </c>
      <c r="AW14" s="303">
        <f t="shared" ref="AW14:AW21" si="11">SUM(AQ14,AV14)</f>
        <v>39964115.119999453</v>
      </c>
      <c r="AX14" s="300">
        <v>1</v>
      </c>
      <c r="AY14" s="301">
        <f>'3B_Income Stmnt_Eastern'!AY14+'3C_Income Stmnt_Western'!AY14+'3D_Income Stmnt_The Cape'!AY14</f>
        <v>353893.2</v>
      </c>
      <c r="AZ14" s="301">
        <f>'3B_Income Stmnt_Eastern'!AZ14+'3C_Income Stmnt_Western'!AZ14+'3D_Income Stmnt_The Cape'!AZ14</f>
        <v>257450.94000000003</v>
      </c>
      <c r="BA14" s="301">
        <f>'3B_Income Stmnt_Eastern'!BA14+'3C_Income Stmnt_Western'!BA14+'3D_Income Stmnt_The Cape'!BA14</f>
        <v>232124.09999999998</v>
      </c>
      <c r="BB14" s="301">
        <f>'3B_Income Stmnt_Eastern'!BB14+'3C_Income Stmnt_Western'!BB14+'3D_Income Stmnt_The Cape'!BB14</f>
        <v>286099.18999999994</v>
      </c>
      <c r="BC14" s="302">
        <f t="shared" ref="BC14:BC21" si="12">SUM(AY14:BB14)</f>
        <v>1129567.43</v>
      </c>
      <c r="BD14" s="301">
        <f>'3B_Income Stmnt_Eastern'!BD14+'3C_Income Stmnt_Western'!BD14+'3D_Income Stmnt_The Cape'!BD14</f>
        <v>0</v>
      </c>
      <c r="BE14" s="301">
        <f>'3B_Income Stmnt_Eastern'!BE14+'3C_Income Stmnt_Western'!BE14+'3D_Income Stmnt_The Cape'!BE14</f>
        <v>0</v>
      </c>
      <c r="BF14" s="301">
        <f>'3B_Income Stmnt_Eastern'!BF14+'3C_Income Stmnt_Western'!BF14+'3D_Income Stmnt_The Cape'!BF14</f>
        <v>0</v>
      </c>
      <c r="BG14" s="301">
        <f>'3B_Income Stmnt_Eastern'!BG14+'3C_Income Stmnt_Western'!BG14+'3D_Income Stmnt_The Cape'!BG14</f>
        <v>0</v>
      </c>
      <c r="BH14" s="302">
        <f t="shared" ref="BH14:BH21" si="13">SUM(BD14:BG14)</f>
        <v>0</v>
      </c>
      <c r="BI14" s="303">
        <f t="shared" ref="BI14:BI21" si="14">SUM(BC14,BH14)</f>
        <v>1129567.43</v>
      </c>
      <c r="BJ14" s="300">
        <v>1</v>
      </c>
      <c r="BK14" s="301">
        <f>'3B_Income Stmnt_Eastern'!BK14+'3C_Income Stmnt_Western'!BK14+'3D_Income Stmnt_The Cape'!BK14</f>
        <v>0</v>
      </c>
      <c r="BL14" s="301">
        <f>'3B_Income Stmnt_Eastern'!BL14+'3C_Income Stmnt_Western'!BL14+'3D_Income Stmnt_The Cape'!BL14</f>
        <v>0</v>
      </c>
      <c r="BM14" s="301">
        <f>'3B_Income Stmnt_Eastern'!BM14+'3C_Income Stmnt_Western'!BM14+'3D_Income Stmnt_The Cape'!BM14</f>
        <v>0</v>
      </c>
      <c r="BN14" s="301">
        <f>'3B_Income Stmnt_Eastern'!BN14+'3C_Income Stmnt_Western'!BN14+'3D_Income Stmnt_The Cape'!BN14</f>
        <v>0</v>
      </c>
      <c r="BO14" s="302">
        <f t="shared" ref="BO14:BO21" si="15">SUM(BK14:BN14)</f>
        <v>0</v>
      </c>
      <c r="BP14" s="301">
        <f>'3B_Income Stmnt_Eastern'!BP14+'3C_Income Stmnt_Western'!BP14+'3D_Income Stmnt_The Cape'!BP14</f>
        <v>0</v>
      </c>
      <c r="BQ14" s="301">
        <f>'3B_Income Stmnt_Eastern'!BQ14+'3C_Income Stmnt_Western'!BQ14+'3D_Income Stmnt_The Cape'!BQ14</f>
        <v>0</v>
      </c>
      <c r="BR14" s="301">
        <f>'3B_Income Stmnt_Eastern'!BR14+'3C_Income Stmnt_Western'!BR14+'3D_Income Stmnt_The Cape'!BR14</f>
        <v>0</v>
      </c>
      <c r="BS14" s="301">
        <f>'3B_Income Stmnt_Eastern'!BS14+'3C_Income Stmnt_Western'!BS14+'3D_Income Stmnt_The Cape'!BS14</f>
        <v>0</v>
      </c>
      <c r="BT14" s="302">
        <f t="shared" ref="BT14:BT21" si="16">SUM(BP14:BS14)</f>
        <v>0</v>
      </c>
      <c r="BU14" s="303">
        <f t="shared" ref="BU14:BU21" si="17">SUM(BO14,BT14)</f>
        <v>0</v>
      </c>
      <c r="BV14" s="300">
        <v>1</v>
      </c>
      <c r="BW14" s="301">
        <f>'3B_Income Stmnt_Eastern'!BW14+'3C_Income Stmnt_Western'!BW14+'3D_Income Stmnt_The Cape'!BW14</f>
        <v>441675.45000000007</v>
      </c>
      <c r="BX14" s="301">
        <f>'3B_Income Stmnt_Eastern'!BX14+'3C_Income Stmnt_Western'!BX14+'3D_Income Stmnt_The Cape'!BX14</f>
        <v>495150</v>
      </c>
      <c r="BY14" s="301">
        <f>'3B_Income Stmnt_Eastern'!BY14+'3C_Income Stmnt_Western'!BY14+'3D_Income Stmnt_The Cape'!BY14</f>
        <v>577014.04999999981</v>
      </c>
      <c r="BZ14" s="301">
        <f>'3B_Income Stmnt_Eastern'!BZ14+'3C_Income Stmnt_Western'!BZ14+'3D_Income Stmnt_The Cape'!BZ14</f>
        <v>867007.55999999912</v>
      </c>
      <c r="CA14" s="302">
        <f t="shared" ref="CA14:CA21" si="18">SUM(BW14:BZ14)</f>
        <v>2380847.0599999991</v>
      </c>
      <c r="CB14" s="301">
        <f>'3B_Income Stmnt_Eastern'!CB14+'3C_Income Stmnt_Western'!CB14+'3D_Income Stmnt_The Cape'!CB14</f>
        <v>0</v>
      </c>
      <c r="CC14" s="301">
        <f>'3B_Income Stmnt_Eastern'!CC14+'3C_Income Stmnt_Western'!CC14+'3D_Income Stmnt_The Cape'!CC14</f>
        <v>0</v>
      </c>
      <c r="CD14" s="301">
        <f>'3B_Income Stmnt_Eastern'!CD14+'3C_Income Stmnt_Western'!CD14+'3D_Income Stmnt_The Cape'!CD14</f>
        <v>0</v>
      </c>
      <c r="CE14" s="301">
        <f>'3B_Income Stmnt_Eastern'!CE14+'3C_Income Stmnt_Western'!CE14+'3D_Income Stmnt_The Cape'!CE14</f>
        <v>0</v>
      </c>
      <c r="CF14" s="302">
        <f t="shared" ref="CF14:CF21" si="19">SUM(CB14:CE14)</f>
        <v>0</v>
      </c>
      <c r="CG14" s="303">
        <f t="shared" ref="CG14:CG21" si="20">SUM(CA14,CF14)</f>
        <v>2380847.0599999991</v>
      </c>
      <c r="CH14" s="300">
        <v>1</v>
      </c>
      <c r="CI14" s="1114">
        <f>C14+H14+O14+T14+AA14+AF14+AM14+AR14+AY14+BD14+BK14+BP14+BW14+CB14</f>
        <v>12520243.599999847</v>
      </c>
      <c r="CJ14" s="1114">
        <f t="shared" ref="CJ14:CL21" si="21">D14+I14+P14+U14+AB14+AG14+AN14+AS14+AZ14+BE14+BL14+BQ14+BX14+CC14</f>
        <v>13106270.479999829</v>
      </c>
      <c r="CK14" s="1114">
        <f t="shared" si="21"/>
        <v>13983495.670000032</v>
      </c>
      <c r="CL14" s="1114">
        <f t="shared" si="21"/>
        <v>19442282.689999945</v>
      </c>
      <c r="CM14" s="301">
        <f>SUM(M14,Y14,AK14,AW14,BI14,BU14,CG14)</f>
        <v>59052292.439999662</v>
      </c>
      <c r="CO14" s="265"/>
      <c r="CP14" s="265"/>
      <c r="CQ14" s="265"/>
      <c r="CR14" s="265"/>
      <c r="CS14" s="265"/>
      <c r="CT14" s="265"/>
      <c r="CU14" s="265"/>
      <c r="CV14" s="265"/>
      <c r="DT14" s="264"/>
    </row>
    <row r="15" spans="1:124" ht="15.75" customHeight="1">
      <c r="A15" s="304" t="s">
        <v>1332</v>
      </c>
      <c r="B15" s="300"/>
      <c r="C15" s="301">
        <f>'3B_Income Stmnt_Eastern'!C15+'3C_Income Stmnt_Western'!C15+'3D_Income Stmnt_The Cape'!C15</f>
        <v>0</v>
      </c>
      <c r="D15" s="301">
        <f>'3B_Income Stmnt_Eastern'!D15+'3C_Income Stmnt_Western'!D15+'3D_Income Stmnt_The Cape'!D15</f>
        <v>0</v>
      </c>
      <c r="E15" s="301">
        <f>'3B_Income Stmnt_Eastern'!E15+'3C_Income Stmnt_Western'!E15+'3D_Income Stmnt_The Cape'!E15</f>
        <v>0</v>
      </c>
      <c r="F15" s="301">
        <f>'3B_Income Stmnt_Eastern'!F15+'3C_Income Stmnt_Western'!F15+'3D_Income Stmnt_The Cape'!F15</f>
        <v>0</v>
      </c>
      <c r="G15" s="302">
        <f t="shared" si="0"/>
        <v>0</v>
      </c>
      <c r="H15" s="301">
        <f>'3B_Income Stmnt_Eastern'!H15+'3C_Income Stmnt_Western'!H15+'3D_Income Stmnt_The Cape'!H15</f>
        <v>1505396.9774999998</v>
      </c>
      <c r="I15" s="301">
        <f>'3B_Income Stmnt_Eastern'!I15+'3C_Income Stmnt_Western'!I15+'3D_Income Stmnt_The Cape'!I15</f>
        <v>1620681.9135</v>
      </c>
      <c r="J15" s="301">
        <f>'3B_Income Stmnt_Eastern'!J15+'3C_Income Stmnt_Western'!J15+'3D_Income Stmnt_The Cape'!J15</f>
        <v>1874134.7332499996</v>
      </c>
      <c r="K15" s="301">
        <f>'3B_Income Stmnt_Eastern'!K15+'3C_Income Stmnt_Western'!K15+'3D_Income Stmnt_The Cape'!K15</f>
        <v>2689561.7385</v>
      </c>
      <c r="L15" s="302">
        <f t="shared" si="1"/>
        <v>7689775.3627499994</v>
      </c>
      <c r="M15" s="303">
        <f t="shared" si="2"/>
        <v>7689775.3627499994</v>
      </c>
      <c r="N15" s="300"/>
      <c r="O15" s="301">
        <f>'3B_Income Stmnt_Eastern'!O15+'3C_Income Stmnt_Western'!O15+'3D_Income Stmnt_The Cape'!O15</f>
        <v>0</v>
      </c>
      <c r="P15" s="301">
        <f>'3B_Income Stmnt_Eastern'!P15+'3C_Income Stmnt_Western'!P15+'3D_Income Stmnt_The Cape'!P15</f>
        <v>0</v>
      </c>
      <c r="Q15" s="301">
        <f>'3B_Income Stmnt_Eastern'!Q15+'3C_Income Stmnt_Western'!Q15+'3D_Income Stmnt_The Cape'!Q15</f>
        <v>0</v>
      </c>
      <c r="R15" s="301">
        <f>'3B_Income Stmnt_Eastern'!R15+'3C_Income Stmnt_Western'!R15+'3D_Income Stmnt_The Cape'!R15</f>
        <v>0</v>
      </c>
      <c r="S15" s="302">
        <f t="shared" si="3"/>
        <v>0</v>
      </c>
      <c r="T15" s="301">
        <f>'3B_Income Stmnt_Eastern'!T15+'3C_Income Stmnt_Western'!T15+'3D_Income Stmnt_The Cape'!T15</f>
        <v>2276246.7389999996</v>
      </c>
      <c r="U15" s="301">
        <f>'3B_Income Stmnt_Eastern'!U15+'3C_Income Stmnt_Western'!U15+'3D_Income Stmnt_The Cape'!U15</f>
        <v>2366391.0367499995</v>
      </c>
      <c r="V15" s="301">
        <f>'3B_Income Stmnt_Eastern'!V15+'3C_Income Stmnt_Western'!V15+'3D_Income Stmnt_The Cape'!V15</f>
        <v>2600447.2650000001</v>
      </c>
      <c r="W15" s="301">
        <f>'3B_Income Stmnt_Eastern'!W15+'3C_Income Stmnt_Western'!W15+'3D_Income Stmnt_The Cape'!W15</f>
        <v>3719101.3372499989</v>
      </c>
      <c r="X15" s="302">
        <f t="shared" si="4"/>
        <v>10962186.377999999</v>
      </c>
      <c r="Y15" s="303">
        <f t="shared" si="5"/>
        <v>10962186.377999999</v>
      </c>
      <c r="Z15" s="300"/>
      <c r="AA15" s="301">
        <f>'3B_Income Stmnt_Eastern'!AA15+'3C_Income Stmnt_Western'!AA15+'3D_Income Stmnt_The Cape'!AA15</f>
        <v>0</v>
      </c>
      <c r="AB15" s="301">
        <f>'3B_Income Stmnt_Eastern'!AB15+'3C_Income Stmnt_Western'!AB15+'3D_Income Stmnt_The Cape'!AB15</f>
        <v>0</v>
      </c>
      <c r="AC15" s="301">
        <f>'3B_Income Stmnt_Eastern'!AC15+'3C_Income Stmnt_Western'!AC15+'3D_Income Stmnt_The Cape'!AC15</f>
        <v>0</v>
      </c>
      <c r="AD15" s="301">
        <f>'3B_Income Stmnt_Eastern'!AD15+'3C_Income Stmnt_Western'!AD15+'3D_Income Stmnt_The Cape'!AD15</f>
        <v>0</v>
      </c>
      <c r="AE15" s="302">
        <f t="shared" si="6"/>
        <v>0</v>
      </c>
      <c r="AF15" s="301">
        <f>'3B_Income Stmnt_Eastern'!AF15+'3C_Income Stmnt_Western'!AF15+'3D_Income Stmnt_The Cape'!AF15</f>
        <v>1126231.30425</v>
      </c>
      <c r="AG15" s="301">
        <f>'3B_Income Stmnt_Eastern'!AG15+'3C_Income Stmnt_Western'!AG15+'3D_Income Stmnt_The Cape'!AG15</f>
        <v>1168363.5502500001</v>
      </c>
      <c r="AH15" s="301">
        <f>'3B_Income Stmnt_Eastern'!AH15+'3C_Income Stmnt_Western'!AH15+'3D_Income Stmnt_The Cape'!AH15</f>
        <v>1245019.152</v>
      </c>
      <c r="AI15" s="301">
        <f>'3B_Income Stmnt_Eastern'!AI15+'3C_Income Stmnt_Western'!AI15+'3D_Income Stmnt_The Cape'!AI15</f>
        <v>1578424.1947499998</v>
      </c>
      <c r="AJ15" s="302">
        <f t="shared" si="7"/>
        <v>5118038.2012499999</v>
      </c>
      <c r="AK15" s="303">
        <f t="shared" si="8"/>
        <v>5118038.2012499999</v>
      </c>
      <c r="AL15" s="300"/>
      <c r="AM15" s="301">
        <f>'3B_Income Stmnt_Eastern'!AM15+'3C_Income Stmnt_Western'!AM15+'3D_Income Stmnt_The Cape'!AM15</f>
        <v>0</v>
      </c>
      <c r="AN15" s="301">
        <f>'3B_Income Stmnt_Eastern'!AN15+'3C_Income Stmnt_Western'!AN15+'3D_Income Stmnt_The Cape'!AN15</f>
        <v>0</v>
      </c>
      <c r="AO15" s="301">
        <f>'3B_Income Stmnt_Eastern'!AO15+'3C_Income Stmnt_Western'!AO15+'3D_Income Stmnt_The Cape'!AO15</f>
        <v>0</v>
      </c>
      <c r="AP15" s="301">
        <f>'3B_Income Stmnt_Eastern'!AP15+'3C_Income Stmnt_Western'!AP15+'3D_Income Stmnt_The Cape'!AP15</f>
        <v>0</v>
      </c>
      <c r="AQ15" s="302">
        <f t="shared" si="9"/>
        <v>0</v>
      </c>
      <c r="AR15" s="301">
        <f>'3B_Income Stmnt_Eastern'!AR15+'3C_Income Stmnt_Western'!AR15+'3D_Income Stmnt_The Cape'!AR15</f>
        <v>7675354.3230000008</v>
      </c>
      <c r="AS15" s="301">
        <f>'3B_Income Stmnt_Eastern'!AS15+'3C_Income Stmnt_Western'!AS15+'3D_Income Stmnt_The Cape'!AS15</f>
        <v>8084719.6657499997</v>
      </c>
      <c r="AT15" s="301">
        <f>'3B_Income Stmnt_Eastern'!AT15+'3C_Income Stmnt_Western'!AT15+'3D_Income Stmnt_The Cape'!AT15</f>
        <v>8631571.4159999993</v>
      </c>
      <c r="AU15" s="301">
        <f>'3B_Income Stmnt_Eastern'!AU15+'3C_Income Stmnt_Western'!AU15+'3D_Income Stmnt_The Cape'!AU15</f>
        <v>10630199.463</v>
      </c>
      <c r="AV15" s="302">
        <f t="shared" si="10"/>
        <v>35021844.867749996</v>
      </c>
      <c r="AW15" s="303">
        <f t="shared" si="11"/>
        <v>35021844.867749996</v>
      </c>
      <c r="AX15" s="300"/>
      <c r="AY15" s="301">
        <f>'3B_Income Stmnt_Eastern'!AY15+'3C_Income Stmnt_Western'!AY15+'3D_Income Stmnt_The Cape'!AY15</f>
        <v>0</v>
      </c>
      <c r="AZ15" s="301">
        <f>'3B_Income Stmnt_Eastern'!AZ15+'3C_Income Stmnt_Western'!AZ15+'3D_Income Stmnt_The Cape'!AZ15</f>
        <v>0</v>
      </c>
      <c r="BA15" s="301">
        <f>'3B_Income Stmnt_Eastern'!BA15+'3C_Income Stmnt_Western'!BA15+'3D_Income Stmnt_The Cape'!BA15</f>
        <v>0</v>
      </c>
      <c r="BB15" s="301">
        <f>'3B_Income Stmnt_Eastern'!BB15+'3C_Income Stmnt_Western'!BB15+'3D_Income Stmnt_The Cape'!BB15</f>
        <v>0</v>
      </c>
      <c r="BC15" s="302">
        <f t="shared" si="12"/>
        <v>0</v>
      </c>
      <c r="BD15" s="301">
        <f>'3B_Income Stmnt_Eastern'!BD15+'3C_Income Stmnt_Western'!BD15+'3D_Income Stmnt_The Cape'!BD15</f>
        <v>238118.00025000001</v>
      </c>
      <c r="BE15" s="301">
        <f>'3B_Income Stmnt_Eastern'!BE15+'3C_Income Stmnt_Western'!BE15+'3D_Income Stmnt_The Cape'!BE15</f>
        <v>211026.40649999998</v>
      </c>
      <c r="BF15" s="301">
        <f>'3B_Income Stmnt_Eastern'!BF15+'3C_Income Stmnt_Western'!BF15+'3D_Income Stmnt_The Cape'!BF15</f>
        <v>230979.49875000003</v>
      </c>
      <c r="BG15" s="301">
        <f>'3B_Income Stmnt_Eastern'!BG15+'3C_Income Stmnt_Western'!BG15+'3D_Income Stmnt_The Cape'!BG15</f>
        <v>252216.6465</v>
      </c>
      <c r="BH15" s="302">
        <f t="shared" si="13"/>
        <v>932340.55200000003</v>
      </c>
      <c r="BI15" s="303">
        <f t="shared" si="14"/>
        <v>932340.55200000003</v>
      </c>
      <c r="BJ15" s="300"/>
      <c r="BK15" s="301">
        <f>'3B_Income Stmnt_Eastern'!BK15+'3C_Income Stmnt_Western'!BK15+'3D_Income Stmnt_The Cape'!BK15</f>
        <v>0</v>
      </c>
      <c r="BL15" s="301">
        <f>'3B_Income Stmnt_Eastern'!BL15+'3C_Income Stmnt_Western'!BL15+'3D_Income Stmnt_The Cape'!BL15</f>
        <v>0</v>
      </c>
      <c r="BM15" s="301">
        <f>'3B_Income Stmnt_Eastern'!BM15+'3C_Income Stmnt_Western'!BM15+'3D_Income Stmnt_The Cape'!BM15</f>
        <v>0</v>
      </c>
      <c r="BN15" s="301">
        <f>'3B_Income Stmnt_Eastern'!BN15+'3C_Income Stmnt_Western'!BN15+'3D_Income Stmnt_The Cape'!BN15</f>
        <v>0</v>
      </c>
      <c r="BO15" s="302">
        <f t="shared" si="15"/>
        <v>0</v>
      </c>
      <c r="BP15" s="301">
        <f>'3B_Income Stmnt_Eastern'!BP15+'3C_Income Stmnt_Western'!BP15+'3D_Income Stmnt_The Cape'!BP15</f>
        <v>0</v>
      </c>
      <c r="BQ15" s="301">
        <f>'3B_Income Stmnt_Eastern'!BQ15+'3C_Income Stmnt_Western'!BQ15+'3D_Income Stmnt_The Cape'!BQ15</f>
        <v>0</v>
      </c>
      <c r="BR15" s="301">
        <f>'3B_Income Stmnt_Eastern'!BR15+'3C_Income Stmnt_Western'!BR15+'3D_Income Stmnt_The Cape'!BR15</f>
        <v>0</v>
      </c>
      <c r="BS15" s="301">
        <f>'3B_Income Stmnt_Eastern'!BS15+'3C_Income Stmnt_Western'!BS15+'3D_Income Stmnt_The Cape'!BS15</f>
        <v>0</v>
      </c>
      <c r="BT15" s="302">
        <f t="shared" si="16"/>
        <v>0</v>
      </c>
      <c r="BU15" s="303">
        <f t="shared" si="17"/>
        <v>0</v>
      </c>
      <c r="BV15" s="300"/>
      <c r="BW15" s="301">
        <f>'3B_Income Stmnt_Eastern'!BW15+'3C_Income Stmnt_Western'!BW15+'3D_Income Stmnt_The Cape'!BW15</f>
        <v>0</v>
      </c>
      <c r="BX15" s="301">
        <f>'3B_Income Stmnt_Eastern'!BX15+'3C_Income Stmnt_Western'!BX15+'3D_Income Stmnt_The Cape'!BX15</f>
        <v>0</v>
      </c>
      <c r="BY15" s="301">
        <f>'3B_Income Stmnt_Eastern'!BY15+'3C_Income Stmnt_Western'!BY15+'3D_Income Stmnt_The Cape'!BY15</f>
        <v>0</v>
      </c>
      <c r="BZ15" s="301">
        <f>'3B_Income Stmnt_Eastern'!BZ15+'3C_Income Stmnt_Western'!BZ15+'3D_Income Stmnt_The Cape'!BZ15</f>
        <v>0</v>
      </c>
      <c r="CA15" s="302">
        <f t="shared" si="18"/>
        <v>0</v>
      </c>
      <c r="CB15" s="301">
        <f>'3B_Income Stmnt_Eastern'!CB15+'3C_Income Stmnt_Western'!CB15+'3D_Income Stmnt_The Cape'!CB15</f>
        <v>340873.13325000001</v>
      </c>
      <c r="CC15" s="301">
        <f>'3B_Income Stmnt_Eastern'!CC15+'3C_Income Stmnt_Western'!CC15+'3D_Income Stmnt_The Cape'!CC15</f>
        <v>341840.61599999998</v>
      </c>
      <c r="CD15" s="301">
        <f>'3B_Income Stmnt_Eastern'!CD15+'3C_Income Stmnt_Western'!CD15+'3D_Income Stmnt_The Cape'!CD15</f>
        <v>348228.39674999996</v>
      </c>
      <c r="CE15" s="301">
        <f>'3B_Income Stmnt_Eastern'!CE15+'3C_Income Stmnt_Western'!CE15+'3D_Income Stmnt_The Cape'!CE15</f>
        <v>445414.96350000001</v>
      </c>
      <c r="CF15" s="302">
        <f t="shared" si="19"/>
        <v>1476357.1095</v>
      </c>
      <c r="CG15" s="303">
        <f t="shared" si="20"/>
        <v>1476357.1095</v>
      </c>
      <c r="CH15" s="300"/>
      <c r="CI15" s="1114">
        <f t="shared" ref="CI15:CI21" si="22">C15+H15+O15+T15+AA15+AF15+AM15+AR15+AY15+BD15+BK15+BP15+BW15+CB15</f>
        <v>13162220.47725</v>
      </c>
      <c r="CJ15" s="1114">
        <f t="shared" si="21"/>
        <v>13793023.188750001</v>
      </c>
      <c r="CK15" s="1114">
        <f t="shared" si="21"/>
        <v>14930380.461749999</v>
      </c>
      <c r="CL15" s="1114">
        <f t="shared" si="21"/>
        <v>19314918.343499996</v>
      </c>
      <c r="CM15" s="301">
        <f>SUM(M15,Y15,AK15,AW15,BI15,BU15,CG15)</f>
        <v>61200542.471249998</v>
      </c>
      <c r="CP15" s="265"/>
      <c r="CR15" s="265"/>
      <c r="CT15" s="265"/>
      <c r="CV15" s="265"/>
    </row>
    <row r="16" spans="1:124" ht="15.75" customHeight="1">
      <c r="A16" s="304" t="s">
        <v>1333</v>
      </c>
      <c r="B16" s="300"/>
      <c r="C16" s="301">
        <f>'3B_Income Stmnt_Eastern'!C16+'3C_Income Stmnt_Western'!C16+'3D_Income Stmnt_The Cape'!C16</f>
        <v>0</v>
      </c>
      <c r="D16" s="301">
        <f>'3B_Income Stmnt_Eastern'!D16+'3C_Income Stmnt_Western'!D16+'3D_Income Stmnt_The Cape'!D16</f>
        <v>0</v>
      </c>
      <c r="E16" s="301">
        <f>'3B_Income Stmnt_Eastern'!E16+'3C_Income Stmnt_Western'!E16+'3D_Income Stmnt_The Cape'!E16</f>
        <v>0</v>
      </c>
      <c r="F16" s="301">
        <f>'3B_Income Stmnt_Eastern'!F16+'3C_Income Stmnt_Western'!F16+'3D_Income Stmnt_The Cape'!F16</f>
        <v>0</v>
      </c>
      <c r="G16" s="302">
        <f t="shared" si="0"/>
        <v>0</v>
      </c>
      <c r="H16" s="301">
        <f>'3B_Income Stmnt_Eastern'!H16+'3C_Income Stmnt_Western'!H16+'3D_Income Stmnt_The Cape'!H16</f>
        <v>81523.122800000012</v>
      </c>
      <c r="I16" s="301">
        <f>'3B_Income Stmnt_Eastern'!I16+'3C_Income Stmnt_Western'!I16+'3D_Income Stmnt_The Cape'!I16</f>
        <v>89344.522399999987</v>
      </c>
      <c r="J16" s="301">
        <f>'3B_Income Stmnt_Eastern'!J16+'3C_Income Stmnt_Western'!J16+'3D_Income Stmnt_The Cape'!J16</f>
        <v>103164.56080000001</v>
      </c>
      <c r="K16" s="301">
        <f>'3B_Income Stmnt_Eastern'!K16+'3C_Income Stmnt_Western'!K16+'3D_Income Stmnt_The Cape'!K16</f>
        <v>141845.18040000001</v>
      </c>
      <c r="L16" s="302">
        <f t="shared" si="1"/>
        <v>415877.38640000002</v>
      </c>
      <c r="M16" s="303">
        <f t="shared" si="2"/>
        <v>415877.38640000002</v>
      </c>
      <c r="N16" s="300"/>
      <c r="O16" s="301">
        <f>'3B_Income Stmnt_Eastern'!O16+'3C_Income Stmnt_Western'!O16+'3D_Income Stmnt_The Cape'!O16</f>
        <v>0</v>
      </c>
      <c r="P16" s="301">
        <f>'3B_Income Stmnt_Eastern'!P16+'3C_Income Stmnt_Western'!P16+'3D_Income Stmnt_The Cape'!P16</f>
        <v>0</v>
      </c>
      <c r="Q16" s="301">
        <f>'3B_Income Stmnt_Eastern'!Q16+'3C_Income Stmnt_Western'!Q16+'3D_Income Stmnt_The Cape'!Q16</f>
        <v>0</v>
      </c>
      <c r="R16" s="301">
        <f>'3B_Income Stmnt_Eastern'!R16+'3C_Income Stmnt_Western'!R16+'3D_Income Stmnt_The Cape'!R16</f>
        <v>0</v>
      </c>
      <c r="S16" s="302">
        <f t="shared" si="3"/>
        <v>0</v>
      </c>
      <c r="T16" s="301">
        <f>'3B_Income Stmnt_Eastern'!T16+'3C_Income Stmnt_Western'!T16+'3D_Income Stmnt_The Cape'!T16</f>
        <v>146485.01979999998</v>
      </c>
      <c r="U16" s="301">
        <f>'3B_Income Stmnt_Eastern'!U16+'3C_Income Stmnt_Western'!U16+'3D_Income Stmnt_The Cape'!U16</f>
        <v>154390.82679999998</v>
      </c>
      <c r="V16" s="301">
        <f>'3B_Income Stmnt_Eastern'!V16+'3C_Income Stmnt_Western'!V16+'3D_Income Stmnt_The Cape'!V16</f>
        <v>170934.34399999998</v>
      </c>
      <c r="W16" s="301">
        <f>'3B_Income Stmnt_Eastern'!W16+'3C_Income Stmnt_Western'!W16+'3D_Income Stmnt_The Cape'!W16</f>
        <v>238393.98660000003</v>
      </c>
      <c r="X16" s="302">
        <f t="shared" si="4"/>
        <v>710204.17719999992</v>
      </c>
      <c r="Y16" s="303">
        <f t="shared" si="5"/>
        <v>710204.17719999992</v>
      </c>
      <c r="Z16" s="300"/>
      <c r="AA16" s="301">
        <f>'3B_Income Stmnt_Eastern'!AA16+'3C_Income Stmnt_Western'!AA16+'3D_Income Stmnt_The Cape'!AA16</f>
        <v>0</v>
      </c>
      <c r="AB16" s="301">
        <f>'3B_Income Stmnt_Eastern'!AB16+'3C_Income Stmnt_Western'!AB16+'3D_Income Stmnt_The Cape'!AB16</f>
        <v>0</v>
      </c>
      <c r="AC16" s="301">
        <f>'3B_Income Stmnt_Eastern'!AC16+'3C_Income Stmnt_Western'!AC16+'3D_Income Stmnt_The Cape'!AC16</f>
        <v>0</v>
      </c>
      <c r="AD16" s="301">
        <f>'3B_Income Stmnt_Eastern'!AD16+'3C_Income Stmnt_Western'!AD16+'3D_Income Stmnt_The Cape'!AD16</f>
        <v>0</v>
      </c>
      <c r="AE16" s="302">
        <f t="shared" si="6"/>
        <v>0</v>
      </c>
      <c r="AF16" s="301">
        <f>'3B_Income Stmnt_Eastern'!AF16+'3C_Income Stmnt_Western'!AF16+'3D_Income Stmnt_The Cape'!AF16</f>
        <v>53497.347400000013</v>
      </c>
      <c r="AG16" s="301">
        <f>'3B_Income Stmnt_Eastern'!AG16+'3C_Income Stmnt_Western'!AG16+'3D_Income Stmnt_The Cape'!AG16</f>
        <v>56022.631000000001</v>
      </c>
      <c r="AH16" s="301">
        <f>'3B_Income Stmnt_Eastern'!AH16+'3C_Income Stmnt_Western'!AH16+'3D_Income Stmnt_The Cape'!AH16</f>
        <v>59686.831399999988</v>
      </c>
      <c r="AI16" s="301">
        <f>'3B_Income Stmnt_Eastern'!AI16+'3C_Income Stmnt_Western'!AI16+'3D_Income Stmnt_The Cape'!AI16</f>
        <v>71304.123800000001</v>
      </c>
      <c r="AJ16" s="302">
        <f t="shared" si="7"/>
        <v>240510.93360000002</v>
      </c>
      <c r="AK16" s="303">
        <f t="shared" si="8"/>
        <v>240510.93360000002</v>
      </c>
      <c r="AL16" s="300"/>
      <c r="AM16" s="301">
        <f>'3B_Income Stmnt_Eastern'!AM16+'3C_Income Stmnt_Western'!AM16+'3D_Income Stmnt_The Cape'!AM16</f>
        <v>0</v>
      </c>
      <c r="AN16" s="301">
        <f>'3B_Income Stmnt_Eastern'!AN16+'3C_Income Stmnt_Western'!AN16+'3D_Income Stmnt_The Cape'!AN16</f>
        <v>0</v>
      </c>
      <c r="AO16" s="301">
        <f>'3B_Income Stmnt_Eastern'!AO16+'3C_Income Stmnt_Western'!AO16+'3D_Income Stmnt_The Cape'!AO16</f>
        <v>0</v>
      </c>
      <c r="AP16" s="301">
        <f>'3B_Income Stmnt_Eastern'!AP16+'3C_Income Stmnt_Western'!AP16+'3D_Income Stmnt_The Cape'!AP16</f>
        <v>0</v>
      </c>
      <c r="AQ16" s="302">
        <f t="shared" si="9"/>
        <v>0</v>
      </c>
      <c r="AR16" s="301">
        <f>'3B_Income Stmnt_Eastern'!AR16+'3C_Income Stmnt_Western'!AR16+'3D_Income Stmnt_The Cape'!AR16</f>
        <v>344704.54340000002</v>
      </c>
      <c r="AS16" s="301">
        <f>'3B_Income Stmnt_Eastern'!AS16+'3C_Income Stmnt_Western'!AS16+'3D_Income Stmnt_The Cape'!AS16</f>
        <v>367627.37059999997</v>
      </c>
      <c r="AT16" s="301">
        <f>'3B_Income Stmnt_Eastern'!AT16+'3C_Income Stmnt_Western'!AT16+'3D_Income Stmnt_The Cape'!AT16</f>
        <v>393177.01919999992</v>
      </c>
      <c r="AU16" s="301">
        <f>'3B_Income Stmnt_Eastern'!AU16+'3C_Income Stmnt_Western'!AU16+'3D_Income Stmnt_The Cape'!AU16</f>
        <v>495144.82359999989</v>
      </c>
      <c r="AV16" s="302">
        <f t="shared" si="10"/>
        <v>1600653.7567999996</v>
      </c>
      <c r="AW16" s="303">
        <f t="shared" si="11"/>
        <v>1600653.7567999996</v>
      </c>
      <c r="AX16" s="300"/>
      <c r="AY16" s="301">
        <f>'3B_Income Stmnt_Eastern'!AY16+'3C_Income Stmnt_Western'!AY16+'3D_Income Stmnt_The Cape'!AY16</f>
        <v>0</v>
      </c>
      <c r="AZ16" s="301">
        <f>'3B_Income Stmnt_Eastern'!AZ16+'3C_Income Stmnt_Western'!AZ16+'3D_Income Stmnt_The Cape'!AZ16</f>
        <v>0</v>
      </c>
      <c r="BA16" s="301">
        <f>'3B_Income Stmnt_Eastern'!BA16+'3C_Income Stmnt_Western'!BA16+'3D_Income Stmnt_The Cape'!BA16</f>
        <v>0</v>
      </c>
      <c r="BB16" s="301">
        <f>'3B_Income Stmnt_Eastern'!BB16+'3C_Income Stmnt_Western'!BB16+'3D_Income Stmnt_The Cape'!BB16</f>
        <v>0</v>
      </c>
      <c r="BC16" s="302">
        <f t="shared" si="12"/>
        <v>0</v>
      </c>
      <c r="BD16" s="301">
        <f>'3B_Income Stmnt_Eastern'!BD16+'3C_Income Stmnt_Western'!BD16+'3D_Income Stmnt_The Cape'!BD16</f>
        <v>5451.5440000000008</v>
      </c>
      <c r="BE16" s="301">
        <f>'3B_Income Stmnt_Eastern'!BE16+'3C_Income Stmnt_Western'!BE16+'3D_Income Stmnt_The Cape'!BE16</f>
        <v>5177.7124000000003</v>
      </c>
      <c r="BF16" s="301">
        <f>'3B_Income Stmnt_Eastern'!BF16+'3C_Income Stmnt_Western'!BF16+'3D_Income Stmnt_The Cape'!BF16</f>
        <v>5589.2144000000008</v>
      </c>
      <c r="BG16" s="301">
        <f>'3B_Income Stmnt_Eastern'!BG16+'3C_Income Stmnt_Western'!BG16+'3D_Income Stmnt_The Cape'!BG16</f>
        <v>6168.8648000000003</v>
      </c>
      <c r="BH16" s="302">
        <f t="shared" si="13"/>
        <v>22387.335600000002</v>
      </c>
      <c r="BI16" s="303">
        <f t="shared" si="14"/>
        <v>22387.335600000002</v>
      </c>
      <c r="BJ16" s="300"/>
      <c r="BK16" s="301">
        <f>'3B_Income Stmnt_Eastern'!BK16+'3C_Income Stmnt_Western'!BK16+'3D_Income Stmnt_The Cape'!BK16</f>
        <v>0</v>
      </c>
      <c r="BL16" s="301">
        <f>'3B_Income Stmnt_Eastern'!BL16+'3C_Income Stmnt_Western'!BL16+'3D_Income Stmnt_The Cape'!BL16</f>
        <v>0</v>
      </c>
      <c r="BM16" s="301">
        <f>'3B_Income Stmnt_Eastern'!BM16+'3C_Income Stmnt_Western'!BM16+'3D_Income Stmnt_The Cape'!BM16</f>
        <v>0</v>
      </c>
      <c r="BN16" s="301">
        <f>'3B_Income Stmnt_Eastern'!BN16+'3C_Income Stmnt_Western'!BN16+'3D_Income Stmnt_The Cape'!BN16</f>
        <v>0</v>
      </c>
      <c r="BO16" s="302">
        <f t="shared" si="15"/>
        <v>0</v>
      </c>
      <c r="BP16" s="301">
        <f>'3B_Income Stmnt_Eastern'!BP16+'3C_Income Stmnt_Western'!BP16+'3D_Income Stmnt_The Cape'!BP16</f>
        <v>0</v>
      </c>
      <c r="BQ16" s="301">
        <f>'3B_Income Stmnt_Eastern'!BQ16+'3C_Income Stmnt_Western'!BQ16+'3D_Income Stmnt_The Cape'!BQ16</f>
        <v>0</v>
      </c>
      <c r="BR16" s="301">
        <f>'3B_Income Stmnt_Eastern'!BR16+'3C_Income Stmnt_Western'!BR16+'3D_Income Stmnt_The Cape'!BR16</f>
        <v>0</v>
      </c>
      <c r="BS16" s="301">
        <f>'3B_Income Stmnt_Eastern'!BS16+'3C_Income Stmnt_Western'!BS16+'3D_Income Stmnt_The Cape'!BS16</f>
        <v>0</v>
      </c>
      <c r="BT16" s="302">
        <f t="shared" si="16"/>
        <v>0</v>
      </c>
      <c r="BU16" s="303">
        <f t="shared" si="17"/>
        <v>0</v>
      </c>
      <c r="BV16" s="300"/>
      <c r="BW16" s="301">
        <f>'3B_Income Stmnt_Eastern'!BW16+'3C_Income Stmnt_Western'!BW16+'3D_Income Stmnt_The Cape'!BW16</f>
        <v>0</v>
      </c>
      <c r="BX16" s="301">
        <f>'3B_Income Stmnt_Eastern'!BX16+'3C_Income Stmnt_Western'!BX16+'3D_Income Stmnt_The Cape'!BX16</f>
        <v>0</v>
      </c>
      <c r="BY16" s="301">
        <f>'3B_Income Stmnt_Eastern'!BY16+'3C_Income Stmnt_Western'!BY16+'3D_Income Stmnt_The Cape'!BY16</f>
        <v>0</v>
      </c>
      <c r="BZ16" s="301">
        <f>'3B_Income Stmnt_Eastern'!BZ16+'3C_Income Stmnt_Western'!BZ16+'3D_Income Stmnt_The Cape'!BZ16</f>
        <v>0</v>
      </c>
      <c r="CA16" s="302">
        <f t="shared" si="18"/>
        <v>0</v>
      </c>
      <c r="CB16" s="301">
        <f>'3B_Income Stmnt_Eastern'!CB16+'3C_Income Stmnt_Western'!CB16+'3D_Income Stmnt_The Cape'!CB16</f>
        <v>9393.3391999999985</v>
      </c>
      <c r="CC16" s="301">
        <f>'3B_Income Stmnt_Eastern'!CC16+'3C_Income Stmnt_Western'!CC16+'3D_Income Stmnt_The Cape'!CC16</f>
        <v>9498.5127999999986</v>
      </c>
      <c r="CD16" s="301">
        <f>'3B_Income Stmnt_Eastern'!CD16+'3C_Income Stmnt_Western'!CD16+'3D_Income Stmnt_The Cape'!CD16</f>
        <v>9439.1640000000007</v>
      </c>
      <c r="CE16" s="301">
        <f>'3B_Income Stmnt_Eastern'!CE16+'3C_Income Stmnt_Western'!CE16+'3D_Income Stmnt_The Cape'!CE16</f>
        <v>12253.890599999999</v>
      </c>
      <c r="CF16" s="302">
        <f t="shared" si="19"/>
        <v>40584.906600000002</v>
      </c>
      <c r="CG16" s="303">
        <f t="shared" si="20"/>
        <v>40584.906600000002</v>
      </c>
      <c r="CH16" s="300"/>
      <c r="CI16" s="1114">
        <f t="shared" si="22"/>
        <v>641054.91660000011</v>
      </c>
      <c r="CJ16" s="1114">
        <f t="shared" si="21"/>
        <v>682061.57599999988</v>
      </c>
      <c r="CK16" s="1114">
        <f t="shared" si="21"/>
        <v>741991.13379999995</v>
      </c>
      <c r="CL16" s="1114">
        <f t="shared" si="21"/>
        <v>965110.86979999987</v>
      </c>
      <c r="CM16" s="301">
        <f t="shared" ref="CM16:CM21" si="23">SUM(M16,Y16,AK16,AW16,BI16,BU16,CG16)</f>
        <v>3030218.4961999995</v>
      </c>
      <c r="CT16" s="265"/>
      <c r="CV16" s="265"/>
    </row>
    <row r="17" spans="1:100" ht="15.75" customHeight="1">
      <c r="A17" s="304" t="s">
        <v>1334</v>
      </c>
      <c r="B17" s="300"/>
      <c r="C17" s="301">
        <f>'3B_Income Stmnt_Eastern'!C17+'3C_Income Stmnt_Western'!C17+'3D_Income Stmnt_The Cape'!C17</f>
        <v>0</v>
      </c>
      <c r="D17" s="301">
        <f>'3B_Income Stmnt_Eastern'!D17+'3C_Income Stmnt_Western'!D17+'3D_Income Stmnt_The Cape'!D17</f>
        <v>0</v>
      </c>
      <c r="E17" s="301">
        <f>'3B_Income Stmnt_Eastern'!E17+'3C_Income Stmnt_Western'!E17+'3D_Income Stmnt_The Cape'!E17</f>
        <v>0</v>
      </c>
      <c r="F17" s="301">
        <f>'3B_Income Stmnt_Eastern'!F17+'3C_Income Stmnt_Western'!F17+'3D_Income Stmnt_The Cape'!F17</f>
        <v>0</v>
      </c>
      <c r="G17" s="302">
        <f t="shared" si="0"/>
        <v>0</v>
      </c>
      <c r="H17" s="301">
        <f>'3B_Income Stmnt_Eastern'!H17+'3C_Income Stmnt_Western'!H17+'3D_Income Stmnt_The Cape'!H17</f>
        <v>1243657.3708133204</v>
      </c>
      <c r="I17" s="301">
        <f>'3B_Income Stmnt_Eastern'!I17+'3C_Income Stmnt_Western'!I17+'3D_Income Stmnt_The Cape'!I17</f>
        <v>1386303.9835095084</v>
      </c>
      <c r="J17" s="301">
        <f>'3B_Income Stmnt_Eastern'!J17+'3C_Income Stmnt_Western'!J17+'3D_Income Stmnt_The Cape'!J17</f>
        <v>1612093.1933200459</v>
      </c>
      <c r="K17" s="301">
        <f>'3B_Income Stmnt_Eastern'!K17+'3C_Income Stmnt_Western'!K17+'3D_Income Stmnt_The Cape'!K17</f>
        <v>2154150.3215655605</v>
      </c>
      <c r="L17" s="302">
        <f t="shared" si="1"/>
        <v>6396204.8692084346</v>
      </c>
      <c r="M17" s="303">
        <f t="shared" si="2"/>
        <v>6396204.8692084346</v>
      </c>
      <c r="N17" s="300"/>
      <c r="O17" s="301">
        <f>'3B_Income Stmnt_Eastern'!O17+'3C_Income Stmnt_Western'!O17+'3D_Income Stmnt_The Cape'!O17</f>
        <v>0</v>
      </c>
      <c r="P17" s="301">
        <f>'3B_Income Stmnt_Eastern'!P17+'3C_Income Stmnt_Western'!P17+'3D_Income Stmnt_The Cape'!P17</f>
        <v>0</v>
      </c>
      <c r="Q17" s="301">
        <f>'3B_Income Stmnt_Eastern'!Q17+'3C_Income Stmnt_Western'!Q17+'3D_Income Stmnt_The Cape'!Q17</f>
        <v>0</v>
      </c>
      <c r="R17" s="301">
        <f>'3B_Income Stmnt_Eastern'!R17+'3C_Income Stmnt_Western'!R17+'3D_Income Stmnt_The Cape'!R17</f>
        <v>0</v>
      </c>
      <c r="S17" s="302">
        <f t="shared" si="3"/>
        <v>0</v>
      </c>
      <c r="T17" s="301">
        <f>'3B_Income Stmnt_Eastern'!T17+'3C_Income Stmnt_Western'!T17+'3D_Income Stmnt_The Cape'!T17</f>
        <v>1645417.2190209399</v>
      </c>
      <c r="U17" s="301">
        <f>'3B_Income Stmnt_Eastern'!U17+'3C_Income Stmnt_Western'!U17+'3D_Income Stmnt_The Cape'!U17</f>
        <v>1743496.9905076781</v>
      </c>
      <c r="V17" s="301">
        <f>'3B_Income Stmnt_Eastern'!V17+'3C_Income Stmnt_Western'!V17+'3D_Income Stmnt_The Cape'!V17</f>
        <v>1933849.1785904928</v>
      </c>
      <c r="W17" s="301">
        <f>'3B_Income Stmnt_Eastern'!W17+'3C_Income Stmnt_Western'!W17+'3D_Income Stmnt_The Cape'!W17</f>
        <v>2668802.2030865131</v>
      </c>
      <c r="X17" s="302">
        <f t="shared" si="4"/>
        <v>7991565.5912056239</v>
      </c>
      <c r="Y17" s="303">
        <f t="shared" si="5"/>
        <v>7991565.5912056239</v>
      </c>
      <c r="Z17" s="300"/>
      <c r="AA17" s="301">
        <f>'3B_Income Stmnt_Eastern'!AA17+'3C_Income Stmnt_Western'!AA17+'3D_Income Stmnt_The Cape'!AA17</f>
        <v>0</v>
      </c>
      <c r="AB17" s="301">
        <f>'3B_Income Stmnt_Eastern'!AB17+'3C_Income Stmnt_Western'!AB17+'3D_Income Stmnt_The Cape'!AB17</f>
        <v>0</v>
      </c>
      <c r="AC17" s="301">
        <f>'3B_Income Stmnt_Eastern'!AC17+'3C_Income Stmnt_Western'!AC17+'3D_Income Stmnt_The Cape'!AC17</f>
        <v>0</v>
      </c>
      <c r="AD17" s="301">
        <f>'3B_Income Stmnt_Eastern'!AD17+'3C_Income Stmnt_Western'!AD17+'3D_Income Stmnt_The Cape'!AD17</f>
        <v>0</v>
      </c>
      <c r="AE17" s="302">
        <f t="shared" si="6"/>
        <v>0</v>
      </c>
      <c r="AF17" s="301">
        <f>'3B_Income Stmnt_Eastern'!AF17+'3C_Income Stmnt_Western'!AF17+'3D_Income Stmnt_The Cape'!AF17</f>
        <v>476883.84621020855</v>
      </c>
      <c r="AG17" s="301">
        <f>'3B_Income Stmnt_Eastern'!AG17+'3C_Income Stmnt_Western'!AG17+'3D_Income Stmnt_The Cape'!AG17</f>
        <v>505002.29852989328</v>
      </c>
      <c r="AH17" s="301">
        <f>'3B_Income Stmnt_Eastern'!AH17+'3C_Income Stmnt_Western'!AH17+'3D_Income Stmnt_The Cape'!AH17</f>
        <v>544589.34311804164</v>
      </c>
      <c r="AI17" s="301">
        <f>'3B_Income Stmnt_Eastern'!AI17+'3C_Income Stmnt_Western'!AI17+'3D_Income Stmnt_The Cape'!AI17</f>
        <v>650119.24949267367</v>
      </c>
      <c r="AJ17" s="302">
        <f t="shared" si="7"/>
        <v>2176594.7373508173</v>
      </c>
      <c r="AK17" s="303">
        <f t="shared" si="8"/>
        <v>2176594.7373508173</v>
      </c>
      <c r="AL17" s="300"/>
      <c r="AM17" s="301">
        <f>'3B_Income Stmnt_Eastern'!AM17+'3C_Income Stmnt_Western'!AM17+'3D_Income Stmnt_The Cape'!AM17</f>
        <v>0</v>
      </c>
      <c r="AN17" s="301">
        <f>'3B_Income Stmnt_Eastern'!AN17+'3C_Income Stmnt_Western'!AN17+'3D_Income Stmnt_The Cape'!AN17</f>
        <v>0</v>
      </c>
      <c r="AO17" s="301">
        <f>'3B_Income Stmnt_Eastern'!AO17+'3C_Income Stmnt_Western'!AO17+'3D_Income Stmnt_The Cape'!AO17</f>
        <v>0</v>
      </c>
      <c r="AP17" s="301">
        <f>'3B_Income Stmnt_Eastern'!AP17+'3C_Income Stmnt_Western'!AP17+'3D_Income Stmnt_The Cape'!AP17</f>
        <v>0</v>
      </c>
      <c r="AQ17" s="302">
        <f t="shared" si="9"/>
        <v>0</v>
      </c>
      <c r="AR17" s="301">
        <f>'3B_Income Stmnt_Eastern'!AR17+'3C_Income Stmnt_Western'!AR17+'3D_Income Stmnt_The Cape'!AR17</f>
        <v>1446964.8657946403</v>
      </c>
      <c r="AS17" s="301">
        <f>'3B_Income Stmnt_Eastern'!AS17+'3C_Income Stmnt_Western'!AS17+'3D_Income Stmnt_The Cape'!AS17</f>
        <v>1553993.6204957233</v>
      </c>
      <c r="AT17" s="301">
        <f>'3B_Income Stmnt_Eastern'!AT17+'3C_Income Stmnt_Western'!AT17+'3D_Income Stmnt_The Cape'!AT17</f>
        <v>1684664.5478770453</v>
      </c>
      <c r="AU17" s="301">
        <f>'3B_Income Stmnt_Eastern'!AU17+'3C_Income Stmnt_Western'!AU17+'3D_Income Stmnt_The Cape'!AU17</f>
        <v>2162939.3114218842</v>
      </c>
      <c r="AV17" s="302">
        <f t="shared" si="10"/>
        <v>6848562.3455892932</v>
      </c>
      <c r="AW17" s="303">
        <f t="shared" si="11"/>
        <v>6848562.3455892932</v>
      </c>
      <c r="AX17" s="300"/>
      <c r="AY17" s="301">
        <f>'3B_Income Stmnt_Eastern'!AY17+'3C_Income Stmnt_Western'!AY17+'3D_Income Stmnt_The Cape'!AY17</f>
        <v>0</v>
      </c>
      <c r="AZ17" s="301">
        <f>'3B_Income Stmnt_Eastern'!AZ17+'3C_Income Stmnt_Western'!AZ17+'3D_Income Stmnt_The Cape'!AZ17</f>
        <v>0</v>
      </c>
      <c r="BA17" s="301">
        <f>'3B_Income Stmnt_Eastern'!BA17+'3C_Income Stmnt_Western'!BA17+'3D_Income Stmnt_The Cape'!BA17</f>
        <v>0</v>
      </c>
      <c r="BB17" s="301">
        <f>'3B_Income Stmnt_Eastern'!BB17+'3C_Income Stmnt_Western'!BB17+'3D_Income Stmnt_The Cape'!BB17</f>
        <v>0</v>
      </c>
      <c r="BC17" s="302">
        <f t="shared" si="12"/>
        <v>0</v>
      </c>
      <c r="BD17" s="301">
        <f>'3B_Income Stmnt_Eastern'!BD17+'3C_Income Stmnt_Western'!BD17+'3D_Income Stmnt_The Cape'!BD17</f>
        <v>23758.249540243785</v>
      </c>
      <c r="BE17" s="301">
        <f>'3B_Income Stmnt_Eastern'!BE17+'3C_Income Stmnt_Western'!BE17+'3D_Income Stmnt_The Cape'!BE17</f>
        <v>22884.869540243788</v>
      </c>
      <c r="BF17" s="301">
        <f>'3B_Income Stmnt_Eastern'!BF17+'3C_Income Stmnt_Western'!BF17+'3D_Income Stmnt_The Cape'!BF17</f>
        <v>25334.374052560845</v>
      </c>
      <c r="BG17" s="301">
        <f>'3B_Income Stmnt_Eastern'!BG17+'3C_Income Stmnt_Western'!BG17+'3D_Income Stmnt_The Cape'!BG17</f>
        <v>31134.079960609604</v>
      </c>
      <c r="BH17" s="302">
        <f t="shared" si="13"/>
        <v>103111.57309365802</v>
      </c>
      <c r="BI17" s="303">
        <f t="shared" si="14"/>
        <v>103111.57309365802</v>
      </c>
      <c r="BJ17" s="300"/>
      <c r="BK17" s="301">
        <f>'3B_Income Stmnt_Eastern'!BK17+'3C_Income Stmnt_Western'!BK17+'3D_Income Stmnt_The Cape'!BK17</f>
        <v>0</v>
      </c>
      <c r="BL17" s="301">
        <f>'3B_Income Stmnt_Eastern'!BL17+'3C_Income Stmnt_Western'!BL17+'3D_Income Stmnt_The Cape'!BL17</f>
        <v>0</v>
      </c>
      <c r="BM17" s="301">
        <f>'3B_Income Stmnt_Eastern'!BM17+'3C_Income Stmnt_Western'!BM17+'3D_Income Stmnt_The Cape'!BM17</f>
        <v>0</v>
      </c>
      <c r="BN17" s="301">
        <f>'3B_Income Stmnt_Eastern'!BN17+'3C_Income Stmnt_Western'!BN17+'3D_Income Stmnt_The Cape'!BN17</f>
        <v>0</v>
      </c>
      <c r="BO17" s="302">
        <f t="shared" si="15"/>
        <v>0</v>
      </c>
      <c r="BP17" s="301">
        <f>'3B_Income Stmnt_Eastern'!BP17+'3C_Income Stmnt_Western'!BP17+'3D_Income Stmnt_The Cape'!BP17</f>
        <v>0</v>
      </c>
      <c r="BQ17" s="301">
        <f>'3B_Income Stmnt_Eastern'!BQ17+'3C_Income Stmnt_Western'!BQ17+'3D_Income Stmnt_The Cape'!BQ17</f>
        <v>0</v>
      </c>
      <c r="BR17" s="301">
        <f>'3B_Income Stmnt_Eastern'!BR17+'3C_Income Stmnt_Western'!BR17+'3D_Income Stmnt_The Cape'!BR17</f>
        <v>0</v>
      </c>
      <c r="BS17" s="301">
        <f>'3B_Income Stmnt_Eastern'!BS17+'3C_Income Stmnt_Western'!BS17+'3D_Income Stmnt_The Cape'!BS17</f>
        <v>0</v>
      </c>
      <c r="BT17" s="302">
        <f t="shared" si="16"/>
        <v>0</v>
      </c>
      <c r="BU17" s="303">
        <f t="shared" si="17"/>
        <v>0</v>
      </c>
      <c r="BV17" s="300"/>
      <c r="BW17" s="301">
        <f>'3B_Income Stmnt_Eastern'!BW17+'3C_Income Stmnt_Western'!BW17+'3D_Income Stmnt_The Cape'!BW17</f>
        <v>0</v>
      </c>
      <c r="BX17" s="301">
        <f>'3B_Income Stmnt_Eastern'!BX17+'3C_Income Stmnt_Western'!BX17+'3D_Income Stmnt_The Cape'!BX17</f>
        <v>0</v>
      </c>
      <c r="BY17" s="301">
        <f>'3B_Income Stmnt_Eastern'!BY17+'3C_Income Stmnt_Western'!BY17+'3D_Income Stmnt_The Cape'!BY17</f>
        <v>0</v>
      </c>
      <c r="BZ17" s="301">
        <f>'3B_Income Stmnt_Eastern'!BZ17+'3C_Income Stmnt_Western'!BZ17+'3D_Income Stmnt_The Cape'!BZ17</f>
        <v>0</v>
      </c>
      <c r="CA17" s="302">
        <f t="shared" si="18"/>
        <v>0</v>
      </c>
      <c r="CB17" s="301">
        <f>'3B_Income Stmnt_Eastern'!CB17+'3C_Income Stmnt_Western'!CB17+'3D_Income Stmnt_The Cape'!CB17</f>
        <v>46707.384680507304</v>
      </c>
      <c r="CC17" s="301">
        <f>'3B_Income Stmnt_Eastern'!CC17+'3C_Income Stmnt_Western'!CC17+'3D_Income Stmnt_The Cape'!CC17</f>
        <v>47555.932618460713</v>
      </c>
      <c r="CD17" s="301">
        <f>'3B_Income Stmnt_Eastern'!CD17+'3C_Income Stmnt_Western'!CD17+'3D_Income Stmnt_The Cape'!CD17</f>
        <v>45858.836742553896</v>
      </c>
      <c r="CE17" s="301">
        <f>'3B_Income Stmnt_Eastern'!CE17+'3C_Income Stmnt_Western'!CE17+'3D_Income Stmnt_The Cape'!CE17</f>
        <v>61556.973594691932</v>
      </c>
      <c r="CF17" s="302">
        <f t="shared" si="19"/>
        <v>201679.12763621385</v>
      </c>
      <c r="CG17" s="303">
        <f t="shared" si="20"/>
        <v>201679.12763621385</v>
      </c>
      <c r="CH17" s="300"/>
      <c r="CI17" s="1114">
        <f t="shared" si="22"/>
        <v>4883388.9360598614</v>
      </c>
      <c r="CJ17" s="1114">
        <f t="shared" si="21"/>
        <v>5259237.6952015068</v>
      </c>
      <c r="CK17" s="1114">
        <f t="shared" si="21"/>
        <v>5846389.4737007404</v>
      </c>
      <c r="CL17" s="1114">
        <f t="shared" si="21"/>
        <v>7728702.139121932</v>
      </c>
      <c r="CM17" s="301">
        <f t="shared" si="23"/>
        <v>23717718.244084038</v>
      </c>
    </row>
    <row r="18" spans="1:100" ht="15.75" customHeight="1">
      <c r="A18" s="299" t="s">
        <v>208</v>
      </c>
      <c r="B18" s="300">
        <v>2</v>
      </c>
      <c r="C18" s="305">
        <f>SUM(C15:C17)</f>
        <v>0</v>
      </c>
      <c r="D18" s="305">
        <f t="shared" ref="D18:F18" si="24">SUM(D15:D17)</f>
        <v>0</v>
      </c>
      <c r="E18" s="305">
        <f t="shared" si="24"/>
        <v>0</v>
      </c>
      <c r="F18" s="305">
        <f t="shared" si="24"/>
        <v>0</v>
      </c>
      <c r="G18" s="302">
        <f t="shared" si="0"/>
        <v>0</v>
      </c>
      <c r="H18" s="305">
        <f t="shared" ref="H18:K18" si="25">SUM(H15:H17)</f>
        <v>2830577.4711133204</v>
      </c>
      <c r="I18" s="305">
        <f t="shared" si="25"/>
        <v>3096330.4194095084</v>
      </c>
      <c r="J18" s="305">
        <f t="shared" si="25"/>
        <v>3589392.4873700459</v>
      </c>
      <c r="K18" s="305">
        <f t="shared" si="25"/>
        <v>4985557.2404655609</v>
      </c>
      <c r="L18" s="302">
        <f t="shared" si="1"/>
        <v>14501857.618358435</v>
      </c>
      <c r="M18" s="303">
        <f t="shared" si="2"/>
        <v>14501857.618358435</v>
      </c>
      <c r="N18" s="300">
        <v>2</v>
      </c>
      <c r="O18" s="305">
        <f>SUM(O15:O17)</f>
        <v>0</v>
      </c>
      <c r="P18" s="305">
        <f t="shared" ref="P18:R18" si="26">SUM(P15:P17)</f>
        <v>0</v>
      </c>
      <c r="Q18" s="305">
        <f t="shared" si="26"/>
        <v>0</v>
      </c>
      <c r="R18" s="305">
        <f t="shared" si="26"/>
        <v>0</v>
      </c>
      <c r="S18" s="302">
        <f t="shared" si="3"/>
        <v>0</v>
      </c>
      <c r="T18" s="305">
        <f t="shared" ref="T18:W18" si="27">SUM(T15:T17)</f>
        <v>4068148.9778209394</v>
      </c>
      <c r="U18" s="305">
        <f t="shared" si="27"/>
        <v>4264278.8540576771</v>
      </c>
      <c r="V18" s="305">
        <f t="shared" si="27"/>
        <v>4705230.7875904925</v>
      </c>
      <c r="W18" s="305">
        <f t="shared" si="27"/>
        <v>6626297.5269365124</v>
      </c>
      <c r="X18" s="302">
        <f t="shared" si="4"/>
        <v>19663956.146405622</v>
      </c>
      <c r="Y18" s="303">
        <f t="shared" si="5"/>
        <v>19663956.146405622</v>
      </c>
      <c r="Z18" s="300">
        <v>2</v>
      </c>
      <c r="AA18" s="305">
        <f>SUM(AA15:AA17)</f>
        <v>0</v>
      </c>
      <c r="AB18" s="305">
        <f t="shared" ref="AB18:AD18" si="28">SUM(AB15:AB17)</f>
        <v>0</v>
      </c>
      <c r="AC18" s="305">
        <f t="shared" si="28"/>
        <v>0</v>
      </c>
      <c r="AD18" s="305">
        <f t="shared" si="28"/>
        <v>0</v>
      </c>
      <c r="AE18" s="302">
        <f t="shared" si="6"/>
        <v>0</v>
      </c>
      <c r="AF18" s="305">
        <f t="shared" ref="AF18:AI18" si="29">SUM(AF15:AF17)</f>
        <v>1656612.4978602086</v>
      </c>
      <c r="AG18" s="305">
        <f t="shared" si="29"/>
        <v>1729388.4797798935</v>
      </c>
      <c r="AH18" s="305">
        <f t="shared" si="29"/>
        <v>1849295.3265180415</v>
      </c>
      <c r="AI18" s="305">
        <f t="shared" si="29"/>
        <v>2299847.5680426732</v>
      </c>
      <c r="AJ18" s="302">
        <f t="shared" si="7"/>
        <v>7535143.8722008169</v>
      </c>
      <c r="AK18" s="303">
        <f t="shared" si="8"/>
        <v>7535143.8722008169</v>
      </c>
      <c r="AL18" s="300">
        <v>2</v>
      </c>
      <c r="AM18" s="305">
        <f>SUM(AM15:AM17)</f>
        <v>0</v>
      </c>
      <c r="AN18" s="305">
        <f t="shared" ref="AN18:AP18" si="30">SUM(AN15:AN17)</f>
        <v>0</v>
      </c>
      <c r="AO18" s="305">
        <f t="shared" si="30"/>
        <v>0</v>
      </c>
      <c r="AP18" s="305">
        <f t="shared" si="30"/>
        <v>0</v>
      </c>
      <c r="AQ18" s="302">
        <f t="shared" si="9"/>
        <v>0</v>
      </c>
      <c r="AR18" s="305">
        <f t="shared" ref="AR18:AU18" si="31">SUM(AR15:AR17)</f>
        <v>9467023.7321946416</v>
      </c>
      <c r="AS18" s="305">
        <f t="shared" si="31"/>
        <v>10006340.656845722</v>
      </c>
      <c r="AT18" s="305">
        <f t="shared" si="31"/>
        <v>10709412.983077044</v>
      </c>
      <c r="AU18" s="305">
        <f t="shared" si="31"/>
        <v>13288283.598021884</v>
      </c>
      <c r="AV18" s="302">
        <f t="shared" si="10"/>
        <v>43471060.970139295</v>
      </c>
      <c r="AW18" s="303">
        <f t="shared" si="11"/>
        <v>43471060.970139295</v>
      </c>
      <c r="AX18" s="300">
        <v>2</v>
      </c>
      <c r="AY18" s="305">
        <f>SUM(AY15:AY17)</f>
        <v>0</v>
      </c>
      <c r="AZ18" s="305">
        <f t="shared" ref="AZ18:BB18" si="32">SUM(AZ15:AZ17)</f>
        <v>0</v>
      </c>
      <c r="BA18" s="305">
        <f t="shared" si="32"/>
        <v>0</v>
      </c>
      <c r="BB18" s="305">
        <f t="shared" si="32"/>
        <v>0</v>
      </c>
      <c r="BC18" s="302">
        <f t="shared" si="12"/>
        <v>0</v>
      </c>
      <c r="BD18" s="305">
        <f t="shared" ref="BD18:BG18" si="33">SUM(BD15:BD17)</f>
        <v>267327.7937902438</v>
      </c>
      <c r="BE18" s="305">
        <f t="shared" si="33"/>
        <v>239088.98844024376</v>
      </c>
      <c r="BF18" s="305">
        <f t="shared" si="33"/>
        <v>261903.08720256086</v>
      </c>
      <c r="BG18" s="305">
        <f t="shared" si="33"/>
        <v>289519.59126060962</v>
      </c>
      <c r="BH18" s="302">
        <f t="shared" si="13"/>
        <v>1057839.4606936581</v>
      </c>
      <c r="BI18" s="303">
        <f t="shared" si="14"/>
        <v>1057839.4606936581</v>
      </c>
      <c r="BJ18" s="300">
        <v>2</v>
      </c>
      <c r="BK18" s="305">
        <f>SUM(BK15:BK17)</f>
        <v>0</v>
      </c>
      <c r="BL18" s="305">
        <f t="shared" ref="BL18:BN18" si="34">SUM(BL15:BL17)</f>
        <v>0</v>
      </c>
      <c r="BM18" s="305">
        <f t="shared" si="34"/>
        <v>0</v>
      </c>
      <c r="BN18" s="305">
        <f t="shared" si="34"/>
        <v>0</v>
      </c>
      <c r="BO18" s="302">
        <f t="shared" si="15"/>
        <v>0</v>
      </c>
      <c r="BP18" s="305">
        <f t="shared" ref="BP18:BS18" si="35">SUM(BP15:BP17)</f>
        <v>0</v>
      </c>
      <c r="BQ18" s="305">
        <f t="shared" si="35"/>
        <v>0</v>
      </c>
      <c r="BR18" s="305">
        <f t="shared" si="35"/>
        <v>0</v>
      </c>
      <c r="BS18" s="305">
        <f t="shared" si="35"/>
        <v>0</v>
      </c>
      <c r="BT18" s="302">
        <f t="shared" si="16"/>
        <v>0</v>
      </c>
      <c r="BU18" s="303">
        <f t="shared" si="17"/>
        <v>0</v>
      </c>
      <c r="BV18" s="300">
        <v>2</v>
      </c>
      <c r="BW18" s="305">
        <f>SUM(BW15:BW17)</f>
        <v>0</v>
      </c>
      <c r="BX18" s="305">
        <f t="shared" ref="BX18:BZ18" si="36">SUM(BX15:BX17)</f>
        <v>0</v>
      </c>
      <c r="BY18" s="305">
        <f t="shared" si="36"/>
        <v>0</v>
      </c>
      <c r="BZ18" s="305">
        <f t="shared" si="36"/>
        <v>0</v>
      </c>
      <c r="CA18" s="302">
        <f t="shared" si="18"/>
        <v>0</v>
      </c>
      <c r="CB18" s="305">
        <f t="shared" ref="CB18:CE18" si="37">SUM(CB15:CB17)</f>
        <v>396973.8571305073</v>
      </c>
      <c r="CC18" s="305">
        <f t="shared" si="37"/>
        <v>398895.06141846074</v>
      </c>
      <c r="CD18" s="305">
        <f t="shared" si="37"/>
        <v>403526.39749255386</v>
      </c>
      <c r="CE18" s="305">
        <f t="shared" si="37"/>
        <v>519225.82769469195</v>
      </c>
      <c r="CF18" s="302">
        <f t="shared" si="19"/>
        <v>1718621.1437362139</v>
      </c>
      <c r="CG18" s="303">
        <f t="shared" si="20"/>
        <v>1718621.1437362139</v>
      </c>
      <c r="CH18" s="300">
        <v>2</v>
      </c>
      <c r="CI18" s="1114">
        <f t="shared" si="22"/>
        <v>18686664.329909865</v>
      </c>
      <c r="CJ18" s="1114">
        <f t="shared" si="21"/>
        <v>19734322.459951509</v>
      </c>
      <c r="CK18" s="1114">
        <f t="shared" si="21"/>
        <v>21518761.06925074</v>
      </c>
      <c r="CL18" s="1114">
        <f t="shared" si="21"/>
        <v>28008731.352421928</v>
      </c>
      <c r="CM18" s="301">
        <f t="shared" si="23"/>
        <v>87948479.211534038</v>
      </c>
      <c r="CO18" s="265"/>
      <c r="CP18" s="265"/>
      <c r="CQ18" s="265"/>
      <c r="CR18" s="265"/>
      <c r="CS18" s="265"/>
      <c r="CT18" s="265"/>
      <c r="CU18" s="265"/>
      <c r="CV18" s="265"/>
    </row>
    <row r="19" spans="1:100" ht="15.75" customHeight="1">
      <c r="A19" s="304" t="s">
        <v>210</v>
      </c>
      <c r="B19" s="300">
        <v>3</v>
      </c>
      <c r="C19" s="305">
        <f>'3B_Income Stmnt_Eastern'!C19+'3C_Income Stmnt_Western'!C19+'3D_Income Stmnt_The Cape'!C19</f>
        <v>0</v>
      </c>
      <c r="D19" s="305">
        <f>'3B_Income Stmnt_Eastern'!D19+'3C_Income Stmnt_Western'!D19+'3D_Income Stmnt_The Cape'!D19</f>
        <v>0</v>
      </c>
      <c r="E19" s="305">
        <f>'3B_Income Stmnt_Eastern'!E19+'3C_Income Stmnt_Western'!E19+'3D_Income Stmnt_The Cape'!E19</f>
        <v>0</v>
      </c>
      <c r="F19" s="305">
        <f>'3B_Income Stmnt_Eastern'!F19+'3C_Income Stmnt_Western'!F19+'3D_Income Stmnt_The Cape'!F19</f>
        <v>0</v>
      </c>
      <c r="G19" s="302">
        <f t="shared" si="0"/>
        <v>0</v>
      </c>
      <c r="H19" s="305">
        <f>'3B_Income Stmnt_Eastern'!H19+'3C_Income Stmnt_Western'!H19+'3D_Income Stmnt_The Cape'!H19</f>
        <v>0</v>
      </c>
      <c r="I19" s="305">
        <f>'3B_Income Stmnt_Eastern'!I19+'3C_Income Stmnt_Western'!I19+'3D_Income Stmnt_The Cape'!I19</f>
        <v>0</v>
      </c>
      <c r="J19" s="305">
        <f>'3B_Income Stmnt_Eastern'!J19+'3C_Income Stmnt_Western'!J19+'3D_Income Stmnt_The Cape'!J19</f>
        <v>0</v>
      </c>
      <c r="K19" s="305">
        <f>'3B_Income Stmnt_Eastern'!K19+'3C_Income Stmnt_Western'!K19+'3D_Income Stmnt_The Cape'!K19</f>
        <v>0</v>
      </c>
      <c r="L19" s="302">
        <f t="shared" si="1"/>
        <v>0</v>
      </c>
      <c r="M19" s="303">
        <f t="shared" si="2"/>
        <v>0</v>
      </c>
      <c r="N19" s="300">
        <v>3</v>
      </c>
      <c r="O19" s="305">
        <f>'3B_Income Stmnt_Eastern'!O19+'3C_Income Stmnt_Western'!O19+'3D_Income Stmnt_The Cape'!O19</f>
        <v>0</v>
      </c>
      <c r="P19" s="305">
        <f>'3B_Income Stmnt_Eastern'!P19+'3C_Income Stmnt_Western'!P19+'3D_Income Stmnt_The Cape'!P19</f>
        <v>0</v>
      </c>
      <c r="Q19" s="305">
        <f>'3B_Income Stmnt_Eastern'!Q19+'3C_Income Stmnt_Western'!Q19+'3D_Income Stmnt_The Cape'!Q19</f>
        <v>0</v>
      </c>
      <c r="R19" s="305">
        <f>'3B_Income Stmnt_Eastern'!R19+'3C_Income Stmnt_Western'!R19+'3D_Income Stmnt_The Cape'!R19</f>
        <v>0</v>
      </c>
      <c r="S19" s="302">
        <f t="shared" si="3"/>
        <v>0</v>
      </c>
      <c r="T19" s="305">
        <f>'3B_Income Stmnt_Eastern'!T19+'3C_Income Stmnt_Western'!T19+'3D_Income Stmnt_The Cape'!T19</f>
        <v>0</v>
      </c>
      <c r="U19" s="305">
        <f>'3B_Income Stmnt_Eastern'!U19+'3C_Income Stmnt_Western'!U19+'3D_Income Stmnt_The Cape'!U19</f>
        <v>0</v>
      </c>
      <c r="V19" s="305">
        <f>'3B_Income Stmnt_Eastern'!V19+'3C_Income Stmnt_Western'!V19+'3D_Income Stmnt_The Cape'!V19</f>
        <v>0</v>
      </c>
      <c r="W19" s="305">
        <f>'3B_Income Stmnt_Eastern'!W19+'3C_Income Stmnt_Western'!W19+'3D_Income Stmnt_The Cape'!W19</f>
        <v>0</v>
      </c>
      <c r="X19" s="302">
        <f t="shared" si="4"/>
        <v>0</v>
      </c>
      <c r="Y19" s="303">
        <f t="shared" si="5"/>
        <v>0</v>
      </c>
      <c r="Z19" s="300">
        <v>3</v>
      </c>
      <c r="AA19" s="305">
        <f>'3B_Income Stmnt_Eastern'!AA19+'3C_Income Stmnt_Western'!AA19+'3D_Income Stmnt_The Cape'!AA19</f>
        <v>0</v>
      </c>
      <c r="AB19" s="305">
        <f>'3B_Income Stmnt_Eastern'!AB19+'3C_Income Stmnt_Western'!AB19+'3D_Income Stmnt_The Cape'!AB19</f>
        <v>0</v>
      </c>
      <c r="AC19" s="305">
        <f>'3B_Income Stmnt_Eastern'!AC19+'3C_Income Stmnt_Western'!AC19+'3D_Income Stmnt_The Cape'!AC19</f>
        <v>0</v>
      </c>
      <c r="AD19" s="305">
        <f>'3B_Income Stmnt_Eastern'!AD19+'3C_Income Stmnt_Western'!AD19+'3D_Income Stmnt_The Cape'!AD19</f>
        <v>0</v>
      </c>
      <c r="AE19" s="302">
        <f t="shared" si="6"/>
        <v>0</v>
      </c>
      <c r="AF19" s="305">
        <f>'3B_Income Stmnt_Eastern'!AF19+'3C_Income Stmnt_Western'!AF19+'3D_Income Stmnt_The Cape'!AF19</f>
        <v>0</v>
      </c>
      <c r="AG19" s="305">
        <f>'3B_Income Stmnt_Eastern'!AG19+'3C_Income Stmnt_Western'!AG19+'3D_Income Stmnt_The Cape'!AG19</f>
        <v>0</v>
      </c>
      <c r="AH19" s="305">
        <f>'3B_Income Stmnt_Eastern'!AH19+'3C_Income Stmnt_Western'!AH19+'3D_Income Stmnt_The Cape'!AH19</f>
        <v>0</v>
      </c>
      <c r="AI19" s="305">
        <f>'3B_Income Stmnt_Eastern'!AI19+'3C_Income Stmnt_Western'!AI19+'3D_Income Stmnt_The Cape'!AI19</f>
        <v>0</v>
      </c>
      <c r="AJ19" s="302">
        <f t="shared" si="7"/>
        <v>0</v>
      </c>
      <c r="AK19" s="303">
        <f t="shared" si="8"/>
        <v>0</v>
      </c>
      <c r="AL19" s="300">
        <v>3</v>
      </c>
      <c r="AM19" s="305">
        <f>'3B_Income Stmnt_Eastern'!AM19+'3C_Income Stmnt_Western'!AM19+'3D_Income Stmnt_The Cape'!AM19</f>
        <v>0</v>
      </c>
      <c r="AN19" s="305">
        <f>'3B_Income Stmnt_Eastern'!AN19+'3C_Income Stmnt_Western'!AN19+'3D_Income Stmnt_The Cape'!AN19</f>
        <v>0</v>
      </c>
      <c r="AO19" s="305">
        <f>'3B_Income Stmnt_Eastern'!AO19+'3C_Income Stmnt_Western'!AO19+'3D_Income Stmnt_The Cape'!AO19</f>
        <v>0</v>
      </c>
      <c r="AP19" s="305">
        <f>'3B_Income Stmnt_Eastern'!AP19+'3C_Income Stmnt_Western'!AP19+'3D_Income Stmnt_The Cape'!AP19</f>
        <v>0</v>
      </c>
      <c r="AQ19" s="302">
        <f t="shared" si="9"/>
        <v>0</v>
      </c>
      <c r="AR19" s="305">
        <f>'3B_Income Stmnt_Eastern'!AR19+'3C_Income Stmnt_Western'!AR19+'3D_Income Stmnt_The Cape'!AR19</f>
        <v>0</v>
      </c>
      <c r="AS19" s="305">
        <f>'3B_Income Stmnt_Eastern'!AS19+'3C_Income Stmnt_Western'!AS19+'3D_Income Stmnt_The Cape'!AS19</f>
        <v>0</v>
      </c>
      <c r="AT19" s="305">
        <f>'3B_Income Stmnt_Eastern'!AT19+'3C_Income Stmnt_Western'!AT19+'3D_Income Stmnt_The Cape'!AT19</f>
        <v>0</v>
      </c>
      <c r="AU19" s="305">
        <f>'3B_Income Stmnt_Eastern'!AU19+'3C_Income Stmnt_Western'!AU19+'3D_Income Stmnt_The Cape'!AU19</f>
        <v>0</v>
      </c>
      <c r="AV19" s="302">
        <f t="shared" si="10"/>
        <v>0</v>
      </c>
      <c r="AW19" s="303">
        <f t="shared" si="11"/>
        <v>0</v>
      </c>
      <c r="AX19" s="300">
        <v>3</v>
      </c>
      <c r="AY19" s="305">
        <f>'3B_Income Stmnt_Eastern'!AY19+'3C_Income Stmnt_Western'!AY19+'3D_Income Stmnt_The Cape'!AY19</f>
        <v>0</v>
      </c>
      <c r="AZ19" s="305">
        <f>'3B_Income Stmnt_Eastern'!AZ19+'3C_Income Stmnt_Western'!AZ19+'3D_Income Stmnt_The Cape'!AZ19</f>
        <v>0</v>
      </c>
      <c r="BA19" s="305">
        <f>'3B_Income Stmnt_Eastern'!BA19+'3C_Income Stmnt_Western'!BA19+'3D_Income Stmnt_The Cape'!BA19</f>
        <v>0</v>
      </c>
      <c r="BB19" s="305">
        <f>'3B_Income Stmnt_Eastern'!BB19+'3C_Income Stmnt_Western'!BB19+'3D_Income Stmnt_The Cape'!BB19</f>
        <v>0</v>
      </c>
      <c r="BC19" s="302">
        <f t="shared" si="12"/>
        <v>0</v>
      </c>
      <c r="BD19" s="305">
        <f>'3B_Income Stmnt_Eastern'!BD19+'3C_Income Stmnt_Western'!BD19+'3D_Income Stmnt_The Cape'!BD19</f>
        <v>0</v>
      </c>
      <c r="BE19" s="305">
        <f>'3B_Income Stmnt_Eastern'!BE19+'3C_Income Stmnt_Western'!BE19+'3D_Income Stmnt_The Cape'!BE19</f>
        <v>0</v>
      </c>
      <c r="BF19" s="305">
        <f>'3B_Income Stmnt_Eastern'!BF19+'3C_Income Stmnt_Western'!BF19+'3D_Income Stmnt_The Cape'!BF19</f>
        <v>0</v>
      </c>
      <c r="BG19" s="305">
        <f>'3B_Income Stmnt_Eastern'!BG19+'3C_Income Stmnt_Western'!BG19+'3D_Income Stmnt_The Cape'!BG19</f>
        <v>0</v>
      </c>
      <c r="BH19" s="302">
        <f t="shared" si="13"/>
        <v>0</v>
      </c>
      <c r="BI19" s="303">
        <f t="shared" si="14"/>
        <v>0</v>
      </c>
      <c r="BJ19" s="300">
        <v>3</v>
      </c>
      <c r="BK19" s="305">
        <f>'3B_Income Stmnt_Eastern'!BK19+'3C_Income Stmnt_Western'!BK19+'3D_Income Stmnt_The Cape'!BK19</f>
        <v>0</v>
      </c>
      <c r="BL19" s="305">
        <f>'3B_Income Stmnt_Eastern'!BL19+'3C_Income Stmnt_Western'!BL19+'3D_Income Stmnt_The Cape'!BL19</f>
        <v>0</v>
      </c>
      <c r="BM19" s="305">
        <f>'3B_Income Stmnt_Eastern'!BM19+'3C_Income Stmnt_Western'!BM19+'3D_Income Stmnt_The Cape'!BM19</f>
        <v>0</v>
      </c>
      <c r="BN19" s="305">
        <f>'3B_Income Stmnt_Eastern'!BN19+'3C_Income Stmnt_Western'!BN19+'3D_Income Stmnt_The Cape'!BN19</f>
        <v>0</v>
      </c>
      <c r="BO19" s="302">
        <f t="shared" si="15"/>
        <v>0</v>
      </c>
      <c r="BP19" s="305">
        <f>'3B_Income Stmnt_Eastern'!BP19+'3C_Income Stmnt_Western'!BP19+'3D_Income Stmnt_The Cape'!BP19</f>
        <v>0</v>
      </c>
      <c r="BQ19" s="305">
        <f>'3B_Income Stmnt_Eastern'!BQ19+'3C_Income Stmnt_Western'!BQ19+'3D_Income Stmnt_The Cape'!BQ19</f>
        <v>0</v>
      </c>
      <c r="BR19" s="305">
        <f>'3B_Income Stmnt_Eastern'!BR19+'3C_Income Stmnt_Western'!BR19+'3D_Income Stmnt_The Cape'!BR19</f>
        <v>0</v>
      </c>
      <c r="BS19" s="305">
        <f>'3B_Income Stmnt_Eastern'!BS19+'3C_Income Stmnt_Western'!BS19+'3D_Income Stmnt_The Cape'!BS19</f>
        <v>0</v>
      </c>
      <c r="BT19" s="302">
        <f t="shared" si="16"/>
        <v>0</v>
      </c>
      <c r="BU19" s="303">
        <f t="shared" si="17"/>
        <v>0</v>
      </c>
      <c r="BV19" s="300">
        <v>3</v>
      </c>
      <c r="BW19" s="305">
        <f>'3B_Income Stmnt_Eastern'!BW19+'3C_Income Stmnt_Western'!BW19+'3D_Income Stmnt_The Cape'!BW19</f>
        <v>0</v>
      </c>
      <c r="BX19" s="305">
        <f>'3B_Income Stmnt_Eastern'!BX19+'3C_Income Stmnt_Western'!BX19+'3D_Income Stmnt_The Cape'!BX19</f>
        <v>0</v>
      </c>
      <c r="BY19" s="305">
        <f>'3B_Income Stmnt_Eastern'!BY19+'3C_Income Stmnt_Western'!BY19+'3D_Income Stmnt_The Cape'!BY19</f>
        <v>0</v>
      </c>
      <c r="BZ19" s="305">
        <f>'3B_Income Stmnt_Eastern'!BZ19+'3C_Income Stmnt_Western'!BZ19+'3D_Income Stmnt_The Cape'!BZ19</f>
        <v>0</v>
      </c>
      <c r="CA19" s="302">
        <f t="shared" si="18"/>
        <v>0</v>
      </c>
      <c r="CB19" s="305">
        <f>'3B_Income Stmnt_Eastern'!CB19+'3C_Income Stmnt_Western'!CB19+'3D_Income Stmnt_The Cape'!CB19</f>
        <v>0</v>
      </c>
      <c r="CC19" s="305">
        <f>'3B_Income Stmnt_Eastern'!CC19+'3C_Income Stmnt_Western'!CC19+'3D_Income Stmnt_The Cape'!CC19</f>
        <v>0</v>
      </c>
      <c r="CD19" s="305">
        <f>'3B_Income Stmnt_Eastern'!CD19+'3C_Income Stmnt_Western'!CD19+'3D_Income Stmnt_The Cape'!CD19</f>
        <v>0</v>
      </c>
      <c r="CE19" s="305">
        <f>'3B_Income Stmnt_Eastern'!CE19+'3C_Income Stmnt_Western'!CE19+'3D_Income Stmnt_The Cape'!CE19</f>
        <v>0</v>
      </c>
      <c r="CF19" s="302">
        <f t="shared" si="19"/>
        <v>0</v>
      </c>
      <c r="CG19" s="303">
        <f t="shared" si="20"/>
        <v>0</v>
      </c>
      <c r="CH19" s="300">
        <v>3</v>
      </c>
      <c r="CI19" s="1114">
        <f t="shared" si="22"/>
        <v>0</v>
      </c>
      <c r="CJ19" s="1114">
        <f t="shared" si="21"/>
        <v>0</v>
      </c>
      <c r="CK19" s="1114">
        <f t="shared" si="21"/>
        <v>0</v>
      </c>
      <c r="CL19" s="1114">
        <f t="shared" si="21"/>
        <v>0</v>
      </c>
      <c r="CM19" s="301">
        <f t="shared" si="23"/>
        <v>0</v>
      </c>
      <c r="CP19" s="265"/>
      <c r="CR19" s="265"/>
      <c r="CT19" s="265"/>
      <c r="CV19" s="265"/>
    </row>
    <row r="20" spans="1:100" ht="15.75" customHeight="1">
      <c r="A20" s="304" t="s">
        <v>212</v>
      </c>
      <c r="B20" s="300">
        <v>4</v>
      </c>
      <c r="C20" s="305">
        <f>'3B_Income Stmnt_Eastern'!C20+'3C_Income Stmnt_Western'!C20+'3D_Income Stmnt_The Cape'!C20</f>
        <v>0</v>
      </c>
      <c r="D20" s="305">
        <f>'3B_Income Stmnt_Eastern'!D20+'3C_Income Stmnt_Western'!D20+'3D_Income Stmnt_The Cape'!D20</f>
        <v>0</v>
      </c>
      <c r="E20" s="305">
        <f>'3B_Income Stmnt_Eastern'!E20+'3C_Income Stmnt_Western'!E20+'3D_Income Stmnt_The Cape'!E20</f>
        <v>0</v>
      </c>
      <c r="F20" s="305">
        <f>'3B_Income Stmnt_Eastern'!F20+'3C_Income Stmnt_Western'!F20+'3D_Income Stmnt_The Cape'!F20</f>
        <v>0</v>
      </c>
      <c r="G20" s="302">
        <f t="shared" si="0"/>
        <v>0</v>
      </c>
      <c r="H20" s="305">
        <f>'3B_Income Stmnt_Eastern'!H20+'3C_Income Stmnt_Western'!H20+'3D_Income Stmnt_The Cape'!H20</f>
        <v>0</v>
      </c>
      <c r="I20" s="305">
        <f>'3B_Income Stmnt_Eastern'!I20+'3C_Income Stmnt_Western'!I20+'3D_Income Stmnt_The Cape'!I20</f>
        <v>0</v>
      </c>
      <c r="J20" s="305">
        <f>'3B_Income Stmnt_Eastern'!J20+'3C_Income Stmnt_Western'!J20+'3D_Income Stmnt_The Cape'!J20</f>
        <v>0</v>
      </c>
      <c r="K20" s="305">
        <f>'3B_Income Stmnt_Eastern'!K20+'3C_Income Stmnt_Western'!K20+'3D_Income Stmnt_The Cape'!K20</f>
        <v>0</v>
      </c>
      <c r="L20" s="302">
        <f t="shared" si="1"/>
        <v>0</v>
      </c>
      <c r="M20" s="303">
        <f t="shared" si="2"/>
        <v>0</v>
      </c>
      <c r="N20" s="300">
        <v>4</v>
      </c>
      <c r="O20" s="305">
        <f>'3B_Income Stmnt_Eastern'!O20+'3C_Income Stmnt_Western'!O20+'3D_Income Stmnt_The Cape'!O20</f>
        <v>0</v>
      </c>
      <c r="P20" s="305">
        <f>'3B_Income Stmnt_Eastern'!P20+'3C_Income Stmnt_Western'!P20+'3D_Income Stmnt_The Cape'!P20</f>
        <v>0</v>
      </c>
      <c r="Q20" s="305">
        <f>'3B_Income Stmnt_Eastern'!Q20+'3C_Income Stmnt_Western'!Q20+'3D_Income Stmnt_The Cape'!Q20</f>
        <v>0</v>
      </c>
      <c r="R20" s="305">
        <f>'3B_Income Stmnt_Eastern'!R20+'3C_Income Stmnt_Western'!R20+'3D_Income Stmnt_The Cape'!R20</f>
        <v>0</v>
      </c>
      <c r="S20" s="302">
        <f t="shared" si="3"/>
        <v>0</v>
      </c>
      <c r="T20" s="305">
        <f>'3B_Income Stmnt_Eastern'!T20+'3C_Income Stmnt_Western'!T20+'3D_Income Stmnt_The Cape'!T20</f>
        <v>0</v>
      </c>
      <c r="U20" s="305">
        <f>'3B_Income Stmnt_Eastern'!U20+'3C_Income Stmnt_Western'!U20+'3D_Income Stmnt_The Cape'!U20</f>
        <v>0</v>
      </c>
      <c r="V20" s="305">
        <f>'3B_Income Stmnt_Eastern'!V20+'3C_Income Stmnt_Western'!V20+'3D_Income Stmnt_The Cape'!V20</f>
        <v>0</v>
      </c>
      <c r="W20" s="305">
        <f>'3B_Income Stmnt_Eastern'!W20+'3C_Income Stmnt_Western'!W20+'3D_Income Stmnt_The Cape'!W20</f>
        <v>0</v>
      </c>
      <c r="X20" s="302">
        <f t="shared" si="4"/>
        <v>0</v>
      </c>
      <c r="Y20" s="303">
        <f t="shared" si="5"/>
        <v>0</v>
      </c>
      <c r="Z20" s="300">
        <v>4</v>
      </c>
      <c r="AA20" s="305">
        <f>'3B_Income Stmnt_Eastern'!AA20+'3C_Income Stmnt_Western'!AA20+'3D_Income Stmnt_The Cape'!AA20</f>
        <v>0</v>
      </c>
      <c r="AB20" s="305">
        <f>'3B_Income Stmnt_Eastern'!AB20+'3C_Income Stmnt_Western'!AB20+'3D_Income Stmnt_The Cape'!AB20</f>
        <v>0</v>
      </c>
      <c r="AC20" s="305">
        <f>'3B_Income Stmnt_Eastern'!AC20+'3C_Income Stmnt_Western'!AC20+'3D_Income Stmnt_The Cape'!AC20</f>
        <v>0</v>
      </c>
      <c r="AD20" s="305">
        <f>'3B_Income Stmnt_Eastern'!AD20+'3C_Income Stmnt_Western'!AD20+'3D_Income Stmnt_The Cape'!AD20</f>
        <v>0</v>
      </c>
      <c r="AE20" s="302">
        <f t="shared" si="6"/>
        <v>0</v>
      </c>
      <c r="AF20" s="305">
        <f>'3B_Income Stmnt_Eastern'!AF20+'3C_Income Stmnt_Western'!AF20+'3D_Income Stmnt_The Cape'!AF20</f>
        <v>0</v>
      </c>
      <c r="AG20" s="305">
        <f>'3B_Income Stmnt_Eastern'!AG20+'3C_Income Stmnt_Western'!AG20+'3D_Income Stmnt_The Cape'!AG20</f>
        <v>0</v>
      </c>
      <c r="AH20" s="305">
        <f>'3B_Income Stmnt_Eastern'!AH20+'3C_Income Stmnt_Western'!AH20+'3D_Income Stmnt_The Cape'!AH20</f>
        <v>0</v>
      </c>
      <c r="AI20" s="305">
        <f>'3B_Income Stmnt_Eastern'!AI20+'3C_Income Stmnt_Western'!AI20+'3D_Income Stmnt_The Cape'!AI20</f>
        <v>0</v>
      </c>
      <c r="AJ20" s="302">
        <f t="shared" si="7"/>
        <v>0</v>
      </c>
      <c r="AK20" s="303">
        <f t="shared" si="8"/>
        <v>0</v>
      </c>
      <c r="AL20" s="300">
        <v>4</v>
      </c>
      <c r="AM20" s="305">
        <f>'3B_Income Stmnt_Eastern'!AM20+'3C_Income Stmnt_Western'!AM20+'3D_Income Stmnt_The Cape'!AM20</f>
        <v>0</v>
      </c>
      <c r="AN20" s="305">
        <f>'3B_Income Stmnt_Eastern'!AN20+'3C_Income Stmnt_Western'!AN20+'3D_Income Stmnt_The Cape'!AN20</f>
        <v>0</v>
      </c>
      <c r="AO20" s="305">
        <f>'3B_Income Stmnt_Eastern'!AO20+'3C_Income Stmnt_Western'!AO20+'3D_Income Stmnt_The Cape'!AO20</f>
        <v>0</v>
      </c>
      <c r="AP20" s="305">
        <f>'3B_Income Stmnt_Eastern'!AP20+'3C_Income Stmnt_Western'!AP20+'3D_Income Stmnt_The Cape'!AP20</f>
        <v>0</v>
      </c>
      <c r="AQ20" s="302">
        <f t="shared" si="9"/>
        <v>0</v>
      </c>
      <c r="AR20" s="305">
        <f>'3B_Income Stmnt_Eastern'!AR20+'3C_Income Stmnt_Western'!AR20+'3D_Income Stmnt_The Cape'!AR20</f>
        <v>0</v>
      </c>
      <c r="AS20" s="305">
        <f>'3B_Income Stmnt_Eastern'!AS20+'3C_Income Stmnt_Western'!AS20+'3D_Income Stmnt_The Cape'!AS20</f>
        <v>0</v>
      </c>
      <c r="AT20" s="305">
        <f>'3B_Income Stmnt_Eastern'!AT20+'3C_Income Stmnt_Western'!AT20+'3D_Income Stmnt_The Cape'!AT20</f>
        <v>0</v>
      </c>
      <c r="AU20" s="305">
        <f>'3B_Income Stmnt_Eastern'!AU20+'3C_Income Stmnt_Western'!AU20+'3D_Income Stmnt_The Cape'!AU20</f>
        <v>0</v>
      </c>
      <c r="AV20" s="302">
        <f t="shared" si="10"/>
        <v>0</v>
      </c>
      <c r="AW20" s="303">
        <f t="shared" si="11"/>
        <v>0</v>
      </c>
      <c r="AX20" s="300">
        <v>4</v>
      </c>
      <c r="AY20" s="305">
        <f>'3B_Income Stmnt_Eastern'!AY20+'3C_Income Stmnt_Western'!AY20+'3D_Income Stmnt_The Cape'!AY20</f>
        <v>0</v>
      </c>
      <c r="AZ20" s="305">
        <f>'3B_Income Stmnt_Eastern'!AZ20+'3C_Income Stmnt_Western'!AZ20+'3D_Income Stmnt_The Cape'!AZ20</f>
        <v>0</v>
      </c>
      <c r="BA20" s="305">
        <f>'3B_Income Stmnt_Eastern'!BA20+'3C_Income Stmnt_Western'!BA20+'3D_Income Stmnt_The Cape'!BA20</f>
        <v>0</v>
      </c>
      <c r="BB20" s="305">
        <f>'3B_Income Stmnt_Eastern'!BB20+'3C_Income Stmnt_Western'!BB20+'3D_Income Stmnt_The Cape'!BB20</f>
        <v>0</v>
      </c>
      <c r="BC20" s="302">
        <f t="shared" si="12"/>
        <v>0</v>
      </c>
      <c r="BD20" s="305">
        <f>'3B_Income Stmnt_Eastern'!BD20+'3C_Income Stmnt_Western'!BD20+'3D_Income Stmnt_The Cape'!BD20</f>
        <v>0</v>
      </c>
      <c r="BE20" s="305">
        <f>'3B_Income Stmnt_Eastern'!BE20+'3C_Income Stmnt_Western'!BE20+'3D_Income Stmnt_The Cape'!BE20</f>
        <v>0</v>
      </c>
      <c r="BF20" s="305">
        <f>'3B_Income Stmnt_Eastern'!BF20+'3C_Income Stmnt_Western'!BF20+'3D_Income Stmnt_The Cape'!BF20</f>
        <v>0</v>
      </c>
      <c r="BG20" s="305">
        <f>'3B_Income Stmnt_Eastern'!BG20+'3C_Income Stmnt_Western'!BG20+'3D_Income Stmnt_The Cape'!BG20</f>
        <v>0</v>
      </c>
      <c r="BH20" s="302">
        <f t="shared" si="13"/>
        <v>0</v>
      </c>
      <c r="BI20" s="303">
        <f t="shared" si="14"/>
        <v>0</v>
      </c>
      <c r="BJ20" s="300">
        <v>4</v>
      </c>
      <c r="BK20" s="305">
        <f>'3B_Income Stmnt_Eastern'!BK20+'3C_Income Stmnt_Western'!BK20+'3D_Income Stmnt_The Cape'!BK20</f>
        <v>0</v>
      </c>
      <c r="BL20" s="305">
        <f>'3B_Income Stmnt_Eastern'!BL20+'3C_Income Stmnt_Western'!BL20+'3D_Income Stmnt_The Cape'!BL20</f>
        <v>0</v>
      </c>
      <c r="BM20" s="305">
        <f>'3B_Income Stmnt_Eastern'!BM20+'3C_Income Stmnt_Western'!BM20+'3D_Income Stmnt_The Cape'!BM20</f>
        <v>0</v>
      </c>
      <c r="BN20" s="305">
        <f>'3B_Income Stmnt_Eastern'!BN20+'3C_Income Stmnt_Western'!BN20+'3D_Income Stmnt_The Cape'!BN20</f>
        <v>0</v>
      </c>
      <c r="BO20" s="302">
        <f t="shared" si="15"/>
        <v>0</v>
      </c>
      <c r="BP20" s="305">
        <f>'3B_Income Stmnt_Eastern'!BP20+'3C_Income Stmnt_Western'!BP20+'3D_Income Stmnt_The Cape'!BP20</f>
        <v>0</v>
      </c>
      <c r="BQ20" s="305">
        <f>'3B_Income Stmnt_Eastern'!BQ20+'3C_Income Stmnt_Western'!BQ20+'3D_Income Stmnt_The Cape'!BQ20</f>
        <v>0</v>
      </c>
      <c r="BR20" s="305">
        <f>'3B_Income Stmnt_Eastern'!BR20+'3C_Income Stmnt_Western'!BR20+'3D_Income Stmnt_The Cape'!BR20</f>
        <v>0</v>
      </c>
      <c r="BS20" s="305">
        <f>'3B_Income Stmnt_Eastern'!BS20+'3C_Income Stmnt_Western'!BS20+'3D_Income Stmnt_The Cape'!BS20</f>
        <v>0</v>
      </c>
      <c r="BT20" s="302">
        <f t="shared" si="16"/>
        <v>0</v>
      </c>
      <c r="BU20" s="303">
        <f t="shared" si="17"/>
        <v>0</v>
      </c>
      <c r="BV20" s="300">
        <v>4</v>
      </c>
      <c r="BW20" s="305">
        <f>'3B_Income Stmnt_Eastern'!BW20+'3C_Income Stmnt_Western'!BW20+'3D_Income Stmnt_The Cape'!BW20</f>
        <v>0</v>
      </c>
      <c r="BX20" s="305">
        <f>'3B_Income Stmnt_Eastern'!BX20+'3C_Income Stmnt_Western'!BX20+'3D_Income Stmnt_The Cape'!BX20</f>
        <v>0</v>
      </c>
      <c r="BY20" s="305">
        <f>'3B_Income Stmnt_Eastern'!BY20+'3C_Income Stmnt_Western'!BY20+'3D_Income Stmnt_The Cape'!BY20</f>
        <v>0</v>
      </c>
      <c r="BZ20" s="305">
        <f>'3B_Income Stmnt_Eastern'!BZ20+'3C_Income Stmnt_Western'!BZ20+'3D_Income Stmnt_The Cape'!BZ20</f>
        <v>0</v>
      </c>
      <c r="CA20" s="302">
        <f t="shared" si="18"/>
        <v>0</v>
      </c>
      <c r="CB20" s="305">
        <f>'3B_Income Stmnt_Eastern'!CB20+'3C_Income Stmnt_Western'!CB20+'3D_Income Stmnt_The Cape'!CB20</f>
        <v>0</v>
      </c>
      <c r="CC20" s="305">
        <f>'3B_Income Stmnt_Eastern'!CC20+'3C_Income Stmnt_Western'!CC20+'3D_Income Stmnt_The Cape'!CC20</f>
        <v>0</v>
      </c>
      <c r="CD20" s="305">
        <f>'3B_Income Stmnt_Eastern'!CD20+'3C_Income Stmnt_Western'!CD20+'3D_Income Stmnt_The Cape'!CD20</f>
        <v>0</v>
      </c>
      <c r="CE20" s="305">
        <f>'3B_Income Stmnt_Eastern'!CE20+'3C_Income Stmnt_Western'!CE20+'3D_Income Stmnt_The Cape'!CE20</f>
        <v>0</v>
      </c>
      <c r="CF20" s="302">
        <f t="shared" si="19"/>
        <v>0</v>
      </c>
      <c r="CG20" s="303">
        <f t="shared" si="20"/>
        <v>0</v>
      </c>
      <c r="CH20" s="300">
        <v>4</v>
      </c>
      <c r="CI20" s="1114">
        <f t="shared" si="22"/>
        <v>0</v>
      </c>
      <c r="CJ20" s="1114">
        <f t="shared" si="21"/>
        <v>0</v>
      </c>
      <c r="CK20" s="1114">
        <f t="shared" si="21"/>
        <v>0</v>
      </c>
      <c r="CL20" s="1114">
        <f t="shared" si="21"/>
        <v>0</v>
      </c>
      <c r="CM20" s="301">
        <f t="shared" si="23"/>
        <v>0</v>
      </c>
      <c r="CP20" s="265"/>
      <c r="CR20" s="265"/>
      <c r="CT20" s="265"/>
      <c r="CV20" s="265"/>
    </row>
    <row r="21" spans="1:100" s="266" customFormat="1" ht="15.75" customHeight="1">
      <c r="A21" s="299" t="s">
        <v>214</v>
      </c>
      <c r="B21" s="300">
        <v>5</v>
      </c>
      <c r="C21" s="306">
        <f>C14+C18+C19+C20</f>
        <v>533093.91000000155</v>
      </c>
      <c r="D21" s="306">
        <f>D14+D18+D19+D20</f>
        <v>625232.5300000034</v>
      </c>
      <c r="E21" s="306">
        <f>E14+E18+E19+E20</f>
        <v>758591.89000001678</v>
      </c>
      <c r="F21" s="306">
        <f>F14+F18+F19+F20</f>
        <v>1003290.8800000263</v>
      </c>
      <c r="G21" s="302">
        <f t="shared" si="0"/>
        <v>2920209.2100000484</v>
      </c>
      <c r="H21" s="306">
        <f>H14+H18+H19+H20</f>
        <v>2830577.4711133204</v>
      </c>
      <c r="I21" s="306">
        <f>I14+I18+I19+I20</f>
        <v>3096330.4194095084</v>
      </c>
      <c r="J21" s="306">
        <f>J14+J18+J19+J20</f>
        <v>3589392.4873700459</v>
      </c>
      <c r="K21" s="306">
        <f>K14+K18+K19+K20</f>
        <v>4985557.2404655609</v>
      </c>
      <c r="L21" s="302">
        <f t="shared" si="1"/>
        <v>14501857.618358435</v>
      </c>
      <c r="M21" s="307">
        <f t="shared" si="2"/>
        <v>17422066.828358483</v>
      </c>
      <c r="N21" s="300">
        <v>5</v>
      </c>
      <c r="O21" s="306">
        <f>O14+O18+O19+O20</f>
        <v>2001751.959999956</v>
      </c>
      <c r="P21" s="306">
        <f>P14+P18+P19+P20</f>
        <v>2129022.919999952</v>
      </c>
      <c r="Q21" s="306">
        <f>Q14+Q18+Q19+Q20</f>
        <v>2171283.6900001033</v>
      </c>
      <c r="R21" s="306">
        <f>R14+R18+R19+R20</f>
        <v>2684385.8100001495</v>
      </c>
      <c r="S21" s="302">
        <f t="shared" si="3"/>
        <v>8986444.380000161</v>
      </c>
      <c r="T21" s="306">
        <f>T14+T18+T19+T20</f>
        <v>4068148.9778209394</v>
      </c>
      <c r="U21" s="306">
        <f>U14+U18+U19+U20</f>
        <v>4264278.8540576771</v>
      </c>
      <c r="V21" s="306">
        <f>V14+V18+V19+V20</f>
        <v>4705230.7875904925</v>
      </c>
      <c r="W21" s="306">
        <f>W14+W18+W19+W20</f>
        <v>6626297.5269365124</v>
      </c>
      <c r="X21" s="302">
        <f t="shared" si="4"/>
        <v>19663956.146405622</v>
      </c>
      <c r="Y21" s="307">
        <f t="shared" si="5"/>
        <v>28650400.526405782</v>
      </c>
      <c r="Z21" s="300">
        <v>5</v>
      </c>
      <c r="AA21" s="306">
        <f>AA14+AA18+AA19+AA20</f>
        <v>852115.22999999719</v>
      </c>
      <c r="AB21" s="306">
        <f>AB14+AB18+AB19+AB20</f>
        <v>850003.08999999752</v>
      </c>
      <c r="AC21" s="306">
        <f>AC14+AC18+AC19+AC20</f>
        <v>891457.20999999729</v>
      </c>
      <c r="AD21" s="306">
        <f>AD14+AD18+AD19+AD20</f>
        <v>1077533.7100000037</v>
      </c>
      <c r="AE21" s="302">
        <f t="shared" si="6"/>
        <v>3671109.2399999956</v>
      </c>
      <c r="AF21" s="306">
        <f>AF14+AF18+AF19+AF20</f>
        <v>1656612.4978602086</v>
      </c>
      <c r="AG21" s="306">
        <f>AG14+AG18+AG19+AG20</f>
        <v>1729388.4797798935</v>
      </c>
      <c r="AH21" s="306">
        <f>AH14+AH18+AH19+AH20</f>
        <v>1849295.3265180415</v>
      </c>
      <c r="AI21" s="306">
        <f>AI14+AI18+AI19+AI20</f>
        <v>2299847.5680426732</v>
      </c>
      <c r="AJ21" s="302">
        <f t="shared" si="7"/>
        <v>7535143.8722008169</v>
      </c>
      <c r="AK21" s="307">
        <f t="shared" si="8"/>
        <v>11206253.112200812</v>
      </c>
      <c r="AL21" s="300">
        <v>5</v>
      </c>
      <c r="AM21" s="306">
        <f>AM14+AM18+AM19+AM20</f>
        <v>8337713.8499998935</v>
      </c>
      <c r="AN21" s="306">
        <f>AN14+AN18+AN19+AN20</f>
        <v>8749410.9999998771</v>
      </c>
      <c r="AO21" s="306">
        <f>AO14+AO18+AO19+AO20</f>
        <v>9353024.7299999166</v>
      </c>
      <c r="AP21" s="306">
        <f>AP14+AP18+AP19+AP20</f>
        <v>13523965.539999768</v>
      </c>
      <c r="AQ21" s="302">
        <f t="shared" si="9"/>
        <v>39964115.119999453</v>
      </c>
      <c r="AR21" s="306">
        <f>AR14+AR18+AR19+AR20</f>
        <v>9467023.7321946416</v>
      </c>
      <c r="AS21" s="306">
        <f>AS14+AS18+AS19+AS20</f>
        <v>10006340.656845722</v>
      </c>
      <c r="AT21" s="306">
        <f>AT14+AT18+AT19+AT20</f>
        <v>10709412.983077044</v>
      </c>
      <c r="AU21" s="306">
        <f>AU14+AU18+AU19+AU20</f>
        <v>13288283.598021884</v>
      </c>
      <c r="AV21" s="302">
        <f t="shared" si="10"/>
        <v>43471060.970139295</v>
      </c>
      <c r="AW21" s="307">
        <f t="shared" si="11"/>
        <v>83435176.090138748</v>
      </c>
      <c r="AX21" s="300">
        <v>5</v>
      </c>
      <c r="AY21" s="306">
        <f>AY14+AY18+AY19+AY20</f>
        <v>353893.2</v>
      </c>
      <c r="AZ21" s="306">
        <f>AZ14+AZ18+AZ19+AZ20</f>
        <v>257450.94000000003</v>
      </c>
      <c r="BA21" s="306">
        <f>BA14+BA18+BA19+BA20</f>
        <v>232124.09999999998</v>
      </c>
      <c r="BB21" s="306">
        <f>BB14+BB18+BB19+BB20</f>
        <v>286099.18999999994</v>
      </c>
      <c r="BC21" s="302">
        <f t="shared" si="12"/>
        <v>1129567.43</v>
      </c>
      <c r="BD21" s="306">
        <f>BD14+BD18+BD19+BD20</f>
        <v>267327.7937902438</v>
      </c>
      <c r="BE21" s="306">
        <f>BE14+BE18+BE19+BE20</f>
        <v>239088.98844024376</v>
      </c>
      <c r="BF21" s="306">
        <f>BF14+BF18+BF19+BF20</f>
        <v>261903.08720256086</v>
      </c>
      <c r="BG21" s="306">
        <f>BG14+BG18+BG19+BG20</f>
        <v>289519.59126060962</v>
      </c>
      <c r="BH21" s="302">
        <f t="shared" si="13"/>
        <v>1057839.4606936581</v>
      </c>
      <c r="BI21" s="307">
        <f t="shared" si="14"/>
        <v>2187406.890693658</v>
      </c>
      <c r="BJ21" s="300">
        <v>5</v>
      </c>
      <c r="BK21" s="306">
        <f>BK14+BK18+BK19+BK20</f>
        <v>0</v>
      </c>
      <c r="BL21" s="306">
        <f>BL14+BL18+BL19+BL20</f>
        <v>0</v>
      </c>
      <c r="BM21" s="306">
        <f>BM14+BM18+BM19+BM20</f>
        <v>0</v>
      </c>
      <c r="BN21" s="306">
        <f>BN14+BN18+BN19+BN20</f>
        <v>0</v>
      </c>
      <c r="BO21" s="302">
        <f t="shared" si="15"/>
        <v>0</v>
      </c>
      <c r="BP21" s="306">
        <f>BP14+BP18+BP19+BP20</f>
        <v>0</v>
      </c>
      <c r="BQ21" s="306">
        <f>BQ14+BQ18+BQ19+BQ20</f>
        <v>0</v>
      </c>
      <c r="BR21" s="306">
        <f>BR14+BR18+BR19+BR20</f>
        <v>0</v>
      </c>
      <c r="BS21" s="306">
        <f>BS14+BS18+BS19+BS20</f>
        <v>0</v>
      </c>
      <c r="BT21" s="302">
        <f t="shared" si="16"/>
        <v>0</v>
      </c>
      <c r="BU21" s="307">
        <f t="shared" si="17"/>
        <v>0</v>
      </c>
      <c r="BV21" s="300">
        <v>5</v>
      </c>
      <c r="BW21" s="306">
        <f>BW14+BW18+BW19+BW20</f>
        <v>441675.45000000007</v>
      </c>
      <c r="BX21" s="306">
        <f>BX14+BX18+BX19+BX20</f>
        <v>495150</v>
      </c>
      <c r="BY21" s="306">
        <f>BY14+BY18+BY19+BY20</f>
        <v>577014.04999999981</v>
      </c>
      <c r="BZ21" s="306">
        <f>BZ14+BZ18+BZ19+BZ20</f>
        <v>867007.55999999912</v>
      </c>
      <c r="CA21" s="302">
        <f t="shared" si="18"/>
        <v>2380847.0599999991</v>
      </c>
      <c r="CB21" s="306">
        <f>CB14+CB18+CB19+CB20</f>
        <v>396973.8571305073</v>
      </c>
      <c r="CC21" s="306">
        <f>CC14+CC18+CC19+CC20</f>
        <v>398895.06141846074</v>
      </c>
      <c r="CD21" s="306">
        <f>CD14+CD18+CD19+CD20</f>
        <v>403526.39749255386</v>
      </c>
      <c r="CE21" s="306">
        <f>CE14+CE18+CE19+CE20</f>
        <v>519225.82769469195</v>
      </c>
      <c r="CF21" s="302">
        <f t="shared" si="19"/>
        <v>1718621.1437362139</v>
      </c>
      <c r="CG21" s="307">
        <f t="shared" si="20"/>
        <v>4099468.203736213</v>
      </c>
      <c r="CH21" s="300">
        <v>5</v>
      </c>
      <c r="CI21" s="1114">
        <f t="shared" si="22"/>
        <v>31206907.92990971</v>
      </c>
      <c r="CJ21" s="1114">
        <f t="shared" si="21"/>
        <v>32840592.939951342</v>
      </c>
      <c r="CK21" s="1114">
        <f t="shared" si="21"/>
        <v>35502256.739250772</v>
      </c>
      <c r="CL21" s="1114">
        <f t="shared" si="21"/>
        <v>47451014.042421885</v>
      </c>
      <c r="CM21" s="301">
        <f t="shared" si="23"/>
        <v>147000771.65153369</v>
      </c>
      <c r="CP21" s="267"/>
      <c r="CR21" s="267"/>
      <c r="CT21" s="267"/>
      <c r="CV21" s="267"/>
    </row>
    <row r="22" spans="1:100" ht="15.75" customHeight="1">
      <c r="A22" s="299" t="s">
        <v>185</v>
      </c>
      <c r="B22" s="294"/>
      <c r="C22" s="308"/>
      <c r="D22" s="308"/>
      <c r="E22" s="308"/>
      <c r="F22" s="308"/>
      <c r="G22" s="309"/>
      <c r="H22" s="308"/>
      <c r="I22" s="308"/>
      <c r="J22" s="308"/>
      <c r="K22" s="308"/>
      <c r="L22" s="309"/>
      <c r="M22" s="310"/>
      <c r="N22" s="294"/>
      <c r="O22" s="308"/>
      <c r="P22" s="308"/>
      <c r="Q22" s="308"/>
      <c r="R22" s="308"/>
      <c r="S22" s="309"/>
      <c r="T22" s="308"/>
      <c r="U22" s="308"/>
      <c r="V22" s="308"/>
      <c r="W22" s="308"/>
      <c r="X22" s="309"/>
      <c r="Y22" s="310"/>
      <c r="Z22" s="294"/>
      <c r="AA22" s="308"/>
      <c r="AB22" s="308"/>
      <c r="AC22" s="308"/>
      <c r="AD22" s="308"/>
      <c r="AE22" s="309"/>
      <c r="AF22" s="308"/>
      <c r="AG22" s="308"/>
      <c r="AH22" s="308"/>
      <c r="AI22" s="308"/>
      <c r="AJ22" s="309"/>
      <c r="AK22" s="310"/>
      <c r="AL22" s="294"/>
      <c r="AM22" s="308"/>
      <c r="AN22" s="308"/>
      <c r="AO22" s="308"/>
      <c r="AP22" s="308"/>
      <c r="AQ22" s="309"/>
      <c r="AR22" s="308"/>
      <c r="AS22" s="308"/>
      <c r="AT22" s="308"/>
      <c r="AU22" s="308"/>
      <c r="AV22" s="309"/>
      <c r="AW22" s="310"/>
      <c r="AX22" s="294"/>
      <c r="AY22" s="308"/>
      <c r="AZ22" s="308"/>
      <c r="BA22" s="308"/>
      <c r="BB22" s="308"/>
      <c r="BC22" s="309"/>
      <c r="BD22" s="308"/>
      <c r="BE22" s="308"/>
      <c r="BF22" s="308"/>
      <c r="BG22" s="308"/>
      <c r="BH22" s="309"/>
      <c r="BI22" s="310"/>
      <c r="BJ22" s="294"/>
      <c r="BK22" s="308"/>
      <c r="BL22" s="308"/>
      <c r="BM22" s="308"/>
      <c r="BN22" s="308"/>
      <c r="BO22" s="309"/>
      <c r="BP22" s="308"/>
      <c r="BQ22" s="308"/>
      <c r="BR22" s="308"/>
      <c r="BS22" s="308"/>
      <c r="BT22" s="309"/>
      <c r="BU22" s="310"/>
      <c r="BV22" s="294"/>
      <c r="BW22" s="308"/>
      <c r="BX22" s="308"/>
      <c r="BY22" s="308"/>
      <c r="BZ22" s="308"/>
      <c r="CA22" s="309"/>
      <c r="CB22" s="308"/>
      <c r="CC22" s="308"/>
      <c r="CD22" s="308"/>
      <c r="CE22" s="308"/>
      <c r="CF22" s="309"/>
      <c r="CG22" s="310"/>
      <c r="CH22" s="294"/>
      <c r="CI22" s="308"/>
      <c r="CJ22" s="308"/>
      <c r="CK22" s="308"/>
      <c r="CL22" s="308"/>
      <c r="CM22" s="311"/>
    </row>
    <row r="23" spans="1:100" ht="15.75" customHeight="1">
      <c r="A23" s="312" t="s">
        <v>216</v>
      </c>
      <c r="B23" s="300">
        <v>6</v>
      </c>
      <c r="C23" s="301">
        <f>'3B_Income Stmnt_Eastern'!C23+'3C_Income Stmnt_Western'!C23+'3D_Income Stmnt_The Cape'!C23</f>
        <v>0</v>
      </c>
      <c r="D23" s="301">
        <f>'3B_Income Stmnt_Eastern'!D23+'3C_Income Stmnt_Western'!D23+'3D_Income Stmnt_The Cape'!D23</f>
        <v>0</v>
      </c>
      <c r="E23" s="301">
        <f>'3B_Income Stmnt_Eastern'!E23+'3C_Income Stmnt_Western'!E23+'3D_Income Stmnt_The Cape'!E23</f>
        <v>0</v>
      </c>
      <c r="F23" s="301">
        <f>'3B_Income Stmnt_Eastern'!F23+'3C_Income Stmnt_Western'!F23+'3D_Income Stmnt_The Cape'!F23</f>
        <v>0</v>
      </c>
      <c r="G23" s="302">
        <f t="shared" ref="G23:G28" si="38">SUM(C23:F23)</f>
        <v>0</v>
      </c>
      <c r="H23" s="313">
        <f>'3B_Income Stmnt_Eastern'!H23+'3C_Income Stmnt_Western'!H23+'3D_Income Stmnt_The Cape'!H23</f>
        <v>0</v>
      </c>
      <c r="I23" s="301">
        <f>'3B_Income Stmnt_Eastern'!I23+'3C_Income Stmnt_Western'!I23+'3D_Income Stmnt_The Cape'!I23</f>
        <v>0</v>
      </c>
      <c r="J23" s="301">
        <f>'3B_Income Stmnt_Eastern'!J23+'3C_Income Stmnt_Western'!J23+'3D_Income Stmnt_The Cape'!J23</f>
        <v>0</v>
      </c>
      <c r="K23" s="301">
        <f>'3B_Income Stmnt_Eastern'!K23+'3C_Income Stmnt_Western'!K23+'3D_Income Stmnt_The Cape'!K23</f>
        <v>0</v>
      </c>
      <c r="L23" s="302">
        <f t="shared" ref="L23:L28" si="39">SUM(H23:K23)</f>
        <v>0</v>
      </c>
      <c r="M23" s="303">
        <f t="shared" ref="M23:M28" si="40">SUM(G23,L23)</f>
        <v>0</v>
      </c>
      <c r="N23" s="300">
        <v>6</v>
      </c>
      <c r="O23" s="301">
        <f>'3B_Income Stmnt_Eastern'!O23+'3C_Income Stmnt_Western'!O23+'3D_Income Stmnt_The Cape'!O23</f>
        <v>0</v>
      </c>
      <c r="P23" s="301">
        <f>'3B_Income Stmnt_Eastern'!P23+'3C_Income Stmnt_Western'!P23+'3D_Income Stmnt_The Cape'!P23</f>
        <v>0</v>
      </c>
      <c r="Q23" s="301">
        <f>'3B_Income Stmnt_Eastern'!Q23+'3C_Income Stmnt_Western'!Q23+'3D_Income Stmnt_The Cape'!Q23</f>
        <v>0</v>
      </c>
      <c r="R23" s="301">
        <f>'3B_Income Stmnt_Eastern'!R23+'3C_Income Stmnt_Western'!R23+'3D_Income Stmnt_The Cape'!R23</f>
        <v>0</v>
      </c>
      <c r="S23" s="302">
        <f t="shared" ref="S23:S28" si="41">SUM(O23:R23)</f>
        <v>0</v>
      </c>
      <c r="T23" s="313">
        <f>'3B_Income Stmnt_Eastern'!T23+'3C_Income Stmnt_Western'!T23+'3D_Income Stmnt_The Cape'!T23</f>
        <v>0</v>
      </c>
      <c r="U23" s="301">
        <f>'3B_Income Stmnt_Eastern'!U23+'3C_Income Stmnt_Western'!U23+'3D_Income Stmnt_The Cape'!U23</f>
        <v>0</v>
      </c>
      <c r="V23" s="301">
        <f>'3B_Income Stmnt_Eastern'!V23+'3C_Income Stmnt_Western'!V23+'3D_Income Stmnt_The Cape'!V23</f>
        <v>0</v>
      </c>
      <c r="W23" s="301">
        <f>'3B_Income Stmnt_Eastern'!W23+'3C_Income Stmnt_Western'!W23+'3D_Income Stmnt_The Cape'!W23</f>
        <v>0</v>
      </c>
      <c r="X23" s="302">
        <f t="shared" ref="X23:X28" si="42">SUM(T23:W23)</f>
        <v>0</v>
      </c>
      <c r="Y23" s="303">
        <f t="shared" ref="Y23:Y28" si="43">SUM(S23,X23)</f>
        <v>0</v>
      </c>
      <c r="Z23" s="300">
        <v>6</v>
      </c>
      <c r="AA23" s="301">
        <f>'3B_Income Stmnt_Eastern'!AA23+'3C_Income Stmnt_Western'!AA23+'3D_Income Stmnt_The Cape'!AA23</f>
        <v>0</v>
      </c>
      <c r="AB23" s="301">
        <f>'3B_Income Stmnt_Eastern'!AB23+'3C_Income Stmnt_Western'!AB23+'3D_Income Stmnt_The Cape'!AB23</f>
        <v>0</v>
      </c>
      <c r="AC23" s="301">
        <f>'3B_Income Stmnt_Eastern'!AC23+'3C_Income Stmnt_Western'!AC23+'3D_Income Stmnt_The Cape'!AC23</f>
        <v>0</v>
      </c>
      <c r="AD23" s="301">
        <f>'3B_Income Stmnt_Eastern'!AD23+'3C_Income Stmnt_Western'!AD23+'3D_Income Stmnt_The Cape'!AD23</f>
        <v>0</v>
      </c>
      <c r="AE23" s="302">
        <f t="shared" ref="AE23:AE28" si="44">SUM(AA23:AD23)</f>
        <v>0</v>
      </c>
      <c r="AF23" s="313">
        <f>'3B_Income Stmnt_Eastern'!AF23+'3C_Income Stmnt_Western'!AF23+'3D_Income Stmnt_The Cape'!AF23</f>
        <v>0</v>
      </c>
      <c r="AG23" s="301">
        <f>'3B_Income Stmnt_Eastern'!AG23+'3C_Income Stmnt_Western'!AG23+'3D_Income Stmnt_The Cape'!AG23</f>
        <v>0</v>
      </c>
      <c r="AH23" s="301">
        <f>'3B_Income Stmnt_Eastern'!AH23+'3C_Income Stmnt_Western'!AH23+'3D_Income Stmnt_The Cape'!AH23</f>
        <v>0</v>
      </c>
      <c r="AI23" s="301">
        <f>'3B_Income Stmnt_Eastern'!AI23+'3C_Income Stmnt_Western'!AI23+'3D_Income Stmnt_The Cape'!AI23</f>
        <v>0</v>
      </c>
      <c r="AJ23" s="302">
        <f t="shared" ref="AJ23:AJ28" si="45">SUM(AF23:AI23)</f>
        <v>0</v>
      </c>
      <c r="AK23" s="303">
        <f t="shared" ref="AK23:AK28" si="46">SUM(AE23,AJ23)</f>
        <v>0</v>
      </c>
      <c r="AL23" s="300">
        <v>6</v>
      </c>
      <c r="AM23" s="301">
        <f>'3B_Income Stmnt_Eastern'!AM23+'3C_Income Stmnt_Western'!AM23+'3D_Income Stmnt_The Cape'!AM23</f>
        <v>0</v>
      </c>
      <c r="AN23" s="301">
        <f>'3B_Income Stmnt_Eastern'!AN23+'3C_Income Stmnt_Western'!AN23+'3D_Income Stmnt_The Cape'!AN23</f>
        <v>0</v>
      </c>
      <c r="AO23" s="301">
        <f>'3B_Income Stmnt_Eastern'!AO23+'3C_Income Stmnt_Western'!AO23+'3D_Income Stmnt_The Cape'!AO23</f>
        <v>0</v>
      </c>
      <c r="AP23" s="301">
        <f>'3B_Income Stmnt_Eastern'!AP23+'3C_Income Stmnt_Western'!AP23+'3D_Income Stmnt_The Cape'!AP23</f>
        <v>0</v>
      </c>
      <c r="AQ23" s="302">
        <f t="shared" ref="AQ23:AQ28" si="47">SUM(AM23:AP23)</f>
        <v>0</v>
      </c>
      <c r="AR23" s="313">
        <f>'3B_Income Stmnt_Eastern'!AR23+'3C_Income Stmnt_Western'!AR23+'3D_Income Stmnt_The Cape'!AR23</f>
        <v>0</v>
      </c>
      <c r="AS23" s="301">
        <f>'3B_Income Stmnt_Eastern'!AS23+'3C_Income Stmnt_Western'!AS23+'3D_Income Stmnt_The Cape'!AS23</f>
        <v>0</v>
      </c>
      <c r="AT23" s="301">
        <f>'3B_Income Stmnt_Eastern'!AT23+'3C_Income Stmnt_Western'!AT23+'3D_Income Stmnt_The Cape'!AT23</f>
        <v>0</v>
      </c>
      <c r="AU23" s="301">
        <f>'3B_Income Stmnt_Eastern'!AU23+'3C_Income Stmnt_Western'!AU23+'3D_Income Stmnt_The Cape'!AU23</f>
        <v>0</v>
      </c>
      <c r="AV23" s="302">
        <f t="shared" ref="AV23:AV28" si="48">SUM(AR23:AU23)</f>
        <v>0</v>
      </c>
      <c r="AW23" s="303">
        <f t="shared" ref="AW23:AW28" si="49">SUM(AQ23,AV23)</f>
        <v>0</v>
      </c>
      <c r="AX23" s="300">
        <v>6</v>
      </c>
      <c r="AY23" s="301">
        <f>'3B_Income Stmnt_Eastern'!AY23+'3C_Income Stmnt_Western'!AY23+'3D_Income Stmnt_The Cape'!AY23</f>
        <v>0</v>
      </c>
      <c r="AZ23" s="301">
        <f>'3B_Income Stmnt_Eastern'!AZ23+'3C_Income Stmnt_Western'!AZ23+'3D_Income Stmnt_The Cape'!AZ23</f>
        <v>0</v>
      </c>
      <c r="BA23" s="301">
        <f>'3B_Income Stmnt_Eastern'!BA23+'3C_Income Stmnt_Western'!BA23+'3D_Income Stmnt_The Cape'!BA23</f>
        <v>0</v>
      </c>
      <c r="BB23" s="301">
        <f>'3B_Income Stmnt_Eastern'!BB23+'3C_Income Stmnt_Western'!BB23+'3D_Income Stmnt_The Cape'!BB23</f>
        <v>0</v>
      </c>
      <c r="BC23" s="302">
        <f t="shared" ref="BC23:BC28" si="50">SUM(AY23:BB23)</f>
        <v>0</v>
      </c>
      <c r="BD23" s="313">
        <f>'3B_Income Stmnt_Eastern'!BD23+'3C_Income Stmnt_Western'!BD23+'3D_Income Stmnt_The Cape'!BD23</f>
        <v>0</v>
      </c>
      <c r="BE23" s="301">
        <f>'3B_Income Stmnt_Eastern'!BE23+'3C_Income Stmnt_Western'!BE23+'3D_Income Stmnt_The Cape'!BE23</f>
        <v>0</v>
      </c>
      <c r="BF23" s="301">
        <f>'3B_Income Stmnt_Eastern'!BF23+'3C_Income Stmnt_Western'!BF23+'3D_Income Stmnt_The Cape'!BF23</f>
        <v>0</v>
      </c>
      <c r="BG23" s="301">
        <f>'3B_Income Stmnt_Eastern'!BG23+'3C_Income Stmnt_Western'!BG23+'3D_Income Stmnt_The Cape'!BG23</f>
        <v>0</v>
      </c>
      <c r="BH23" s="302">
        <f t="shared" ref="BH23:BH28" si="51">SUM(BD23:BG23)</f>
        <v>0</v>
      </c>
      <c r="BI23" s="303">
        <f t="shared" ref="BI23:BI28" si="52">SUM(BC23,BH23)</f>
        <v>0</v>
      </c>
      <c r="BJ23" s="300">
        <v>6</v>
      </c>
      <c r="BK23" s="301">
        <f>'3B_Income Stmnt_Eastern'!BK23+'3C_Income Stmnt_Western'!BK23+'3D_Income Stmnt_The Cape'!BK23</f>
        <v>0</v>
      </c>
      <c r="BL23" s="301">
        <f>'3B_Income Stmnt_Eastern'!BL23+'3C_Income Stmnt_Western'!BL23+'3D_Income Stmnt_The Cape'!BL23</f>
        <v>0</v>
      </c>
      <c r="BM23" s="301">
        <f>'3B_Income Stmnt_Eastern'!BM23+'3C_Income Stmnt_Western'!BM23+'3D_Income Stmnt_The Cape'!BM23</f>
        <v>0</v>
      </c>
      <c r="BN23" s="301">
        <f>'3B_Income Stmnt_Eastern'!BN23+'3C_Income Stmnt_Western'!BN23+'3D_Income Stmnt_The Cape'!BN23</f>
        <v>0</v>
      </c>
      <c r="BO23" s="302">
        <f t="shared" ref="BO23:BO28" si="53">SUM(BK23:BN23)</f>
        <v>0</v>
      </c>
      <c r="BP23" s="313">
        <f>'3B_Income Stmnt_Eastern'!BP23+'3C_Income Stmnt_Western'!BP23+'3D_Income Stmnt_The Cape'!BP23</f>
        <v>0</v>
      </c>
      <c r="BQ23" s="301">
        <f>'3B_Income Stmnt_Eastern'!BQ23+'3C_Income Stmnt_Western'!BQ23+'3D_Income Stmnt_The Cape'!BQ23</f>
        <v>0</v>
      </c>
      <c r="BR23" s="301">
        <f>'3B_Income Stmnt_Eastern'!BR23+'3C_Income Stmnt_Western'!BR23+'3D_Income Stmnt_The Cape'!BR23</f>
        <v>0</v>
      </c>
      <c r="BS23" s="301">
        <f>'3B_Income Stmnt_Eastern'!BS23+'3C_Income Stmnt_Western'!BS23+'3D_Income Stmnt_The Cape'!BS23</f>
        <v>0</v>
      </c>
      <c r="BT23" s="302">
        <f t="shared" ref="BT23:BT28" si="54">SUM(BP23:BS23)</f>
        <v>0</v>
      </c>
      <c r="BU23" s="303">
        <f t="shared" ref="BU23:BU28" si="55">SUM(BO23,BT23)</f>
        <v>0</v>
      </c>
      <c r="BV23" s="300">
        <v>6</v>
      </c>
      <c r="BW23" s="301">
        <f>'3B_Income Stmnt_Eastern'!BW23+'3C_Income Stmnt_Western'!BW23+'3D_Income Stmnt_The Cape'!BW23</f>
        <v>0</v>
      </c>
      <c r="BX23" s="301">
        <f>'3B_Income Stmnt_Eastern'!BX23+'3C_Income Stmnt_Western'!BX23+'3D_Income Stmnt_The Cape'!BX23</f>
        <v>0</v>
      </c>
      <c r="BY23" s="301">
        <f>'3B_Income Stmnt_Eastern'!BY23+'3C_Income Stmnt_Western'!BY23+'3D_Income Stmnt_The Cape'!BY23</f>
        <v>0</v>
      </c>
      <c r="BZ23" s="301">
        <f>'3B_Income Stmnt_Eastern'!BZ23+'3C_Income Stmnt_Western'!BZ23+'3D_Income Stmnt_The Cape'!BZ23</f>
        <v>0</v>
      </c>
      <c r="CA23" s="302">
        <f t="shared" ref="CA23:CA28" si="56">SUM(BW23:BZ23)</f>
        <v>0</v>
      </c>
      <c r="CB23" s="313">
        <f>'3B_Income Stmnt_Eastern'!CB23+'3C_Income Stmnt_Western'!CB23+'3D_Income Stmnt_The Cape'!CB23</f>
        <v>0</v>
      </c>
      <c r="CC23" s="301">
        <f>'3B_Income Stmnt_Eastern'!CC23+'3C_Income Stmnt_Western'!CC23+'3D_Income Stmnt_The Cape'!CC23</f>
        <v>0</v>
      </c>
      <c r="CD23" s="301">
        <f>'3B_Income Stmnt_Eastern'!CD23+'3C_Income Stmnt_Western'!CD23+'3D_Income Stmnt_The Cape'!CD23</f>
        <v>0</v>
      </c>
      <c r="CE23" s="301">
        <f>'3B_Income Stmnt_Eastern'!CE23+'3C_Income Stmnt_Western'!CE23+'3D_Income Stmnt_The Cape'!CE23</f>
        <v>0</v>
      </c>
      <c r="CF23" s="302">
        <f t="shared" ref="CF23:CF28" si="57">SUM(CB23:CE23)</f>
        <v>0</v>
      </c>
      <c r="CG23" s="303">
        <f t="shared" ref="CG23:CG28" si="58">SUM(CA23,CF23)</f>
        <v>0</v>
      </c>
      <c r="CH23" s="300">
        <v>6</v>
      </c>
      <c r="CI23" s="1114">
        <f t="shared" ref="CI23:CL28" si="59">C23+H23+O23+T23+AA23+AF23+AM23+AR23+AY23+BD23+BK23+BP23+BW23+CB23</f>
        <v>0</v>
      </c>
      <c r="CJ23" s="1114">
        <f t="shared" si="59"/>
        <v>0</v>
      </c>
      <c r="CK23" s="1114">
        <f t="shared" si="59"/>
        <v>0</v>
      </c>
      <c r="CL23" s="1114">
        <f t="shared" si="59"/>
        <v>0</v>
      </c>
      <c r="CM23" s="301">
        <f t="shared" ref="CM23:CM28" si="60">SUM(M23,Y23,AK23,AW23,BI23,BU23,CG23)</f>
        <v>0</v>
      </c>
      <c r="CO23" s="265"/>
      <c r="CP23" s="265"/>
      <c r="CQ23" s="265"/>
      <c r="CR23" s="265"/>
      <c r="CS23" s="265"/>
      <c r="CT23" s="265"/>
      <c r="CU23" s="265"/>
      <c r="CV23" s="265"/>
    </row>
    <row r="24" spans="1:100" ht="15.75" customHeight="1">
      <c r="A24" s="312" t="s">
        <v>218</v>
      </c>
      <c r="B24" s="300">
        <v>7</v>
      </c>
      <c r="C24" s="305">
        <f>'3B_Income Stmnt_Eastern'!C24+'3C_Income Stmnt_Western'!C24+'3D_Income Stmnt_The Cape'!C24</f>
        <v>0</v>
      </c>
      <c r="D24" s="305">
        <f>'3B_Income Stmnt_Eastern'!D24+'3C_Income Stmnt_Western'!D24+'3D_Income Stmnt_The Cape'!D24</f>
        <v>0</v>
      </c>
      <c r="E24" s="305">
        <f>'3B_Income Stmnt_Eastern'!E24+'3C_Income Stmnt_Western'!E24+'3D_Income Stmnt_The Cape'!E24</f>
        <v>0</v>
      </c>
      <c r="F24" s="305">
        <f>'3B_Income Stmnt_Eastern'!F24+'3C_Income Stmnt_Western'!F24+'3D_Income Stmnt_The Cape'!F24</f>
        <v>0</v>
      </c>
      <c r="G24" s="302">
        <f t="shared" si="38"/>
        <v>0</v>
      </c>
      <c r="H24" s="305">
        <f>'3B_Income Stmnt_Eastern'!H24+'3C_Income Stmnt_Western'!H24+'3D_Income Stmnt_The Cape'!H24</f>
        <v>0</v>
      </c>
      <c r="I24" s="305">
        <f>'3B_Income Stmnt_Eastern'!I24+'3C_Income Stmnt_Western'!I24+'3D_Income Stmnt_The Cape'!I24</f>
        <v>0</v>
      </c>
      <c r="J24" s="305">
        <f>'3B_Income Stmnt_Eastern'!J24+'3C_Income Stmnt_Western'!J24+'3D_Income Stmnt_The Cape'!J24</f>
        <v>0</v>
      </c>
      <c r="K24" s="305">
        <f>'3B_Income Stmnt_Eastern'!K24+'3C_Income Stmnt_Western'!K24+'3D_Income Stmnt_The Cape'!K24</f>
        <v>0</v>
      </c>
      <c r="L24" s="302">
        <f t="shared" si="39"/>
        <v>0</v>
      </c>
      <c r="M24" s="303">
        <f t="shared" si="40"/>
        <v>0</v>
      </c>
      <c r="N24" s="300">
        <v>7</v>
      </c>
      <c r="O24" s="305">
        <f>'3B_Income Stmnt_Eastern'!O24+'3C_Income Stmnt_Western'!O24+'3D_Income Stmnt_The Cape'!O24</f>
        <v>0</v>
      </c>
      <c r="P24" s="305">
        <f>'3B_Income Stmnt_Eastern'!P24+'3C_Income Stmnt_Western'!P24+'3D_Income Stmnt_The Cape'!P24</f>
        <v>0</v>
      </c>
      <c r="Q24" s="305">
        <f>'3B_Income Stmnt_Eastern'!Q24+'3C_Income Stmnt_Western'!Q24+'3D_Income Stmnt_The Cape'!Q24</f>
        <v>0</v>
      </c>
      <c r="R24" s="305">
        <f>'3B_Income Stmnt_Eastern'!R24+'3C_Income Stmnt_Western'!R24+'3D_Income Stmnt_The Cape'!R24</f>
        <v>0</v>
      </c>
      <c r="S24" s="302">
        <f t="shared" si="41"/>
        <v>0</v>
      </c>
      <c r="T24" s="305">
        <f>'3B_Income Stmnt_Eastern'!T24+'3C_Income Stmnt_Western'!T24+'3D_Income Stmnt_The Cape'!T24</f>
        <v>0</v>
      </c>
      <c r="U24" s="305">
        <f>'3B_Income Stmnt_Eastern'!U24+'3C_Income Stmnt_Western'!U24+'3D_Income Stmnt_The Cape'!U24</f>
        <v>0</v>
      </c>
      <c r="V24" s="305">
        <f>'3B_Income Stmnt_Eastern'!V24+'3C_Income Stmnt_Western'!V24+'3D_Income Stmnt_The Cape'!V24</f>
        <v>0</v>
      </c>
      <c r="W24" s="305">
        <f>'3B_Income Stmnt_Eastern'!W24+'3C_Income Stmnt_Western'!W24+'3D_Income Stmnt_The Cape'!W24</f>
        <v>0</v>
      </c>
      <c r="X24" s="302">
        <f t="shared" si="42"/>
        <v>0</v>
      </c>
      <c r="Y24" s="303">
        <f t="shared" si="43"/>
        <v>0</v>
      </c>
      <c r="Z24" s="300">
        <v>7</v>
      </c>
      <c r="AA24" s="305">
        <f>'3B_Income Stmnt_Eastern'!AA24+'3C_Income Stmnt_Western'!AA24+'3D_Income Stmnt_The Cape'!AA24</f>
        <v>0</v>
      </c>
      <c r="AB24" s="305">
        <f>'3B_Income Stmnt_Eastern'!AB24+'3C_Income Stmnt_Western'!AB24+'3D_Income Stmnt_The Cape'!AB24</f>
        <v>0</v>
      </c>
      <c r="AC24" s="305">
        <f>'3B_Income Stmnt_Eastern'!AC24+'3C_Income Stmnt_Western'!AC24+'3D_Income Stmnt_The Cape'!AC24</f>
        <v>0</v>
      </c>
      <c r="AD24" s="305">
        <f>'3B_Income Stmnt_Eastern'!AD24+'3C_Income Stmnt_Western'!AD24+'3D_Income Stmnt_The Cape'!AD24</f>
        <v>0</v>
      </c>
      <c r="AE24" s="302">
        <f t="shared" si="44"/>
        <v>0</v>
      </c>
      <c r="AF24" s="305">
        <f>'3B_Income Stmnt_Eastern'!AF24+'3C_Income Stmnt_Western'!AF24+'3D_Income Stmnt_The Cape'!AF24</f>
        <v>0</v>
      </c>
      <c r="AG24" s="305">
        <f>'3B_Income Stmnt_Eastern'!AG24+'3C_Income Stmnt_Western'!AG24+'3D_Income Stmnt_The Cape'!AG24</f>
        <v>0</v>
      </c>
      <c r="AH24" s="305">
        <f>'3B_Income Stmnt_Eastern'!AH24+'3C_Income Stmnt_Western'!AH24+'3D_Income Stmnt_The Cape'!AH24</f>
        <v>0</v>
      </c>
      <c r="AI24" s="305">
        <f>'3B_Income Stmnt_Eastern'!AI24+'3C_Income Stmnt_Western'!AI24+'3D_Income Stmnt_The Cape'!AI24</f>
        <v>0</v>
      </c>
      <c r="AJ24" s="302">
        <f t="shared" si="45"/>
        <v>0</v>
      </c>
      <c r="AK24" s="303">
        <f t="shared" si="46"/>
        <v>0</v>
      </c>
      <c r="AL24" s="300">
        <v>7</v>
      </c>
      <c r="AM24" s="305">
        <f>'3B_Income Stmnt_Eastern'!AM24+'3C_Income Stmnt_Western'!AM24+'3D_Income Stmnt_The Cape'!AM24</f>
        <v>0</v>
      </c>
      <c r="AN24" s="305">
        <f>'3B_Income Stmnt_Eastern'!AN24+'3C_Income Stmnt_Western'!AN24+'3D_Income Stmnt_The Cape'!AN24</f>
        <v>0</v>
      </c>
      <c r="AO24" s="305">
        <f>'3B_Income Stmnt_Eastern'!AO24+'3C_Income Stmnt_Western'!AO24+'3D_Income Stmnt_The Cape'!AO24</f>
        <v>0</v>
      </c>
      <c r="AP24" s="305">
        <f>'3B_Income Stmnt_Eastern'!AP24+'3C_Income Stmnt_Western'!AP24+'3D_Income Stmnt_The Cape'!AP24</f>
        <v>0</v>
      </c>
      <c r="AQ24" s="302">
        <f t="shared" si="47"/>
        <v>0</v>
      </c>
      <c r="AR24" s="305">
        <f>'3B_Income Stmnt_Eastern'!AR24+'3C_Income Stmnt_Western'!AR24+'3D_Income Stmnt_The Cape'!AR24</f>
        <v>0</v>
      </c>
      <c r="AS24" s="305">
        <f>'3B_Income Stmnt_Eastern'!AS24+'3C_Income Stmnt_Western'!AS24+'3D_Income Stmnt_The Cape'!AS24</f>
        <v>0</v>
      </c>
      <c r="AT24" s="305">
        <f>'3B_Income Stmnt_Eastern'!AT24+'3C_Income Stmnt_Western'!AT24+'3D_Income Stmnt_The Cape'!AT24</f>
        <v>0</v>
      </c>
      <c r="AU24" s="305">
        <f>'3B_Income Stmnt_Eastern'!AU24+'3C_Income Stmnt_Western'!AU24+'3D_Income Stmnt_The Cape'!AU24</f>
        <v>0</v>
      </c>
      <c r="AV24" s="302">
        <f t="shared" si="48"/>
        <v>0</v>
      </c>
      <c r="AW24" s="303">
        <f t="shared" si="49"/>
        <v>0</v>
      </c>
      <c r="AX24" s="300">
        <v>7</v>
      </c>
      <c r="AY24" s="305">
        <f>'3B_Income Stmnt_Eastern'!AY24+'3C_Income Stmnt_Western'!AY24+'3D_Income Stmnt_The Cape'!AY24</f>
        <v>0</v>
      </c>
      <c r="AZ24" s="305">
        <f>'3B_Income Stmnt_Eastern'!AZ24+'3C_Income Stmnt_Western'!AZ24+'3D_Income Stmnt_The Cape'!AZ24</f>
        <v>0</v>
      </c>
      <c r="BA24" s="305">
        <f>'3B_Income Stmnt_Eastern'!BA24+'3C_Income Stmnt_Western'!BA24+'3D_Income Stmnt_The Cape'!BA24</f>
        <v>0</v>
      </c>
      <c r="BB24" s="305">
        <f>'3B_Income Stmnt_Eastern'!BB24+'3C_Income Stmnt_Western'!BB24+'3D_Income Stmnt_The Cape'!BB24</f>
        <v>0</v>
      </c>
      <c r="BC24" s="302">
        <f t="shared" si="50"/>
        <v>0</v>
      </c>
      <c r="BD24" s="305">
        <f>'3B_Income Stmnt_Eastern'!BD24+'3C_Income Stmnt_Western'!BD24+'3D_Income Stmnt_The Cape'!BD24</f>
        <v>0</v>
      </c>
      <c r="BE24" s="305">
        <f>'3B_Income Stmnt_Eastern'!BE24+'3C_Income Stmnt_Western'!BE24+'3D_Income Stmnt_The Cape'!BE24</f>
        <v>0</v>
      </c>
      <c r="BF24" s="305">
        <f>'3B_Income Stmnt_Eastern'!BF24+'3C_Income Stmnt_Western'!BF24+'3D_Income Stmnt_The Cape'!BF24</f>
        <v>0</v>
      </c>
      <c r="BG24" s="305">
        <f>'3B_Income Stmnt_Eastern'!BG24+'3C_Income Stmnt_Western'!BG24+'3D_Income Stmnt_The Cape'!BG24</f>
        <v>0</v>
      </c>
      <c r="BH24" s="302">
        <f t="shared" si="51"/>
        <v>0</v>
      </c>
      <c r="BI24" s="303">
        <f t="shared" si="52"/>
        <v>0</v>
      </c>
      <c r="BJ24" s="300">
        <v>7</v>
      </c>
      <c r="BK24" s="305">
        <f>'3B_Income Stmnt_Eastern'!BK24+'3C_Income Stmnt_Western'!BK24+'3D_Income Stmnt_The Cape'!BK24</f>
        <v>0</v>
      </c>
      <c r="BL24" s="305">
        <f>'3B_Income Stmnt_Eastern'!BL24+'3C_Income Stmnt_Western'!BL24+'3D_Income Stmnt_The Cape'!BL24</f>
        <v>0</v>
      </c>
      <c r="BM24" s="305">
        <f>'3B_Income Stmnt_Eastern'!BM24+'3C_Income Stmnt_Western'!BM24+'3D_Income Stmnt_The Cape'!BM24</f>
        <v>0</v>
      </c>
      <c r="BN24" s="305">
        <f>'3B_Income Stmnt_Eastern'!BN24+'3C_Income Stmnt_Western'!BN24+'3D_Income Stmnt_The Cape'!BN24</f>
        <v>0</v>
      </c>
      <c r="BO24" s="302">
        <f t="shared" si="53"/>
        <v>0</v>
      </c>
      <c r="BP24" s="305">
        <f>'3B_Income Stmnt_Eastern'!BP24+'3C_Income Stmnt_Western'!BP24+'3D_Income Stmnt_The Cape'!BP24</f>
        <v>0</v>
      </c>
      <c r="BQ24" s="305">
        <f>'3B_Income Stmnt_Eastern'!BQ24+'3C_Income Stmnt_Western'!BQ24+'3D_Income Stmnt_The Cape'!BQ24</f>
        <v>0</v>
      </c>
      <c r="BR24" s="305">
        <f>'3B_Income Stmnt_Eastern'!BR24+'3C_Income Stmnt_Western'!BR24+'3D_Income Stmnt_The Cape'!BR24</f>
        <v>0</v>
      </c>
      <c r="BS24" s="305">
        <f>'3B_Income Stmnt_Eastern'!BS24+'3C_Income Stmnt_Western'!BS24+'3D_Income Stmnt_The Cape'!BS24</f>
        <v>0</v>
      </c>
      <c r="BT24" s="302">
        <f t="shared" si="54"/>
        <v>0</v>
      </c>
      <c r="BU24" s="303">
        <f t="shared" si="55"/>
        <v>0</v>
      </c>
      <c r="BV24" s="300">
        <v>7</v>
      </c>
      <c r="BW24" s="305">
        <f>'3B_Income Stmnt_Eastern'!BW24+'3C_Income Stmnt_Western'!BW24+'3D_Income Stmnt_The Cape'!BW24</f>
        <v>0</v>
      </c>
      <c r="BX24" s="305">
        <f>'3B_Income Stmnt_Eastern'!BX24+'3C_Income Stmnt_Western'!BX24+'3D_Income Stmnt_The Cape'!BX24</f>
        <v>0</v>
      </c>
      <c r="BY24" s="305">
        <f>'3B_Income Stmnt_Eastern'!BY24+'3C_Income Stmnt_Western'!BY24+'3D_Income Stmnt_The Cape'!BY24</f>
        <v>0</v>
      </c>
      <c r="BZ24" s="305">
        <f>'3B_Income Stmnt_Eastern'!BZ24+'3C_Income Stmnt_Western'!BZ24+'3D_Income Stmnt_The Cape'!BZ24</f>
        <v>0</v>
      </c>
      <c r="CA24" s="302">
        <f t="shared" si="56"/>
        <v>0</v>
      </c>
      <c r="CB24" s="305">
        <f>'3B_Income Stmnt_Eastern'!CB24+'3C_Income Stmnt_Western'!CB24+'3D_Income Stmnt_The Cape'!CB24</f>
        <v>0</v>
      </c>
      <c r="CC24" s="305">
        <f>'3B_Income Stmnt_Eastern'!CC24+'3C_Income Stmnt_Western'!CC24+'3D_Income Stmnt_The Cape'!CC24</f>
        <v>0</v>
      </c>
      <c r="CD24" s="305">
        <f>'3B_Income Stmnt_Eastern'!CD24+'3C_Income Stmnt_Western'!CD24+'3D_Income Stmnt_The Cape'!CD24</f>
        <v>0</v>
      </c>
      <c r="CE24" s="305">
        <f>'3B_Income Stmnt_Eastern'!CE24+'3C_Income Stmnt_Western'!CE24+'3D_Income Stmnt_The Cape'!CE24</f>
        <v>0</v>
      </c>
      <c r="CF24" s="302">
        <f t="shared" si="57"/>
        <v>0</v>
      </c>
      <c r="CG24" s="303">
        <f t="shared" si="58"/>
        <v>0</v>
      </c>
      <c r="CH24" s="300">
        <v>7</v>
      </c>
      <c r="CI24" s="1114">
        <f t="shared" si="59"/>
        <v>0</v>
      </c>
      <c r="CJ24" s="1114">
        <f t="shared" si="59"/>
        <v>0</v>
      </c>
      <c r="CK24" s="1114">
        <f t="shared" si="59"/>
        <v>0</v>
      </c>
      <c r="CL24" s="1114">
        <f t="shared" si="59"/>
        <v>0</v>
      </c>
      <c r="CM24" s="301">
        <f t="shared" si="60"/>
        <v>0</v>
      </c>
      <c r="CP24" s="265"/>
      <c r="CR24" s="265"/>
      <c r="CT24" s="265"/>
      <c r="CV24" s="265"/>
    </row>
    <row r="25" spans="1:100" ht="15.75" customHeight="1">
      <c r="A25" s="312" t="s">
        <v>220</v>
      </c>
      <c r="B25" s="300">
        <v>8</v>
      </c>
      <c r="C25" s="305">
        <f>'3B_Income Stmnt_Eastern'!C25+'3C_Income Stmnt_Western'!C25+'3D_Income Stmnt_The Cape'!C25</f>
        <v>0</v>
      </c>
      <c r="D25" s="305">
        <f>'3B_Income Stmnt_Eastern'!D25+'3C_Income Stmnt_Western'!D25+'3D_Income Stmnt_The Cape'!D25</f>
        <v>0</v>
      </c>
      <c r="E25" s="305">
        <f>'3B_Income Stmnt_Eastern'!E25+'3C_Income Stmnt_Western'!E25+'3D_Income Stmnt_The Cape'!E25</f>
        <v>0</v>
      </c>
      <c r="F25" s="305">
        <f>'3B_Income Stmnt_Eastern'!F25+'3C_Income Stmnt_Western'!F25+'3D_Income Stmnt_The Cape'!F25</f>
        <v>0</v>
      </c>
      <c r="G25" s="302">
        <f t="shared" si="38"/>
        <v>0</v>
      </c>
      <c r="H25" s="305">
        <f>'3B_Income Stmnt_Eastern'!H25+'3C_Income Stmnt_Western'!H25+'3D_Income Stmnt_The Cape'!H25</f>
        <v>0</v>
      </c>
      <c r="I25" s="305">
        <f>'3B_Income Stmnt_Eastern'!I25+'3C_Income Stmnt_Western'!I25+'3D_Income Stmnt_The Cape'!I25</f>
        <v>0</v>
      </c>
      <c r="J25" s="305">
        <f>'3B_Income Stmnt_Eastern'!J25+'3C_Income Stmnt_Western'!J25+'3D_Income Stmnt_The Cape'!J25</f>
        <v>0</v>
      </c>
      <c r="K25" s="305">
        <f>'3B_Income Stmnt_Eastern'!K25+'3C_Income Stmnt_Western'!K25+'3D_Income Stmnt_The Cape'!K25</f>
        <v>0</v>
      </c>
      <c r="L25" s="302">
        <f t="shared" si="39"/>
        <v>0</v>
      </c>
      <c r="M25" s="303">
        <f t="shared" si="40"/>
        <v>0</v>
      </c>
      <c r="N25" s="300">
        <v>8</v>
      </c>
      <c r="O25" s="305">
        <f>'3B_Income Stmnt_Eastern'!O25+'3C_Income Stmnt_Western'!O25+'3D_Income Stmnt_The Cape'!O25</f>
        <v>0</v>
      </c>
      <c r="P25" s="305">
        <f>'3B_Income Stmnt_Eastern'!P25+'3C_Income Stmnt_Western'!P25+'3D_Income Stmnt_The Cape'!P25</f>
        <v>0</v>
      </c>
      <c r="Q25" s="305">
        <f>'3B_Income Stmnt_Eastern'!Q25+'3C_Income Stmnt_Western'!Q25+'3D_Income Stmnt_The Cape'!Q25</f>
        <v>0</v>
      </c>
      <c r="R25" s="305">
        <f>'3B_Income Stmnt_Eastern'!R25+'3C_Income Stmnt_Western'!R25+'3D_Income Stmnt_The Cape'!R25</f>
        <v>0</v>
      </c>
      <c r="S25" s="302">
        <f t="shared" si="41"/>
        <v>0</v>
      </c>
      <c r="T25" s="305">
        <f>'3B_Income Stmnt_Eastern'!T25+'3C_Income Stmnt_Western'!T25+'3D_Income Stmnt_The Cape'!T25</f>
        <v>0</v>
      </c>
      <c r="U25" s="305">
        <f>'3B_Income Stmnt_Eastern'!U25+'3C_Income Stmnt_Western'!U25+'3D_Income Stmnt_The Cape'!U25</f>
        <v>0</v>
      </c>
      <c r="V25" s="305">
        <f>'3B_Income Stmnt_Eastern'!V25+'3C_Income Stmnt_Western'!V25+'3D_Income Stmnt_The Cape'!V25</f>
        <v>0</v>
      </c>
      <c r="W25" s="305">
        <f>'3B_Income Stmnt_Eastern'!W25+'3C_Income Stmnt_Western'!W25+'3D_Income Stmnt_The Cape'!W25</f>
        <v>0</v>
      </c>
      <c r="X25" s="302">
        <f t="shared" si="42"/>
        <v>0</v>
      </c>
      <c r="Y25" s="303">
        <f t="shared" si="43"/>
        <v>0</v>
      </c>
      <c r="Z25" s="300">
        <v>8</v>
      </c>
      <c r="AA25" s="305">
        <f>'3B_Income Stmnt_Eastern'!AA25+'3C_Income Stmnt_Western'!AA25+'3D_Income Stmnt_The Cape'!AA25</f>
        <v>0</v>
      </c>
      <c r="AB25" s="305">
        <f>'3B_Income Stmnt_Eastern'!AB25+'3C_Income Stmnt_Western'!AB25+'3D_Income Stmnt_The Cape'!AB25</f>
        <v>0</v>
      </c>
      <c r="AC25" s="305">
        <f>'3B_Income Stmnt_Eastern'!AC25+'3C_Income Stmnt_Western'!AC25+'3D_Income Stmnt_The Cape'!AC25</f>
        <v>0</v>
      </c>
      <c r="AD25" s="305">
        <f>'3B_Income Stmnt_Eastern'!AD25+'3C_Income Stmnt_Western'!AD25+'3D_Income Stmnt_The Cape'!AD25</f>
        <v>0</v>
      </c>
      <c r="AE25" s="302">
        <f t="shared" si="44"/>
        <v>0</v>
      </c>
      <c r="AF25" s="305">
        <f>'3B_Income Stmnt_Eastern'!AF25+'3C_Income Stmnt_Western'!AF25+'3D_Income Stmnt_The Cape'!AF25</f>
        <v>0</v>
      </c>
      <c r="AG25" s="305">
        <f>'3B_Income Stmnt_Eastern'!AG25+'3C_Income Stmnt_Western'!AG25+'3D_Income Stmnt_The Cape'!AG25</f>
        <v>0</v>
      </c>
      <c r="AH25" s="305">
        <f>'3B_Income Stmnt_Eastern'!AH25+'3C_Income Stmnt_Western'!AH25+'3D_Income Stmnt_The Cape'!AH25</f>
        <v>0</v>
      </c>
      <c r="AI25" s="305">
        <f>'3B_Income Stmnt_Eastern'!AI25+'3C_Income Stmnt_Western'!AI25+'3D_Income Stmnt_The Cape'!AI25</f>
        <v>0</v>
      </c>
      <c r="AJ25" s="302">
        <f t="shared" si="45"/>
        <v>0</v>
      </c>
      <c r="AK25" s="303">
        <f t="shared" si="46"/>
        <v>0</v>
      </c>
      <c r="AL25" s="300">
        <v>8</v>
      </c>
      <c r="AM25" s="305">
        <f>'3B_Income Stmnt_Eastern'!AM25+'3C_Income Stmnt_Western'!AM25+'3D_Income Stmnt_The Cape'!AM25</f>
        <v>0</v>
      </c>
      <c r="AN25" s="305">
        <f>'3B_Income Stmnt_Eastern'!AN25+'3C_Income Stmnt_Western'!AN25+'3D_Income Stmnt_The Cape'!AN25</f>
        <v>0</v>
      </c>
      <c r="AO25" s="305">
        <f>'3B_Income Stmnt_Eastern'!AO25+'3C_Income Stmnt_Western'!AO25+'3D_Income Stmnt_The Cape'!AO25</f>
        <v>0</v>
      </c>
      <c r="AP25" s="305">
        <f>'3B_Income Stmnt_Eastern'!AP25+'3C_Income Stmnt_Western'!AP25+'3D_Income Stmnt_The Cape'!AP25</f>
        <v>0</v>
      </c>
      <c r="AQ25" s="302">
        <f t="shared" si="47"/>
        <v>0</v>
      </c>
      <c r="AR25" s="305">
        <f>'3B_Income Stmnt_Eastern'!AR25+'3C_Income Stmnt_Western'!AR25+'3D_Income Stmnt_The Cape'!AR25</f>
        <v>0</v>
      </c>
      <c r="AS25" s="305">
        <f>'3B_Income Stmnt_Eastern'!AS25+'3C_Income Stmnt_Western'!AS25+'3D_Income Stmnt_The Cape'!AS25</f>
        <v>0</v>
      </c>
      <c r="AT25" s="305">
        <f>'3B_Income Stmnt_Eastern'!AT25+'3C_Income Stmnt_Western'!AT25+'3D_Income Stmnt_The Cape'!AT25</f>
        <v>0</v>
      </c>
      <c r="AU25" s="305">
        <f>'3B_Income Stmnt_Eastern'!AU25+'3C_Income Stmnt_Western'!AU25+'3D_Income Stmnt_The Cape'!AU25</f>
        <v>0</v>
      </c>
      <c r="AV25" s="302">
        <f t="shared" si="48"/>
        <v>0</v>
      </c>
      <c r="AW25" s="303">
        <f t="shared" si="49"/>
        <v>0</v>
      </c>
      <c r="AX25" s="300">
        <v>8</v>
      </c>
      <c r="AY25" s="305">
        <f>'3B_Income Stmnt_Eastern'!AY25+'3C_Income Stmnt_Western'!AY25+'3D_Income Stmnt_The Cape'!AY25</f>
        <v>0</v>
      </c>
      <c r="AZ25" s="305">
        <f>'3B_Income Stmnt_Eastern'!AZ25+'3C_Income Stmnt_Western'!AZ25+'3D_Income Stmnt_The Cape'!AZ25</f>
        <v>0</v>
      </c>
      <c r="BA25" s="305">
        <f>'3B_Income Stmnt_Eastern'!BA25+'3C_Income Stmnt_Western'!BA25+'3D_Income Stmnt_The Cape'!BA25</f>
        <v>0</v>
      </c>
      <c r="BB25" s="305">
        <f>'3B_Income Stmnt_Eastern'!BB25+'3C_Income Stmnt_Western'!BB25+'3D_Income Stmnt_The Cape'!BB25</f>
        <v>0</v>
      </c>
      <c r="BC25" s="302">
        <f t="shared" si="50"/>
        <v>0</v>
      </c>
      <c r="BD25" s="305">
        <f>'3B_Income Stmnt_Eastern'!BD25+'3C_Income Stmnt_Western'!BD25+'3D_Income Stmnt_The Cape'!BD25</f>
        <v>0</v>
      </c>
      <c r="BE25" s="305">
        <f>'3B_Income Stmnt_Eastern'!BE25+'3C_Income Stmnt_Western'!BE25+'3D_Income Stmnt_The Cape'!BE25</f>
        <v>0</v>
      </c>
      <c r="BF25" s="305">
        <f>'3B_Income Stmnt_Eastern'!BF25+'3C_Income Stmnt_Western'!BF25+'3D_Income Stmnt_The Cape'!BF25</f>
        <v>0</v>
      </c>
      <c r="BG25" s="305">
        <f>'3B_Income Stmnt_Eastern'!BG25+'3C_Income Stmnt_Western'!BG25+'3D_Income Stmnt_The Cape'!BG25</f>
        <v>0</v>
      </c>
      <c r="BH25" s="302">
        <f t="shared" si="51"/>
        <v>0</v>
      </c>
      <c r="BI25" s="303">
        <f t="shared" si="52"/>
        <v>0</v>
      </c>
      <c r="BJ25" s="300">
        <v>8</v>
      </c>
      <c r="BK25" s="305">
        <f>'3B_Income Stmnt_Eastern'!BK25+'3C_Income Stmnt_Western'!BK25+'3D_Income Stmnt_The Cape'!BK25</f>
        <v>0</v>
      </c>
      <c r="BL25" s="305">
        <f>'3B_Income Stmnt_Eastern'!BL25+'3C_Income Stmnt_Western'!BL25+'3D_Income Stmnt_The Cape'!BL25</f>
        <v>0</v>
      </c>
      <c r="BM25" s="305">
        <f>'3B_Income Stmnt_Eastern'!BM25+'3C_Income Stmnt_Western'!BM25+'3D_Income Stmnt_The Cape'!BM25</f>
        <v>0</v>
      </c>
      <c r="BN25" s="305">
        <f>'3B_Income Stmnt_Eastern'!BN25+'3C_Income Stmnt_Western'!BN25+'3D_Income Stmnt_The Cape'!BN25</f>
        <v>0</v>
      </c>
      <c r="BO25" s="302">
        <f t="shared" si="53"/>
        <v>0</v>
      </c>
      <c r="BP25" s="305">
        <f>'3B_Income Stmnt_Eastern'!BP25+'3C_Income Stmnt_Western'!BP25+'3D_Income Stmnt_The Cape'!BP25</f>
        <v>0</v>
      </c>
      <c r="BQ25" s="305">
        <f>'3B_Income Stmnt_Eastern'!BQ25+'3C_Income Stmnt_Western'!BQ25+'3D_Income Stmnt_The Cape'!BQ25</f>
        <v>0</v>
      </c>
      <c r="BR25" s="305">
        <f>'3B_Income Stmnt_Eastern'!BR25+'3C_Income Stmnt_Western'!BR25+'3D_Income Stmnt_The Cape'!BR25</f>
        <v>0</v>
      </c>
      <c r="BS25" s="305">
        <f>'3B_Income Stmnt_Eastern'!BS25+'3C_Income Stmnt_Western'!BS25+'3D_Income Stmnt_The Cape'!BS25</f>
        <v>0</v>
      </c>
      <c r="BT25" s="302">
        <f t="shared" si="54"/>
        <v>0</v>
      </c>
      <c r="BU25" s="303">
        <f t="shared" si="55"/>
        <v>0</v>
      </c>
      <c r="BV25" s="300">
        <v>8</v>
      </c>
      <c r="BW25" s="305">
        <f>'3B_Income Stmnt_Eastern'!BW25+'3C_Income Stmnt_Western'!BW25+'3D_Income Stmnt_The Cape'!BW25</f>
        <v>0</v>
      </c>
      <c r="BX25" s="305">
        <f>'3B_Income Stmnt_Eastern'!BX25+'3C_Income Stmnt_Western'!BX25+'3D_Income Stmnt_The Cape'!BX25</f>
        <v>0</v>
      </c>
      <c r="BY25" s="305">
        <f>'3B_Income Stmnt_Eastern'!BY25+'3C_Income Stmnt_Western'!BY25+'3D_Income Stmnt_The Cape'!BY25</f>
        <v>0</v>
      </c>
      <c r="BZ25" s="305">
        <f>'3B_Income Stmnt_Eastern'!BZ25+'3C_Income Stmnt_Western'!BZ25+'3D_Income Stmnt_The Cape'!BZ25</f>
        <v>0</v>
      </c>
      <c r="CA25" s="302">
        <f t="shared" si="56"/>
        <v>0</v>
      </c>
      <c r="CB25" s="305">
        <f>'3B_Income Stmnt_Eastern'!CB25+'3C_Income Stmnt_Western'!CB25+'3D_Income Stmnt_The Cape'!CB25</f>
        <v>0</v>
      </c>
      <c r="CC25" s="305">
        <f>'3B_Income Stmnt_Eastern'!CC25+'3C_Income Stmnt_Western'!CC25+'3D_Income Stmnt_The Cape'!CC25</f>
        <v>0</v>
      </c>
      <c r="CD25" s="305">
        <f>'3B_Income Stmnt_Eastern'!CD25+'3C_Income Stmnt_Western'!CD25+'3D_Income Stmnt_The Cape'!CD25</f>
        <v>0</v>
      </c>
      <c r="CE25" s="305">
        <f>'3B_Income Stmnt_Eastern'!CE25+'3C_Income Stmnt_Western'!CE25+'3D_Income Stmnt_The Cape'!CE25</f>
        <v>0</v>
      </c>
      <c r="CF25" s="302">
        <f t="shared" si="57"/>
        <v>0</v>
      </c>
      <c r="CG25" s="303">
        <f t="shared" si="58"/>
        <v>0</v>
      </c>
      <c r="CH25" s="300">
        <v>8</v>
      </c>
      <c r="CI25" s="1114">
        <f t="shared" si="59"/>
        <v>0</v>
      </c>
      <c r="CJ25" s="1114">
        <f t="shared" si="59"/>
        <v>0</v>
      </c>
      <c r="CK25" s="1114">
        <f t="shared" si="59"/>
        <v>0</v>
      </c>
      <c r="CL25" s="1114">
        <f t="shared" si="59"/>
        <v>0</v>
      </c>
      <c r="CM25" s="301">
        <f t="shared" si="60"/>
        <v>0</v>
      </c>
      <c r="CP25" s="265"/>
      <c r="CR25" s="265"/>
      <c r="CT25" s="265"/>
      <c r="CV25" s="265"/>
    </row>
    <row r="26" spans="1:100" s="266" customFormat="1" ht="15.75" customHeight="1">
      <c r="A26" s="312" t="s">
        <v>222</v>
      </c>
      <c r="B26" s="300">
        <v>9</v>
      </c>
      <c r="C26" s="305">
        <f>'3B_Income Stmnt_Eastern'!C26+'3C_Income Stmnt_Western'!C26+'3D_Income Stmnt_The Cape'!C26</f>
        <v>0</v>
      </c>
      <c r="D26" s="305">
        <f>'3B_Income Stmnt_Eastern'!D26+'3C_Income Stmnt_Western'!D26+'3D_Income Stmnt_The Cape'!D26</f>
        <v>0</v>
      </c>
      <c r="E26" s="305">
        <f>'3B_Income Stmnt_Eastern'!E26+'3C_Income Stmnt_Western'!E26+'3D_Income Stmnt_The Cape'!E26</f>
        <v>0</v>
      </c>
      <c r="F26" s="305">
        <f>'3B_Income Stmnt_Eastern'!F26+'3C_Income Stmnt_Western'!F26+'3D_Income Stmnt_The Cape'!F26</f>
        <v>0</v>
      </c>
      <c r="G26" s="302">
        <f t="shared" si="38"/>
        <v>0</v>
      </c>
      <c r="H26" s="305">
        <f>'3B_Income Stmnt_Eastern'!H26+'3C_Income Stmnt_Western'!H26+'3D_Income Stmnt_The Cape'!H26</f>
        <v>0</v>
      </c>
      <c r="I26" s="305">
        <f>'3B_Income Stmnt_Eastern'!I26+'3C_Income Stmnt_Western'!I26+'3D_Income Stmnt_The Cape'!I26</f>
        <v>0</v>
      </c>
      <c r="J26" s="305">
        <f>'3B_Income Stmnt_Eastern'!J26+'3C_Income Stmnt_Western'!J26+'3D_Income Stmnt_The Cape'!J26</f>
        <v>0</v>
      </c>
      <c r="K26" s="305">
        <f>'3B_Income Stmnt_Eastern'!K26+'3C_Income Stmnt_Western'!K26+'3D_Income Stmnt_The Cape'!K26</f>
        <v>0</v>
      </c>
      <c r="L26" s="302">
        <f t="shared" si="39"/>
        <v>0</v>
      </c>
      <c r="M26" s="303">
        <f t="shared" si="40"/>
        <v>0</v>
      </c>
      <c r="N26" s="300">
        <v>9</v>
      </c>
      <c r="O26" s="305">
        <f>'3B_Income Stmnt_Eastern'!O26+'3C_Income Stmnt_Western'!O26+'3D_Income Stmnt_The Cape'!O26</f>
        <v>0</v>
      </c>
      <c r="P26" s="305">
        <f>'3B_Income Stmnt_Eastern'!P26+'3C_Income Stmnt_Western'!P26+'3D_Income Stmnt_The Cape'!P26</f>
        <v>0</v>
      </c>
      <c r="Q26" s="305">
        <f>'3B_Income Stmnt_Eastern'!Q26+'3C_Income Stmnt_Western'!Q26+'3D_Income Stmnt_The Cape'!Q26</f>
        <v>0</v>
      </c>
      <c r="R26" s="305">
        <f>'3B_Income Stmnt_Eastern'!R26+'3C_Income Stmnt_Western'!R26+'3D_Income Stmnt_The Cape'!R26</f>
        <v>0</v>
      </c>
      <c r="S26" s="302">
        <f t="shared" si="41"/>
        <v>0</v>
      </c>
      <c r="T26" s="305">
        <f>'3B_Income Stmnt_Eastern'!T26+'3C_Income Stmnt_Western'!T26+'3D_Income Stmnt_The Cape'!T26</f>
        <v>0</v>
      </c>
      <c r="U26" s="305">
        <f>'3B_Income Stmnt_Eastern'!U26+'3C_Income Stmnt_Western'!U26+'3D_Income Stmnt_The Cape'!U26</f>
        <v>0</v>
      </c>
      <c r="V26" s="305">
        <f>'3B_Income Stmnt_Eastern'!V26+'3C_Income Stmnt_Western'!V26+'3D_Income Stmnt_The Cape'!V26</f>
        <v>0</v>
      </c>
      <c r="W26" s="305">
        <f>'3B_Income Stmnt_Eastern'!W26+'3C_Income Stmnt_Western'!W26+'3D_Income Stmnt_The Cape'!W26</f>
        <v>0</v>
      </c>
      <c r="X26" s="302">
        <f t="shared" si="42"/>
        <v>0</v>
      </c>
      <c r="Y26" s="303">
        <f t="shared" si="43"/>
        <v>0</v>
      </c>
      <c r="Z26" s="300">
        <v>9</v>
      </c>
      <c r="AA26" s="305">
        <f>'3B_Income Stmnt_Eastern'!AA26+'3C_Income Stmnt_Western'!AA26+'3D_Income Stmnt_The Cape'!AA26</f>
        <v>0</v>
      </c>
      <c r="AB26" s="305">
        <f>'3B_Income Stmnt_Eastern'!AB26+'3C_Income Stmnt_Western'!AB26+'3D_Income Stmnt_The Cape'!AB26</f>
        <v>0</v>
      </c>
      <c r="AC26" s="305">
        <f>'3B_Income Stmnt_Eastern'!AC26+'3C_Income Stmnt_Western'!AC26+'3D_Income Stmnt_The Cape'!AC26</f>
        <v>0</v>
      </c>
      <c r="AD26" s="305">
        <f>'3B_Income Stmnt_Eastern'!AD26+'3C_Income Stmnt_Western'!AD26+'3D_Income Stmnt_The Cape'!AD26</f>
        <v>0</v>
      </c>
      <c r="AE26" s="302">
        <f t="shared" si="44"/>
        <v>0</v>
      </c>
      <c r="AF26" s="305">
        <f>'3B_Income Stmnt_Eastern'!AF26+'3C_Income Stmnt_Western'!AF26+'3D_Income Stmnt_The Cape'!AF26</f>
        <v>0</v>
      </c>
      <c r="AG26" s="305">
        <f>'3B_Income Stmnt_Eastern'!AG26+'3C_Income Stmnt_Western'!AG26+'3D_Income Stmnt_The Cape'!AG26</f>
        <v>0</v>
      </c>
      <c r="AH26" s="305">
        <f>'3B_Income Stmnt_Eastern'!AH26+'3C_Income Stmnt_Western'!AH26+'3D_Income Stmnt_The Cape'!AH26</f>
        <v>0</v>
      </c>
      <c r="AI26" s="305">
        <f>'3B_Income Stmnt_Eastern'!AI26+'3C_Income Stmnt_Western'!AI26+'3D_Income Stmnt_The Cape'!AI26</f>
        <v>0</v>
      </c>
      <c r="AJ26" s="302">
        <f t="shared" si="45"/>
        <v>0</v>
      </c>
      <c r="AK26" s="303">
        <f t="shared" si="46"/>
        <v>0</v>
      </c>
      <c r="AL26" s="300">
        <v>9</v>
      </c>
      <c r="AM26" s="305">
        <f>'3B_Income Stmnt_Eastern'!AM26+'3C_Income Stmnt_Western'!AM26+'3D_Income Stmnt_The Cape'!AM26</f>
        <v>0</v>
      </c>
      <c r="AN26" s="305">
        <f>'3B_Income Stmnt_Eastern'!AN26+'3C_Income Stmnt_Western'!AN26+'3D_Income Stmnt_The Cape'!AN26</f>
        <v>0</v>
      </c>
      <c r="AO26" s="305">
        <f>'3B_Income Stmnt_Eastern'!AO26+'3C_Income Stmnt_Western'!AO26+'3D_Income Stmnt_The Cape'!AO26</f>
        <v>0</v>
      </c>
      <c r="AP26" s="305">
        <f>'3B_Income Stmnt_Eastern'!AP26+'3C_Income Stmnt_Western'!AP26+'3D_Income Stmnt_The Cape'!AP26</f>
        <v>0</v>
      </c>
      <c r="AQ26" s="302">
        <f t="shared" si="47"/>
        <v>0</v>
      </c>
      <c r="AR26" s="305">
        <f>'3B_Income Stmnt_Eastern'!AR26+'3C_Income Stmnt_Western'!AR26+'3D_Income Stmnt_The Cape'!AR26</f>
        <v>0</v>
      </c>
      <c r="AS26" s="305">
        <f>'3B_Income Stmnt_Eastern'!AS26+'3C_Income Stmnt_Western'!AS26+'3D_Income Stmnt_The Cape'!AS26</f>
        <v>0</v>
      </c>
      <c r="AT26" s="305">
        <f>'3B_Income Stmnt_Eastern'!AT26+'3C_Income Stmnt_Western'!AT26+'3D_Income Stmnt_The Cape'!AT26</f>
        <v>0</v>
      </c>
      <c r="AU26" s="305">
        <f>'3B_Income Stmnt_Eastern'!AU26+'3C_Income Stmnt_Western'!AU26+'3D_Income Stmnt_The Cape'!AU26</f>
        <v>0</v>
      </c>
      <c r="AV26" s="302">
        <f t="shared" si="48"/>
        <v>0</v>
      </c>
      <c r="AW26" s="303">
        <f t="shared" si="49"/>
        <v>0</v>
      </c>
      <c r="AX26" s="300">
        <v>9</v>
      </c>
      <c r="AY26" s="305">
        <f>'3B_Income Stmnt_Eastern'!AY26+'3C_Income Stmnt_Western'!AY26+'3D_Income Stmnt_The Cape'!AY26</f>
        <v>0</v>
      </c>
      <c r="AZ26" s="305">
        <f>'3B_Income Stmnt_Eastern'!AZ26+'3C_Income Stmnt_Western'!AZ26+'3D_Income Stmnt_The Cape'!AZ26</f>
        <v>0</v>
      </c>
      <c r="BA26" s="305">
        <f>'3B_Income Stmnt_Eastern'!BA26+'3C_Income Stmnt_Western'!BA26+'3D_Income Stmnt_The Cape'!BA26</f>
        <v>0</v>
      </c>
      <c r="BB26" s="305">
        <f>'3B_Income Stmnt_Eastern'!BB26+'3C_Income Stmnt_Western'!BB26+'3D_Income Stmnt_The Cape'!BB26</f>
        <v>0</v>
      </c>
      <c r="BC26" s="302">
        <f t="shared" si="50"/>
        <v>0</v>
      </c>
      <c r="BD26" s="305">
        <f>'3B_Income Stmnt_Eastern'!BD26+'3C_Income Stmnt_Western'!BD26+'3D_Income Stmnt_The Cape'!BD26</f>
        <v>0</v>
      </c>
      <c r="BE26" s="305">
        <f>'3B_Income Stmnt_Eastern'!BE26+'3C_Income Stmnt_Western'!BE26+'3D_Income Stmnt_The Cape'!BE26</f>
        <v>0</v>
      </c>
      <c r="BF26" s="305">
        <f>'3B_Income Stmnt_Eastern'!BF26+'3C_Income Stmnt_Western'!BF26+'3D_Income Stmnt_The Cape'!BF26</f>
        <v>0</v>
      </c>
      <c r="BG26" s="305">
        <f>'3B_Income Stmnt_Eastern'!BG26+'3C_Income Stmnt_Western'!BG26+'3D_Income Stmnt_The Cape'!BG26</f>
        <v>0</v>
      </c>
      <c r="BH26" s="302">
        <f t="shared" si="51"/>
        <v>0</v>
      </c>
      <c r="BI26" s="303">
        <f t="shared" si="52"/>
        <v>0</v>
      </c>
      <c r="BJ26" s="300">
        <v>9</v>
      </c>
      <c r="BK26" s="305">
        <f>'3B_Income Stmnt_Eastern'!BK26+'3C_Income Stmnt_Western'!BK26+'3D_Income Stmnt_The Cape'!BK26</f>
        <v>0</v>
      </c>
      <c r="BL26" s="305">
        <f>'3B_Income Stmnt_Eastern'!BL26+'3C_Income Stmnt_Western'!BL26+'3D_Income Stmnt_The Cape'!BL26</f>
        <v>0</v>
      </c>
      <c r="BM26" s="305">
        <f>'3B_Income Stmnt_Eastern'!BM26+'3C_Income Stmnt_Western'!BM26+'3D_Income Stmnt_The Cape'!BM26</f>
        <v>0</v>
      </c>
      <c r="BN26" s="305">
        <f>'3B_Income Stmnt_Eastern'!BN26+'3C_Income Stmnt_Western'!BN26+'3D_Income Stmnt_The Cape'!BN26</f>
        <v>0</v>
      </c>
      <c r="BO26" s="302">
        <f t="shared" si="53"/>
        <v>0</v>
      </c>
      <c r="BP26" s="305">
        <f>'3B_Income Stmnt_Eastern'!BP26+'3C_Income Stmnt_Western'!BP26+'3D_Income Stmnt_The Cape'!BP26</f>
        <v>0</v>
      </c>
      <c r="BQ26" s="305">
        <f>'3B_Income Stmnt_Eastern'!BQ26+'3C_Income Stmnt_Western'!BQ26+'3D_Income Stmnt_The Cape'!BQ26</f>
        <v>0</v>
      </c>
      <c r="BR26" s="305">
        <f>'3B_Income Stmnt_Eastern'!BR26+'3C_Income Stmnt_Western'!BR26+'3D_Income Stmnt_The Cape'!BR26</f>
        <v>0</v>
      </c>
      <c r="BS26" s="305">
        <f>'3B_Income Stmnt_Eastern'!BS26+'3C_Income Stmnt_Western'!BS26+'3D_Income Stmnt_The Cape'!BS26</f>
        <v>0</v>
      </c>
      <c r="BT26" s="302">
        <f t="shared" si="54"/>
        <v>0</v>
      </c>
      <c r="BU26" s="303">
        <f t="shared" si="55"/>
        <v>0</v>
      </c>
      <c r="BV26" s="300">
        <v>9</v>
      </c>
      <c r="BW26" s="305">
        <f>'3B_Income Stmnt_Eastern'!BW26+'3C_Income Stmnt_Western'!BW26+'3D_Income Stmnt_The Cape'!BW26</f>
        <v>0</v>
      </c>
      <c r="BX26" s="305">
        <f>'3B_Income Stmnt_Eastern'!BX26+'3C_Income Stmnt_Western'!BX26+'3D_Income Stmnt_The Cape'!BX26</f>
        <v>0</v>
      </c>
      <c r="BY26" s="305">
        <f>'3B_Income Stmnt_Eastern'!BY26+'3C_Income Stmnt_Western'!BY26+'3D_Income Stmnt_The Cape'!BY26</f>
        <v>0</v>
      </c>
      <c r="BZ26" s="305">
        <f>'3B_Income Stmnt_Eastern'!BZ26+'3C_Income Stmnt_Western'!BZ26+'3D_Income Stmnt_The Cape'!BZ26</f>
        <v>0</v>
      </c>
      <c r="CA26" s="302">
        <f t="shared" si="56"/>
        <v>0</v>
      </c>
      <c r="CB26" s="305">
        <f>'3B_Income Stmnt_Eastern'!CB26+'3C_Income Stmnt_Western'!CB26+'3D_Income Stmnt_The Cape'!CB26</f>
        <v>0</v>
      </c>
      <c r="CC26" s="305">
        <f>'3B_Income Stmnt_Eastern'!CC26+'3C_Income Stmnt_Western'!CC26+'3D_Income Stmnt_The Cape'!CC26</f>
        <v>0</v>
      </c>
      <c r="CD26" s="305">
        <f>'3B_Income Stmnt_Eastern'!CD26+'3C_Income Stmnt_Western'!CD26+'3D_Income Stmnt_The Cape'!CD26</f>
        <v>0</v>
      </c>
      <c r="CE26" s="305">
        <f>'3B_Income Stmnt_Eastern'!CE26+'3C_Income Stmnt_Western'!CE26+'3D_Income Stmnt_The Cape'!CE26</f>
        <v>0</v>
      </c>
      <c r="CF26" s="302">
        <f t="shared" si="57"/>
        <v>0</v>
      </c>
      <c r="CG26" s="303">
        <f t="shared" si="58"/>
        <v>0</v>
      </c>
      <c r="CH26" s="300">
        <v>9</v>
      </c>
      <c r="CI26" s="1114">
        <f t="shared" si="59"/>
        <v>0</v>
      </c>
      <c r="CJ26" s="1114">
        <f t="shared" si="59"/>
        <v>0</v>
      </c>
      <c r="CK26" s="1114">
        <f t="shared" si="59"/>
        <v>0</v>
      </c>
      <c r="CL26" s="1114">
        <f t="shared" si="59"/>
        <v>0</v>
      </c>
      <c r="CM26" s="301">
        <f t="shared" si="60"/>
        <v>0</v>
      </c>
      <c r="CP26" s="265"/>
      <c r="CR26" s="265"/>
      <c r="CT26" s="265"/>
      <c r="CV26" s="265"/>
    </row>
    <row r="27" spans="1:100" s="266" customFormat="1" ht="15.75" customHeight="1">
      <c r="A27" s="312" t="s">
        <v>224</v>
      </c>
      <c r="B27" s="300">
        <v>10</v>
      </c>
      <c r="C27" s="305">
        <f>'3B_Income Stmnt_Eastern'!C27+'3C_Income Stmnt_Western'!C27+'3D_Income Stmnt_The Cape'!C27</f>
        <v>0</v>
      </c>
      <c r="D27" s="305">
        <f>'3B_Income Stmnt_Eastern'!D27+'3C_Income Stmnt_Western'!D27+'3D_Income Stmnt_The Cape'!D27</f>
        <v>464364.64211312955</v>
      </c>
      <c r="E27" s="305">
        <f>'3B_Income Stmnt_Eastern'!E27+'3C_Income Stmnt_Western'!E27+'3D_Income Stmnt_The Cape'!E27</f>
        <v>45007.567107351642</v>
      </c>
      <c r="F27" s="305">
        <f>'3B_Income Stmnt_Eastern'!F27+'3C_Income Stmnt_Western'!F27+'3D_Income Stmnt_The Cape'!F27</f>
        <v>-164344.53928642822</v>
      </c>
      <c r="G27" s="302">
        <f t="shared" si="38"/>
        <v>345027.66993405297</v>
      </c>
      <c r="H27" s="305">
        <f>'3B_Income Stmnt_Eastern'!H27+'3C_Income Stmnt_Western'!H27+'3D_Income Stmnt_The Cape'!H27</f>
        <v>0</v>
      </c>
      <c r="I27" s="305">
        <f>'3B_Income Stmnt_Eastern'!I27+'3C_Income Stmnt_Western'!I27+'3D_Income Stmnt_The Cape'!I27</f>
        <v>464364.64211312955</v>
      </c>
      <c r="J27" s="305">
        <f>'3B_Income Stmnt_Eastern'!J27+'3C_Income Stmnt_Western'!J27+'3D_Income Stmnt_The Cape'!J27</f>
        <v>45007.567107351642</v>
      </c>
      <c r="K27" s="305">
        <f>'3B_Income Stmnt_Eastern'!K27+'3C_Income Stmnt_Western'!K27+'3D_Income Stmnt_The Cape'!K27</f>
        <v>-164344.53928642822</v>
      </c>
      <c r="L27" s="302">
        <f t="shared" si="39"/>
        <v>345027.66993405297</v>
      </c>
      <c r="M27" s="303">
        <f t="shared" si="40"/>
        <v>690055.33986810595</v>
      </c>
      <c r="N27" s="300">
        <v>10</v>
      </c>
      <c r="O27" s="305">
        <f>'3B_Income Stmnt_Eastern'!O27+'3C_Income Stmnt_Western'!O27+'3D_Income Stmnt_The Cape'!O27</f>
        <v>0</v>
      </c>
      <c r="P27" s="305">
        <f>'3B_Income Stmnt_Eastern'!P27+'3C_Income Stmnt_Western'!P27+'3D_Income Stmnt_The Cape'!P27</f>
        <v>637722.95359429065</v>
      </c>
      <c r="Q27" s="305">
        <f>'3B_Income Stmnt_Eastern'!Q27+'3C_Income Stmnt_Western'!Q27+'3D_Income Stmnt_The Cape'!Q27</f>
        <v>51806.982042818658</v>
      </c>
      <c r="R27" s="305">
        <f>'3B_Income Stmnt_Eastern'!R27+'3C_Income Stmnt_Western'!R27+'3D_Income Stmnt_The Cape'!R27</f>
        <v>-176033.23485575331</v>
      </c>
      <c r="S27" s="302">
        <f t="shared" si="41"/>
        <v>513496.70078135602</v>
      </c>
      <c r="T27" s="305">
        <f>'3B_Income Stmnt_Eastern'!T27+'3C_Income Stmnt_Western'!T27+'3D_Income Stmnt_The Cape'!T27</f>
        <v>0</v>
      </c>
      <c r="U27" s="305">
        <f>'3B_Income Stmnt_Eastern'!U27+'3C_Income Stmnt_Western'!U27+'3D_Income Stmnt_The Cape'!U27</f>
        <v>637722.95359429065</v>
      </c>
      <c r="V27" s="305">
        <f>'3B_Income Stmnt_Eastern'!V27+'3C_Income Stmnt_Western'!V27+'3D_Income Stmnt_The Cape'!V27</f>
        <v>51806.982042818658</v>
      </c>
      <c r="W27" s="305">
        <f>'3B_Income Stmnt_Eastern'!W27+'3C_Income Stmnt_Western'!W27+'3D_Income Stmnt_The Cape'!W27</f>
        <v>-176033.23485575331</v>
      </c>
      <c r="X27" s="302">
        <f t="shared" si="42"/>
        <v>513496.70078135602</v>
      </c>
      <c r="Y27" s="303">
        <f t="shared" si="43"/>
        <v>1026993.401562712</v>
      </c>
      <c r="Z27" s="300">
        <v>10</v>
      </c>
      <c r="AA27" s="305">
        <f>'3B_Income Stmnt_Eastern'!AA27+'3C_Income Stmnt_Western'!AA27+'3D_Income Stmnt_The Cape'!AA27</f>
        <v>0</v>
      </c>
      <c r="AB27" s="305">
        <f>'3B_Income Stmnt_Eastern'!AB27+'3C_Income Stmnt_Western'!AB27+'3D_Income Stmnt_The Cape'!AB27</f>
        <v>151983.06336649365</v>
      </c>
      <c r="AC27" s="305">
        <f>'3B_Income Stmnt_Eastern'!AC27+'3C_Income Stmnt_Western'!AC27+'3D_Income Stmnt_The Cape'!AC27</f>
        <v>13156.264401761609</v>
      </c>
      <c r="AD27" s="305">
        <f>'3B_Income Stmnt_Eastern'!AD27+'3C_Income Stmnt_Western'!AD27+'3D_Income Stmnt_The Cape'!AD27</f>
        <v>-42353.026667332961</v>
      </c>
      <c r="AE27" s="302">
        <f t="shared" si="44"/>
        <v>122786.3011009223</v>
      </c>
      <c r="AF27" s="305">
        <f>'3B_Income Stmnt_Eastern'!AF27+'3C_Income Stmnt_Western'!AF27+'3D_Income Stmnt_The Cape'!AF27</f>
        <v>0</v>
      </c>
      <c r="AG27" s="305">
        <f>'3B_Income Stmnt_Eastern'!AG27+'3C_Income Stmnt_Western'!AG27+'3D_Income Stmnt_The Cape'!AG27</f>
        <v>151983.06336649365</v>
      </c>
      <c r="AH27" s="305">
        <f>'3B_Income Stmnt_Eastern'!AH27+'3C_Income Stmnt_Western'!AH27+'3D_Income Stmnt_The Cape'!AH27</f>
        <v>13156.264401761609</v>
      </c>
      <c r="AI27" s="305">
        <f>'3B_Income Stmnt_Eastern'!AI27+'3C_Income Stmnt_Western'!AI27+'3D_Income Stmnt_The Cape'!AI27</f>
        <v>-42353.026667332961</v>
      </c>
      <c r="AJ27" s="302">
        <f t="shared" si="45"/>
        <v>122786.3011009223</v>
      </c>
      <c r="AK27" s="303">
        <f t="shared" si="46"/>
        <v>245572.60220184459</v>
      </c>
      <c r="AL27" s="300">
        <v>10</v>
      </c>
      <c r="AM27" s="305">
        <f>'3B_Income Stmnt_Eastern'!AM27+'3C_Income Stmnt_Western'!AM27+'3D_Income Stmnt_The Cape'!AM27</f>
        <v>0</v>
      </c>
      <c r="AN27" s="305">
        <f>'3B_Income Stmnt_Eastern'!AN27+'3C_Income Stmnt_Western'!AN27+'3D_Income Stmnt_The Cape'!AN27</f>
        <v>481868.78230151866</v>
      </c>
      <c r="AO27" s="305">
        <f>'3B_Income Stmnt_Eastern'!AO27+'3C_Income Stmnt_Western'!AO27+'3D_Income Stmnt_The Cape'!AO27</f>
        <v>42446.051816081032</v>
      </c>
      <c r="AP27" s="305">
        <f>'3B_Income Stmnt_Eastern'!AP27+'3C_Income Stmnt_Western'!AP27+'3D_Income Stmnt_The Cape'!AP27</f>
        <v>-166711.87003464598</v>
      </c>
      <c r="AQ27" s="302">
        <f t="shared" si="47"/>
        <v>357602.96408295364</v>
      </c>
      <c r="AR27" s="305">
        <f>'3B_Income Stmnt_Eastern'!AR27+'3C_Income Stmnt_Western'!AR27+'3D_Income Stmnt_The Cape'!AR27</f>
        <v>0</v>
      </c>
      <c r="AS27" s="305">
        <f>'3B_Income Stmnt_Eastern'!AS27+'3C_Income Stmnt_Western'!AS27+'3D_Income Stmnt_The Cape'!AS27</f>
        <v>481868.78230151866</v>
      </c>
      <c r="AT27" s="305">
        <f>'3B_Income Stmnt_Eastern'!AT27+'3C_Income Stmnt_Western'!AT27+'3D_Income Stmnt_The Cape'!AT27</f>
        <v>42446.051816081032</v>
      </c>
      <c r="AU27" s="305">
        <f>'3B_Income Stmnt_Eastern'!AU27+'3C_Income Stmnt_Western'!AU27+'3D_Income Stmnt_The Cape'!AU27</f>
        <v>-166711.87003464598</v>
      </c>
      <c r="AV27" s="302">
        <f t="shared" si="48"/>
        <v>357602.96408295364</v>
      </c>
      <c r="AW27" s="303">
        <f t="shared" si="49"/>
        <v>715205.92816590727</v>
      </c>
      <c r="AX27" s="300">
        <v>10</v>
      </c>
      <c r="AY27" s="305">
        <f>'3B_Income Stmnt_Eastern'!AY27+'3C_Income Stmnt_Western'!AY27+'3D_Income Stmnt_The Cape'!AY27</f>
        <v>0</v>
      </c>
      <c r="AZ27" s="305">
        <f>'3B_Income Stmnt_Eastern'!AZ27+'3C_Income Stmnt_Western'!AZ27+'3D_Income Stmnt_The Cape'!AZ27</f>
        <v>5385.8892887351012</v>
      </c>
      <c r="BA27" s="305">
        <f>'3B_Income Stmnt_Eastern'!BA27+'3C_Income Stmnt_Western'!BA27+'3D_Income Stmnt_The Cape'!BA27</f>
        <v>402.33224470218988</v>
      </c>
      <c r="BB27" s="305">
        <f>'3B_Income Stmnt_Eastern'!BB27+'3C_Income Stmnt_Western'!BB27+'3D_Income Stmnt_The Cape'!BB27</f>
        <v>-1368.6130888133794</v>
      </c>
      <c r="BC27" s="302">
        <f t="shared" si="50"/>
        <v>4419.608444623912</v>
      </c>
      <c r="BD27" s="305">
        <f>'3B_Income Stmnt_Eastern'!BD27+'3C_Income Stmnt_Western'!BD27+'3D_Income Stmnt_The Cape'!BD27</f>
        <v>0</v>
      </c>
      <c r="BE27" s="305">
        <f>'3B_Income Stmnt_Eastern'!BE27+'3C_Income Stmnt_Western'!BE27+'3D_Income Stmnt_The Cape'!BE27</f>
        <v>5385.8892887351012</v>
      </c>
      <c r="BF27" s="305">
        <f>'3B_Income Stmnt_Eastern'!BF27+'3C_Income Stmnt_Western'!BF27+'3D_Income Stmnt_The Cape'!BF27</f>
        <v>402.33224470218988</v>
      </c>
      <c r="BG27" s="305">
        <f>'3B_Income Stmnt_Eastern'!BG27+'3C_Income Stmnt_Western'!BG27+'3D_Income Stmnt_The Cape'!BG27</f>
        <v>-1368.6130888133794</v>
      </c>
      <c r="BH27" s="302">
        <f t="shared" si="51"/>
        <v>4419.608444623912</v>
      </c>
      <c r="BI27" s="303">
        <f t="shared" si="52"/>
        <v>8839.2168892478239</v>
      </c>
      <c r="BJ27" s="300">
        <v>10</v>
      </c>
      <c r="BK27" s="305">
        <f>'3B_Income Stmnt_Eastern'!BK27+'3C_Income Stmnt_Western'!BK27+'3D_Income Stmnt_The Cape'!BK27</f>
        <v>0</v>
      </c>
      <c r="BL27" s="305">
        <f>'3B_Income Stmnt_Eastern'!BL27+'3C_Income Stmnt_Western'!BL27+'3D_Income Stmnt_The Cape'!BL27</f>
        <v>0</v>
      </c>
      <c r="BM27" s="305">
        <f>'3B_Income Stmnt_Eastern'!BM27+'3C_Income Stmnt_Western'!BM27+'3D_Income Stmnt_The Cape'!BM27</f>
        <v>0</v>
      </c>
      <c r="BN27" s="305">
        <f>'3B_Income Stmnt_Eastern'!BN27+'3C_Income Stmnt_Western'!BN27+'3D_Income Stmnt_The Cape'!BN27</f>
        <v>0</v>
      </c>
      <c r="BO27" s="302">
        <f t="shared" si="53"/>
        <v>0</v>
      </c>
      <c r="BP27" s="305">
        <f>'3B_Income Stmnt_Eastern'!BP27+'3C_Income Stmnt_Western'!BP27+'3D_Income Stmnt_The Cape'!BP27</f>
        <v>0</v>
      </c>
      <c r="BQ27" s="305">
        <f>'3B_Income Stmnt_Eastern'!BQ27+'3C_Income Stmnt_Western'!BQ27+'3D_Income Stmnt_The Cape'!BQ27</f>
        <v>0</v>
      </c>
      <c r="BR27" s="305">
        <f>'3B_Income Stmnt_Eastern'!BR27+'3C_Income Stmnt_Western'!BR27+'3D_Income Stmnt_The Cape'!BR27</f>
        <v>0</v>
      </c>
      <c r="BS27" s="305">
        <f>'3B_Income Stmnt_Eastern'!BS27+'3C_Income Stmnt_Western'!BS27+'3D_Income Stmnt_The Cape'!BS27</f>
        <v>0</v>
      </c>
      <c r="BT27" s="302">
        <f t="shared" si="54"/>
        <v>0</v>
      </c>
      <c r="BU27" s="303">
        <f t="shared" si="55"/>
        <v>0</v>
      </c>
      <c r="BV27" s="300">
        <v>10</v>
      </c>
      <c r="BW27" s="305">
        <f>'3B_Income Stmnt_Eastern'!BW27+'3C_Income Stmnt_Western'!BW27+'3D_Income Stmnt_The Cape'!BW27</f>
        <v>0</v>
      </c>
      <c r="BX27" s="305">
        <f>'3B_Income Stmnt_Eastern'!BX27+'3C_Income Stmnt_Western'!BX27+'3D_Income Stmnt_The Cape'!BX27</f>
        <v>9761.9243358323729</v>
      </c>
      <c r="BY27" s="305">
        <f>'3B_Income Stmnt_Eastern'!BY27+'3C_Income Stmnt_Western'!BY27+'3D_Income Stmnt_The Cape'!BY27</f>
        <v>965.59738728525576</v>
      </c>
      <c r="BZ27" s="305">
        <f>'3B_Income Stmnt_Eastern'!BZ27+'3C_Income Stmnt_Western'!BZ27+'3D_Income Stmnt_The Cape'!BZ27</f>
        <v>-4364.7660670264531</v>
      </c>
      <c r="CA27" s="302">
        <f t="shared" si="56"/>
        <v>6362.7556560911753</v>
      </c>
      <c r="CB27" s="305">
        <f>'3B_Income Stmnt_Eastern'!CB27+'3C_Income Stmnt_Western'!CB27+'3D_Income Stmnt_The Cape'!CB27</f>
        <v>0</v>
      </c>
      <c r="CC27" s="305">
        <f>'3B_Income Stmnt_Eastern'!CC27+'3C_Income Stmnt_Western'!CC27+'3D_Income Stmnt_The Cape'!CC27</f>
        <v>9761.9243358323729</v>
      </c>
      <c r="CD27" s="305">
        <f>'3B_Income Stmnt_Eastern'!CD27+'3C_Income Stmnt_Western'!CD27+'3D_Income Stmnt_The Cape'!CD27</f>
        <v>965.59738728525576</v>
      </c>
      <c r="CE27" s="305">
        <f>'3B_Income Stmnt_Eastern'!CE27+'3C_Income Stmnt_Western'!CE27+'3D_Income Stmnt_The Cape'!CE27</f>
        <v>-4364.7660670264531</v>
      </c>
      <c r="CF27" s="302">
        <f t="shared" si="57"/>
        <v>6362.7556560911753</v>
      </c>
      <c r="CG27" s="303">
        <f t="shared" si="58"/>
        <v>12725.511312182351</v>
      </c>
      <c r="CH27" s="300">
        <v>10</v>
      </c>
      <c r="CI27" s="1114">
        <f t="shared" si="59"/>
        <v>0</v>
      </c>
      <c r="CJ27" s="1114">
        <f t="shared" si="59"/>
        <v>3502174.51</v>
      </c>
      <c r="CK27" s="1114">
        <f t="shared" si="59"/>
        <v>307569.59000000084</v>
      </c>
      <c r="CL27" s="1114">
        <f t="shared" si="59"/>
        <v>-1110352.1000000006</v>
      </c>
      <c r="CM27" s="301">
        <f t="shared" si="60"/>
        <v>2699392</v>
      </c>
      <c r="CP27" s="267"/>
      <c r="CR27" s="267"/>
      <c r="CT27" s="267"/>
      <c r="CV27" s="267"/>
    </row>
    <row r="28" spans="1:100" s="266" customFormat="1" ht="15.75" customHeight="1">
      <c r="A28" s="299" t="s">
        <v>226</v>
      </c>
      <c r="B28" s="300">
        <v>11</v>
      </c>
      <c r="C28" s="306">
        <f>SUM(C23:C27)</f>
        <v>0</v>
      </c>
      <c r="D28" s="306">
        <f>SUM(D23:D27)</f>
        <v>464364.64211312955</v>
      </c>
      <c r="E28" s="306">
        <f>SUM(E23:E27)</f>
        <v>45007.567107351642</v>
      </c>
      <c r="F28" s="306">
        <f>SUM(F23:F27)</f>
        <v>-164344.53928642822</v>
      </c>
      <c r="G28" s="302">
        <f t="shared" si="38"/>
        <v>345027.66993405297</v>
      </c>
      <c r="H28" s="306">
        <f>SUM(H23:H27)</f>
        <v>0</v>
      </c>
      <c r="I28" s="306">
        <f>SUM(I23:I27)</f>
        <v>464364.64211312955</v>
      </c>
      <c r="J28" s="306">
        <f>SUM(J23:J27)</f>
        <v>45007.567107351642</v>
      </c>
      <c r="K28" s="306">
        <f>SUM(K23:K27)</f>
        <v>-164344.53928642822</v>
      </c>
      <c r="L28" s="302">
        <f t="shared" si="39"/>
        <v>345027.66993405297</v>
      </c>
      <c r="M28" s="303">
        <f t="shared" si="40"/>
        <v>690055.33986810595</v>
      </c>
      <c r="N28" s="300">
        <v>11</v>
      </c>
      <c r="O28" s="306">
        <f>SUM(O23:O27)</f>
        <v>0</v>
      </c>
      <c r="P28" s="306">
        <f>SUM(P23:P27)</f>
        <v>637722.95359429065</v>
      </c>
      <c r="Q28" s="306">
        <f>SUM(Q23:Q27)</f>
        <v>51806.982042818658</v>
      </c>
      <c r="R28" s="306">
        <f>SUM(R23:R27)</f>
        <v>-176033.23485575331</v>
      </c>
      <c r="S28" s="302">
        <f t="shared" si="41"/>
        <v>513496.70078135602</v>
      </c>
      <c r="T28" s="306">
        <f>SUM(T23:T27)</f>
        <v>0</v>
      </c>
      <c r="U28" s="306">
        <f>SUM(U23:U27)</f>
        <v>637722.95359429065</v>
      </c>
      <c r="V28" s="306">
        <f>SUM(V23:V27)</f>
        <v>51806.982042818658</v>
      </c>
      <c r="W28" s="306">
        <f>SUM(W23:W27)</f>
        <v>-176033.23485575331</v>
      </c>
      <c r="X28" s="302">
        <f t="shared" si="42"/>
        <v>513496.70078135602</v>
      </c>
      <c r="Y28" s="303">
        <f t="shared" si="43"/>
        <v>1026993.401562712</v>
      </c>
      <c r="Z28" s="300">
        <v>11</v>
      </c>
      <c r="AA28" s="306">
        <f>SUM(AA23:AA27)</f>
        <v>0</v>
      </c>
      <c r="AB28" s="306">
        <f>SUM(AB23:AB27)</f>
        <v>151983.06336649365</v>
      </c>
      <c r="AC28" s="306">
        <f>SUM(AC23:AC27)</f>
        <v>13156.264401761609</v>
      </c>
      <c r="AD28" s="306">
        <f>SUM(AD23:AD27)</f>
        <v>-42353.026667332961</v>
      </c>
      <c r="AE28" s="302">
        <f t="shared" si="44"/>
        <v>122786.3011009223</v>
      </c>
      <c r="AF28" s="306">
        <f>SUM(AF23:AF27)</f>
        <v>0</v>
      </c>
      <c r="AG28" s="306">
        <f>SUM(AG23:AG27)</f>
        <v>151983.06336649365</v>
      </c>
      <c r="AH28" s="306">
        <f>SUM(AH23:AH27)</f>
        <v>13156.264401761609</v>
      </c>
      <c r="AI28" s="306">
        <f>SUM(AI23:AI27)</f>
        <v>-42353.026667332961</v>
      </c>
      <c r="AJ28" s="302">
        <f t="shared" si="45"/>
        <v>122786.3011009223</v>
      </c>
      <c r="AK28" s="303">
        <f t="shared" si="46"/>
        <v>245572.60220184459</v>
      </c>
      <c r="AL28" s="300">
        <v>11</v>
      </c>
      <c r="AM28" s="306">
        <f>SUM(AM23:AM27)</f>
        <v>0</v>
      </c>
      <c r="AN28" s="306">
        <f>SUM(AN23:AN27)</f>
        <v>481868.78230151866</v>
      </c>
      <c r="AO28" s="306">
        <f>SUM(AO23:AO27)</f>
        <v>42446.051816081032</v>
      </c>
      <c r="AP28" s="306">
        <f>SUM(AP23:AP27)</f>
        <v>-166711.87003464598</v>
      </c>
      <c r="AQ28" s="302">
        <f t="shared" si="47"/>
        <v>357602.96408295364</v>
      </c>
      <c r="AR28" s="306">
        <f>SUM(AR23:AR27)</f>
        <v>0</v>
      </c>
      <c r="AS28" s="306">
        <f>SUM(AS23:AS27)</f>
        <v>481868.78230151866</v>
      </c>
      <c r="AT28" s="306">
        <f>SUM(AT23:AT27)</f>
        <v>42446.051816081032</v>
      </c>
      <c r="AU28" s="306">
        <f>SUM(AU23:AU27)</f>
        <v>-166711.87003464598</v>
      </c>
      <c r="AV28" s="302">
        <f t="shared" si="48"/>
        <v>357602.96408295364</v>
      </c>
      <c r="AW28" s="303">
        <f t="shared" si="49"/>
        <v>715205.92816590727</v>
      </c>
      <c r="AX28" s="300">
        <v>11</v>
      </c>
      <c r="AY28" s="306">
        <f>SUM(AY23:AY27)</f>
        <v>0</v>
      </c>
      <c r="AZ28" s="306">
        <f>SUM(AZ23:AZ27)</f>
        <v>5385.8892887351012</v>
      </c>
      <c r="BA28" s="306">
        <f>SUM(BA23:BA27)</f>
        <v>402.33224470218988</v>
      </c>
      <c r="BB28" s="306">
        <f>SUM(BB23:BB27)</f>
        <v>-1368.6130888133794</v>
      </c>
      <c r="BC28" s="302">
        <f t="shared" si="50"/>
        <v>4419.608444623912</v>
      </c>
      <c r="BD28" s="306">
        <f>SUM(BD23:BD27)</f>
        <v>0</v>
      </c>
      <c r="BE28" s="306">
        <f>SUM(BE23:BE27)</f>
        <v>5385.8892887351012</v>
      </c>
      <c r="BF28" s="306">
        <f>SUM(BF23:BF27)</f>
        <v>402.33224470218988</v>
      </c>
      <c r="BG28" s="306">
        <f>SUM(BG23:BG27)</f>
        <v>-1368.6130888133794</v>
      </c>
      <c r="BH28" s="302">
        <f t="shared" si="51"/>
        <v>4419.608444623912</v>
      </c>
      <c r="BI28" s="303">
        <f t="shared" si="52"/>
        <v>8839.2168892478239</v>
      </c>
      <c r="BJ28" s="300">
        <v>11</v>
      </c>
      <c r="BK28" s="306">
        <f>SUM(BK23:BK27)</f>
        <v>0</v>
      </c>
      <c r="BL28" s="306">
        <f>SUM(BL23:BL27)</f>
        <v>0</v>
      </c>
      <c r="BM28" s="306">
        <f>SUM(BM23:BM27)</f>
        <v>0</v>
      </c>
      <c r="BN28" s="306">
        <f>SUM(BN23:BN27)</f>
        <v>0</v>
      </c>
      <c r="BO28" s="302">
        <f t="shared" si="53"/>
        <v>0</v>
      </c>
      <c r="BP28" s="306">
        <f>SUM(BP23:BP27)</f>
        <v>0</v>
      </c>
      <c r="BQ28" s="306">
        <f>SUM(BQ23:BQ27)</f>
        <v>0</v>
      </c>
      <c r="BR28" s="306">
        <f>SUM(BR23:BR27)</f>
        <v>0</v>
      </c>
      <c r="BS28" s="306">
        <f>SUM(BS23:BS27)</f>
        <v>0</v>
      </c>
      <c r="BT28" s="302">
        <f t="shared" si="54"/>
        <v>0</v>
      </c>
      <c r="BU28" s="303">
        <f t="shared" si="55"/>
        <v>0</v>
      </c>
      <c r="BV28" s="300">
        <v>11</v>
      </c>
      <c r="BW28" s="306">
        <f>SUM(BW23:BW27)</f>
        <v>0</v>
      </c>
      <c r="BX28" s="306">
        <f>SUM(BX23:BX27)</f>
        <v>9761.9243358323729</v>
      </c>
      <c r="BY28" s="306">
        <f>SUM(BY23:BY27)</f>
        <v>965.59738728525576</v>
      </c>
      <c r="BZ28" s="306">
        <f>SUM(BZ23:BZ27)</f>
        <v>-4364.7660670264531</v>
      </c>
      <c r="CA28" s="302">
        <f t="shared" si="56"/>
        <v>6362.7556560911753</v>
      </c>
      <c r="CB28" s="306">
        <f>SUM(CB23:CB27)</f>
        <v>0</v>
      </c>
      <c r="CC28" s="306">
        <f>SUM(CC23:CC27)</f>
        <v>9761.9243358323729</v>
      </c>
      <c r="CD28" s="306">
        <f>SUM(CD23:CD27)</f>
        <v>965.59738728525576</v>
      </c>
      <c r="CE28" s="306">
        <f>SUM(CE23:CE27)</f>
        <v>-4364.7660670264531</v>
      </c>
      <c r="CF28" s="302">
        <f t="shared" si="57"/>
        <v>6362.7556560911753</v>
      </c>
      <c r="CG28" s="303">
        <f t="shared" si="58"/>
        <v>12725.511312182351</v>
      </c>
      <c r="CH28" s="300">
        <v>11</v>
      </c>
      <c r="CI28" s="1114">
        <f t="shared" si="59"/>
        <v>0</v>
      </c>
      <c r="CJ28" s="1114">
        <f t="shared" si="59"/>
        <v>3502174.51</v>
      </c>
      <c r="CK28" s="1114">
        <f t="shared" si="59"/>
        <v>307569.59000000084</v>
      </c>
      <c r="CL28" s="1114">
        <f t="shared" si="59"/>
        <v>-1110352.1000000006</v>
      </c>
      <c r="CM28" s="301">
        <f t="shared" si="60"/>
        <v>2699392</v>
      </c>
    </row>
    <row r="29" spans="1:100" ht="15.75" customHeight="1">
      <c r="A29" s="299" t="s">
        <v>1335</v>
      </c>
      <c r="B29" s="300"/>
      <c r="C29" s="314" t="s">
        <v>1313</v>
      </c>
      <c r="D29" s="314" t="s">
        <v>1313</v>
      </c>
      <c r="E29" s="314" t="s">
        <v>1313</v>
      </c>
      <c r="F29" s="314" t="s">
        <v>1313</v>
      </c>
      <c r="G29" s="315"/>
      <c r="H29" s="316" t="s">
        <v>1313</v>
      </c>
      <c r="I29" s="314" t="s">
        <v>1313</v>
      </c>
      <c r="J29" s="314" t="s">
        <v>1313</v>
      </c>
      <c r="K29" s="314" t="s">
        <v>1313</v>
      </c>
      <c r="L29" s="1115"/>
      <c r="M29" s="317" t="s">
        <v>1313</v>
      </c>
      <c r="N29" s="300"/>
      <c r="O29" s="314" t="s">
        <v>1313</v>
      </c>
      <c r="P29" s="314" t="s">
        <v>1313</v>
      </c>
      <c r="Q29" s="314" t="s">
        <v>1313</v>
      </c>
      <c r="R29" s="314" t="s">
        <v>1313</v>
      </c>
      <c r="S29" s="315"/>
      <c r="T29" s="316" t="s">
        <v>1313</v>
      </c>
      <c r="U29" s="314" t="s">
        <v>1313</v>
      </c>
      <c r="V29" s="314" t="s">
        <v>1313</v>
      </c>
      <c r="W29" s="314" t="s">
        <v>1313</v>
      </c>
      <c r="X29" s="1115"/>
      <c r="Y29" s="317" t="s">
        <v>1313</v>
      </c>
      <c r="Z29" s="300"/>
      <c r="AA29" s="314" t="s">
        <v>1313</v>
      </c>
      <c r="AB29" s="314" t="s">
        <v>1313</v>
      </c>
      <c r="AC29" s="314" t="s">
        <v>1313</v>
      </c>
      <c r="AD29" s="314" t="s">
        <v>1313</v>
      </c>
      <c r="AE29" s="315"/>
      <c r="AF29" s="316" t="s">
        <v>1313</v>
      </c>
      <c r="AG29" s="314" t="s">
        <v>1313</v>
      </c>
      <c r="AH29" s="314" t="s">
        <v>1313</v>
      </c>
      <c r="AI29" s="314" t="s">
        <v>1313</v>
      </c>
      <c r="AJ29" s="1115"/>
      <c r="AK29" s="317" t="s">
        <v>1313</v>
      </c>
      <c r="AL29" s="300"/>
      <c r="AM29" s="314" t="s">
        <v>1313</v>
      </c>
      <c r="AN29" s="314" t="s">
        <v>1313</v>
      </c>
      <c r="AO29" s="314" t="s">
        <v>1313</v>
      </c>
      <c r="AP29" s="314" t="s">
        <v>1313</v>
      </c>
      <c r="AQ29" s="315"/>
      <c r="AR29" s="316" t="s">
        <v>1313</v>
      </c>
      <c r="AS29" s="314" t="s">
        <v>1313</v>
      </c>
      <c r="AT29" s="314" t="s">
        <v>1313</v>
      </c>
      <c r="AU29" s="314" t="s">
        <v>1313</v>
      </c>
      <c r="AV29" s="1115"/>
      <c r="AW29" s="317" t="s">
        <v>1313</v>
      </c>
      <c r="AX29" s="300"/>
      <c r="AY29" s="314" t="s">
        <v>1313</v>
      </c>
      <c r="AZ29" s="314" t="s">
        <v>1313</v>
      </c>
      <c r="BA29" s="314" t="s">
        <v>1313</v>
      </c>
      <c r="BB29" s="314" t="s">
        <v>1313</v>
      </c>
      <c r="BC29" s="315"/>
      <c r="BD29" s="316" t="s">
        <v>1313</v>
      </c>
      <c r="BE29" s="314" t="s">
        <v>1313</v>
      </c>
      <c r="BF29" s="314" t="s">
        <v>1313</v>
      </c>
      <c r="BG29" s="314" t="s">
        <v>1313</v>
      </c>
      <c r="BH29" s="1115"/>
      <c r="BI29" s="317" t="s">
        <v>1313</v>
      </c>
      <c r="BJ29" s="300"/>
      <c r="BK29" s="314" t="s">
        <v>1313</v>
      </c>
      <c r="BL29" s="314" t="s">
        <v>1313</v>
      </c>
      <c r="BM29" s="314" t="s">
        <v>1313</v>
      </c>
      <c r="BN29" s="314" t="s">
        <v>1313</v>
      </c>
      <c r="BO29" s="315"/>
      <c r="BP29" s="316" t="s">
        <v>1313</v>
      </c>
      <c r="BQ29" s="314" t="s">
        <v>1313</v>
      </c>
      <c r="BR29" s="314" t="s">
        <v>1313</v>
      </c>
      <c r="BS29" s="314" t="s">
        <v>1313</v>
      </c>
      <c r="BT29" s="1115"/>
      <c r="BU29" s="317" t="s">
        <v>1313</v>
      </c>
      <c r="BV29" s="300"/>
      <c r="BW29" s="314" t="s">
        <v>1313</v>
      </c>
      <c r="BX29" s="314" t="s">
        <v>1313</v>
      </c>
      <c r="BY29" s="314" t="s">
        <v>1313</v>
      </c>
      <c r="BZ29" s="314" t="s">
        <v>1313</v>
      </c>
      <c r="CA29" s="315"/>
      <c r="CB29" s="316" t="s">
        <v>1313</v>
      </c>
      <c r="CC29" s="314" t="s">
        <v>1313</v>
      </c>
      <c r="CD29" s="314" t="s">
        <v>1313</v>
      </c>
      <c r="CE29" s="314" t="s">
        <v>1313</v>
      </c>
      <c r="CF29" s="1115"/>
      <c r="CG29" s="317" t="s">
        <v>1313</v>
      </c>
      <c r="CH29" s="300"/>
      <c r="CI29" s="1115" t="s">
        <v>1313</v>
      </c>
      <c r="CJ29" s="1115" t="s">
        <v>1313</v>
      </c>
      <c r="CK29" s="1115" t="s">
        <v>1313</v>
      </c>
      <c r="CL29" s="1115"/>
      <c r="CM29" s="314"/>
      <c r="CP29" s="266"/>
      <c r="CQ29" s="266"/>
      <c r="CR29" s="266"/>
      <c r="CS29" s="266"/>
      <c r="CT29" s="266"/>
      <c r="CU29" s="266"/>
      <c r="CV29" s="266"/>
    </row>
    <row r="30" spans="1:100" s="268" customFormat="1" ht="15.75" customHeight="1">
      <c r="A30" s="293" t="s">
        <v>1336</v>
      </c>
      <c r="B30" s="300">
        <v>12</v>
      </c>
      <c r="C30" s="318">
        <f t="shared" ref="C30:M30" si="61">C21+C28</f>
        <v>533093.91000000155</v>
      </c>
      <c r="D30" s="318">
        <f t="shared" si="61"/>
        <v>1089597.1721131329</v>
      </c>
      <c r="E30" s="318">
        <f t="shared" si="61"/>
        <v>803599.45710736839</v>
      </c>
      <c r="F30" s="318">
        <f t="shared" si="61"/>
        <v>838946.34071359807</v>
      </c>
      <c r="G30" s="319">
        <f t="shared" si="61"/>
        <v>3265236.8799341014</v>
      </c>
      <c r="H30" s="320">
        <f t="shared" si="61"/>
        <v>2830577.4711133204</v>
      </c>
      <c r="I30" s="318">
        <f t="shared" si="61"/>
        <v>3560695.061522638</v>
      </c>
      <c r="J30" s="318">
        <f t="shared" si="61"/>
        <v>3634400.0544773974</v>
      </c>
      <c r="K30" s="318">
        <f t="shared" si="61"/>
        <v>4821212.7011791328</v>
      </c>
      <c r="L30" s="1116">
        <f t="shared" si="61"/>
        <v>14846885.288292488</v>
      </c>
      <c r="M30" s="321">
        <f t="shared" si="61"/>
        <v>18112122.168226589</v>
      </c>
      <c r="N30" s="300">
        <v>12</v>
      </c>
      <c r="O30" s="318">
        <f t="shared" ref="O30:Y30" si="62">O21+O28</f>
        <v>2001751.959999956</v>
      </c>
      <c r="P30" s="318">
        <f t="shared" si="62"/>
        <v>2766745.8735942426</v>
      </c>
      <c r="Q30" s="318">
        <f t="shared" si="62"/>
        <v>2223090.6720429221</v>
      </c>
      <c r="R30" s="318">
        <f t="shared" si="62"/>
        <v>2508352.5751443962</v>
      </c>
      <c r="S30" s="319">
        <f t="shared" si="62"/>
        <v>9499941.0807815176</v>
      </c>
      <c r="T30" s="320">
        <f t="shared" si="62"/>
        <v>4068148.9778209394</v>
      </c>
      <c r="U30" s="318">
        <f t="shared" si="62"/>
        <v>4902001.8076519677</v>
      </c>
      <c r="V30" s="318">
        <f t="shared" si="62"/>
        <v>4757037.7696333108</v>
      </c>
      <c r="W30" s="318">
        <f t="shared" si="62"/>
        <v>6450264.2920807591</v>
      </c>
      <c r="X30" s="1116">
        <f t="shared" si="62"/>
        <v>20177452.847186979</v>
      </c>
      <c r="Y30" s="321">
        <f t="shared" si="62"/>
        <v>29677393.927968495</v>
      </c>
      <c r="Z30" s="300">
        <v>12</v>
      </c>
      <c r="AA30" s="318">
        <f t="shared" ref="AA30:AK30" si="63">AA21+AA28</f>
        <v>852115.22999999719</v>
      </c>
      <c r="AB30" s="318">
        <f t="shared" si="63"/>
        <v>1001986.1533664912</v>
      </c>
      <c r="AC30" s="318">
        <f t="shared" si="63"/>
        <v>904613.47440175887</v>
      </c>
      <c r="AD30" s="318">
        <f t="shared" si="63"/>
        <v>1035180.6833326707</v>
      </c>
      <c r="AE30" s="319">
        <f t="shared" si="63"/>
        <v>3793895.5411009178</v>
      </c>
      <c r="AF30" s="320">
        <f t="shared" si="63"/>
        <v>1656612.4978602086</v>
      </c>
      <c r="AG30" s="318">
        <f t="shared" si="63"/>
        <v>1881371.5431463872</v>
      </c>
      <c r="AH30" s="318">
        <f t="shared" si="63"/>
        <v>1862451.5909198031</v>
      </c>
      <c r="AI30" s="318">
        <f t="shared" si="63"/>
        <v>2257494.5413753404</v>
      </c>
      <c r="AJ30" s="1116">
        <f t="shared" si="63"/>
        <v>7657930.1733017396</v>
      </c>
      <c r="AK30" s="321">
        <f t="shared" si="63"/>
        <v>11451825.714402657</v>
      </c>
      <c r="AL30" s="300">
        <v>12</v>
      </c>
      <c r="AM30" s="318">
        <f t="shared" ref="AM30:AW30" si="64">AM21+AM28</f>
        <v>8337713.8499998935</v>
      </c>
      <c r="AN30" s="318">
        <f t="shared" si="64"/>
        <v>9231279.7823013961</v>
      </c>
      <c r="AO30" s="318">
        <f t="shared" si="64"/>
        <v>9395470.7818159983</v>
      </c>
      <c r="AP30" s="318">
        <f t="shared" si="64"/>
        <v>13357253.669965122</v>
      </c>
      <c r="AQ30" s="319">
        <f t="shared" si="64"/>
        <v>40321718.08408241</v>
      </c>
      <c r="AR30" s="320">
        <f t="shared" si="64"/>
        <v>9467023.7321946416</v>
      </c>
      <c r="AS30" s="318">
        <f t="shared" si="64"/>
        <v>10488209.439147241</v>
      </c>
      <c r="AT30" s="318">
        <f t="shared" si="64"/>
        <v>10751859.034893125</v>
      </c>
      <c r="AU30" s="318">
        <f t="shared" si="64"/>
        <v>13121571.727987237</v>
      </c>
      <c r="AV30" s="1116">
        <f t="shared" si="64"/>
        <v>43828663.934222251</v>
      </c>
      <c r="AW30" s="321">
        <f t="shared" si="64"/>
        <v>84150382.018304661</v>
      </c>
      <c r="AX30" s="300">
        <v>12</v>
      </c>
      <c r="AY30" s="318">
        <f t="shared" ref="AY30:BI30" si="65">AY21+AY28</f>
        <v>353893.2</v>
      </c>
      <c r="AZ30" s="318">
        <f t="shared" si="65"/>
        <v>262836.82928873511</v>
      </c>
      <c r="BA30" s="318">
        <f t="shared" si="65"/>
        <v>232526.43224470216</v>
      </c>
      <c r="BB30" s="318">
        <f t="shared" si="65"/>
        <v>284730.57691118657</v>
      </c>
      <c r="BC30" s="319">
        <f t="shared" si="65"/>
        <v>1133987.0384446238</v>
      </c>
      <c r="BD30" s="320">
        <f t="shared" si="65"/>
        <v>267327.7937902438</v>
      </c>
      <c r="BE30" s="318">
        <f t="shared" si="65"/>
        <v>244474.87772897887</v>
      </c>
      <c r="BF30" s="318">
        <f t="shared" si="65"/>
        <v>262305.41944726306</v>
      </c>
      <c r="BG30" s="318">
        <f t="shared" si="65"/>
        <v>288150.97817179625</v>
      </c>
      <c r="BH30" s="1116">
        <f t="shared" si="65"/>
        <v>1062259.069138282</v>
      </c>
      <c r="BI30" s="321">
        <f t="shared" si="65"/>
        <v>2196246.1075829058</v>
      </c>
      <c r="BJ30" s="300">
        <v>12</v>
      </c>
      <c r="BK30" s="318">
        <f t="shared" ref="BK30:BU30" si="66">BK21+BK28</f>
        <v>0</v>
      </c>
      <c r="BL30" s="318">
        <f t="shared" si="66"/>
        <v>0</v>
      </c>
      <c r="BM30" s="318">
        <f t="shared" si="66"/>
        <v>0</v>
      </c>
      <c r="BN30" s="318">
        <f t="shared" si="66"/>
        <v>0</v>
      </c>
      <c r="BO30" s="319">
        <f t="shared" si="66"/>
        <v>0</v>
      </c>
      <c r="BP30" s="320">
        <f t="shared" si="66"/>
        <v>0</v>
      </c>
      <c r="BQ30" s="318">
        <f t="shared" si="66"/>
        <v>0</v>
      </c>
      <c r="BR30" s="318">
        <f t="shared" si="66"/>
        <v>0</v>
      </c>
      <c r="BS30" s="318">
        <f t="shared" si="66"/>
        <v>0</v>
      </c>
      <c r="BT30" s="1116">
        <f t="shared" si="66"/>
        <v>0</v>
      </c>
      <c r="BU30" s="321">
        <f t="shared" si="66"/>
        <v>0</v>
      </c>
      <c r="BV30" s="300">
        <v>12</v>
      </c>
      <c r="BW30" s="318">
        <f t="shared" ref="BW30:CG30" si="67">BW21+BW28</f>
        <v>441675.45000000007</v>
      </c>
      <c r="BX30" s="318">
        <f t="shared" si="67"/>
        <v>504911.92433583236</v>
      </c>
      <c r="BY30" s="318">
        <f t="shared" si="67"/>
        <v>577979.64738728502</v>
      </c>
      <c r="BZ30" s="318">
        <f t="shared" si="67"/>
        <v>862642.79393297271</v>
      </c>
      <c r="CA30" s="319">
        <f t="shared" si="67"/>
        <v>2387209.8156560902</v>
      </c>
      <c r="CB30" s="320">
        <f t="shared" si="67"/>
        <v>396973.8571305073</v>
      </c>
      <c r="CC30" s="318">
        <f t="shared" si="67"/>
        <v>408656.9857542931</v>
      </c>
      <c r="CD30" s="318">
        <f t="shared" si="67"/>
        <v>404491.99487983913</v>
      </c>
      <c r="CE30" s="318">
        <f t="shared" si="67"/>
        <v>514861.06162766548</v>
      </c>
      <c r="CF30" s="1116">
        <f t="shared" si="67"/>
        <v>1724983.8993923052</v>
      </c>
      <c r="CG30" s="321">
        <f t="shared" si="67"/>
        <v>4112193.7150483956</v>
      </c>
      <c r="CH30" s="300">
        <v>12</v>
      </c>
      <c r="CI30" s="1116">
        <f t="shared" ref="CI30:CL30" si="68">C30+H30+O30+T30+AA30+AF30+AM30+AR30+AY30+BD30+BK30+BP30+BW30+CB30</f>
        <v>31206907.92990971</v>
      </c>
      <c r="CJ30" s="1116">
        <f t="shared" si="68"/>
        <v>36342767.449951336</v>
      </c>
      <c r="CK30" s="1116">
        <f t="shared" si="68"/>
        <v>35809826.329250783</v>
      </c>
      <c r="CL30" s="1116">
        <f t="shared" si="68"/>
        <v>46340661.942421876</v>
      </c>
      <c r="CM30" s="318">
        <f t="shared" ref="CM30" si="69">SUM(M30,Y30,AK30,AW30,BI30,BU30,CG30)</f>
        <v>149700163.65153372</v>
      </c>
      <c r="CO30" s="266"/>
      <c r="CP30" s="266"/>
      <c r="CQ30" s="266"/>
      <c r="CR30" s="266"/>
      <c r="CS30" s="266"/>
      <c r="CT30" s="266"/>
      <c r="CU30" s="266"/>
      <c r="CV30" s="266"/>
    </row>
    <row r="31" spans="1:100" s="269" customFormat="1" ht="15.75" customHeight="1">
      <c r="A31" s="322"/>
      <c r="B31" s="294"/>
      <c r="C31" s="308"/>
      <c r="D31" s="308"/>
      <c r="E31" s="308"/>
      <c r="F31" s="308"/>
      <c r="G31" s="309"/>
      <c r="H31" s="310"/>
      <c r="I31" s="308"/>
      <c r="J31" s="308"/>
      <c r="K31" s="308"/>
      <c r="L31" s="308"/>
      <c r="M31" s="310"/>
      <c r="N31" s="294"/>
      <c r="O31" s="308"/>
      <c r="P31" s="308"/>
      <c r="Q31" s="308"/>
      <c r="R31" s="308"/>
      <c r="S31" s="309"/>
      <c r="T31" s="310"/>
      <c r="U31" s="308"/>
      <c r="V31" s="308"/>
      <c r="W31" s="308"/>
      <c r="X31" s="308"/>
      <c r="Y31" s="310"/>
      <c r="Z31" s="294"/>
      <c r="AA31" s="308"/>
      <c r="AB31" s="308"/>
      <c r="AC31" s="308"/>
      <c r="AD31" s="308"/>
      <c r="AE31" s="309"/>
      <c r="AF31" s="310"/>
      <c r="AG31" s="308"/>
      <c r="AH31" s="308"/>
      <c r="AI31" s="308"/>
      <c r="AJ31" s="308"/>
      <c r="AK31" s="310"/>
      <c r="AL31" s="294"/>
      <c r="AM31" s="308"/>
      <c r="AN31" s="308"/>
      <c r="AO31" s="308"/>
      <c r="AP31" s="308"/>
      <c r="AQ31" s="309"/>
      <c r="AR31" s="310"/>
      <c r="AS31" s="308"/>
      <c r="AT31" s="308"/>
      <c r="AU31" s="308"/>
      <c r="AV31" s="308"/>
      <c r="AW31" s="310"/>
      <c r="AX31" s="294"/>
      <c r="AY31" s="308"/>
      <c r="AZ31" s="308"/>
      <c r="BA31" s="308"/>
      <c r="BB31" s="308"/>
      <c r="BC31" s="309"/>
      <c r="BD31" s="310"/>
      <c r="BE31" s="308"/>
      <c r="BF31" s="308"/>
      <c r="BG31" s="308"/>
      <c r="BH31" s="308"/>
      <c r="BI31" s="310"/>
      <c r="BJ31" s="294"/>
      <c r="BK31" s="308"/>
      <c r="BL31" s="308"/>
      <c r="BM31" s="308"/>
      <c r="BN31" s="308"/>
      <c r="BO31" s="309"/>
      <c r="BP31" s="310"/>
      <c r="BQ31" s="308"/>
      <c r="BR31" s="308"/>
      <c r="BS31" s="308"/>
      <c r="BT31" s="308"/>
      <c r="BU31" s="310"/>
      <c r="BV31" s="294"/>
      <c r="BW31" s="308"/>
      <c r="BX31" s="308"/>
      <c r="BY31" s="308"/>
      <c r="BZ31" s="308"/>
      <c r="CA31" s="309"/>
      <c r="CB31" s="310"/>
      <c r="CC31" s="308"/>
      <c r="CD31" s="308"/>
      <c r="CE31" s="308"/>
      <c r="CF31" s="308"/>
      <c r="CG31" s="310"/>
      <c r="CH31" s="294"/>
      <c r="CI31" s="308"/>
      <c r="CJ31" s="308"/>
      <c r="CK31" s="308"/>
      <c r="CL31" s="308"/>
      <c r="CM31" s="311"/>
      <c r="CO31" s="265"/>
      <c r="CP31" s="265"/>
      <c r="CQ31" s="265"/>
      <c r="CR31" s="265"/>
      <c r="CS31" s="265"/>
      <c r="CT31" s="265"/>
      <c r="CU31" s="265"/>
      <c r="CV31" s="265"/>
    </row>
    <row r="32" spans="1:100" ht="15.75" customHeight="1">
      <c r="A32" s="293" t="s">
        <v>229</v>
      </c>
      <c r="B32" s="294"/>
      <c r="C32" s="308"/>
      <c r="D32" s="308"/>
      <c r="E32" s="308"/>
      <c r="F32" s="308"/>
      <c r="G32" s="309"/>
      <c r="H32" s="310"/>
      <c r="I32" s="308"/>
      <c r="J32" s="308"/>
      <c r="K32" s="308"/>
      <c r="L32" s="308"/>
      <c r="M32" s="310"/>
      <c r="N32" s="294"/>
      <c r="O32" s="308"/>
      <c r="P32" s="308"/>
      <c r="Q32" s="308"/>
      <c r="R32" s="308"/>
      <c r="S32" s="309"/>
      <c r="T32" s="310"/>
      <c r="U32" s="308"/>
      <c r="V32" s="308"/>
      <c r="W32" s="308"/>
      <c r="X32" s="308"/>
      <c r="Y32" s="310"/>
      <c r="Z32" s="294"/>
      <c r="AA32" s="308"/>
      <c r="AB32" s="308"/>
      <c r="AC32" s="308"/>
      <c r="AD32" s="308"/>
      <c r="AE32" s="309"/>
      <c r="AF32" s="310"/>
      <c r="AG32" s="308"/>
      <c r="AH32" s="308"/>
      <c r="AI32" s="308"/>
      <c r="AJ32" s="308"/>
      <c r="AK32" s="310"/>
      <c r="AL32" s="294"/>
      <c r="AM32" s="308"/>
      <c r="AN32" s="308"/>
      <c r="AO32" s="308"/>
      <c r="AP32" s="308"/>
      <c r="AQ32" s="309"/>
      <c r="AR32" s="310"/>
      <c r="AS32" s="308"/>
      <c r="AT32" s="308"/>
      <c r="AU32" s="308"/>
      <c r="AV32" s="308"/>
      <c r="AW32" s="310"/>
      <c r="AX32" s="294"/>
      <c r="AY32" s="308"/>
      <c r="AZ32" s="308"/>
      <c r="BA32" s="308"/>
      <c r="BB32" s="308"/>
      <c r="BC32" s="309"/>
      <c r="BD32" s="310"/>
      <c r="BE32" s="308"/>
      <c r="BF32" s="308"/>
      <c r="BG32" s="308"/>
      <c r="BH32" s="308"/>
      <c r="BI32" s="310"/>
      <c r="BJ32" s="294"/>
      <c r="BK32" s="308"/>
      <c r="BL32" s="308"/>
      <c r="BM32" s="308"/>
      <c r="BN32" s="308"/>
      <c r="BO32" s="309"/>
      <c r="BP32" s="310"/>
      <c r="BQ32" s="308"/>
      <c r="BR32" s="308"/>
      <c r="BS32" s="308"/>
      <c r="BT32" s="308"/>
      <c r="BU32" s="310"/>
      <c r="BV32" s="294"/>
      <c r="BW32" s="308"/>
      <c r="BX32" s="308"/>
      <c r="BY32" s="308"/>
      <c r="BZ32" s="308"/>
      <c r="CA32" s="309"/>
      <c r="CB32" s="310"/>
      <c r="CC32" s="308"/>
      <c r="CD32" s="308"/>
      <c r="CE32" s="308"/>
      <c r="CF32" s="308"/>
      <c r="CG32" s="310"/>
      <c r="CH32" s="294"/>
      <c r="CI32" s="308"/>
      <c r="CJ32" s="308"/>
      <c r="CK32" s="308"/>
      <c r="CL32" s="308"/>
      <c r="CM32" s="311"/>
      <c r="CP32" s="265"/>
      <c r="CR32" s="265"/>
      <c r="CT32" s="265"/>
      <c r="CV32" s="265"/>
    </row>
    <row r="33" spans="1:100" ht="15.75" customHeight="1">
      <c r="A33" s="312" t="s">
        <v>231</v>
      </c>
      <c r="B33" s="300">
        <v>13</v>
      </c>
      <c r="C33" s="305">
        <f>'3B_Income Stmnt_Eastern'!C33+'3C_Income Stmnt_Western'!C33+'3D_Income Stmnt_The Cape'!C33</f>
        <v>50906.518061084447</v>
      </c>
      <c r="D33" s="305">
        <f>'3B_Income Stmnt_Eastern'!D33+'3C_Income Stmnt_Western'!D33+'3D_Income Stmnt_The Cape'!D33</f>
        <v>49015.727924001098</v>
      </c>
      <c r="E33" s="305">
        <f>'3B_Income Stmnt_Eastern'!E33+'3C_Income Stmnt_Western'!E33+'3D_Income Stmnt_The Cape'!E33</f>
        <v>91537.63523884966</v>
      </c>
      <c r="F33" s="305">
        <f>'3B_Income Stmnt_Eastern'!F33+'3C_Income Stmnt_Western'!F33+'3D_Income Stmnt_The Cape'!F33</f>
        <v>107915.36746447958</v>
      </c>
      <c r="G33" s="302">
        <f t="shared" ref="G33:G56" si="70">SUM(C33:F33)</f>
        <v>299375.24868841481</v>
      </c>
      <c r="H33" s="323">
        <f>'3B_Income Stmnt_Eastern'!H33+'3C_Income Stmnt_Western'!H33+'3D_Income Stmnt_The Cape'!H33</f>
        <v>341869.66821290145</v>
      </c>
      <c r="I33" s="305">
        <f>'3B_Income Stmnt_Eastern'!I33+'3C_Income Stmnt_Western'!I33+'3D_Income Stmnt_The Cape'!I33</f>
        <v>376533.30872131209</v>
      </c>
      <c r="J33" s="305">
        <f>'3B_Income Stmnt_Eastern'!J33+'3C_Income Stmnt_Western'!J33+'3D_Income Stmnt_The Cape'!J33</f>
        <v>1075020.1855267442</v>
      </c>
      <c r="K33" s="305">
        <f>'3B_Income Stmnt_Eastern'!K33+'3C_Income Stmnt_Western'!K33+'3D_Income Stmnt_The Cape'!K33</f>
        <v>1192199.7050260671</v>
      </c>
      <c r="L33" s="1114">
        <f t="shared" ref="L33:L56" si="71">SUM(H33:K33)</f>
        <v>2985622.8674870245</v>
      </c>
      <c r="M33" s="324">
        <f t="shared" ref="M33:M56" si="72">SUM(L33,G33)</f>
        <v>3284998.1161754392</v>
      </c>
      <c r="N33" s="300">
        <v>13</v>
      </c>
      <c r="O33" s="305">
        <f>'3B_Income Stmnt_Eastern'!O33+'3C_Income Stmnt_Western'!O33+'3D_Income Stmnt_The Cape'!O33</f>
        <v>105397.33921925889</v>
      </c>
      <c r="P33" s="305">
        <f>'3B_Income Stmnt_Eastern'!P33+'3C_Income Stmnt_Western'!P33+'3D_Income Stmnt_The Cape'!P33</f>
        <v>184451.43247165417</v>
      </c>
      <c r="Q33" s="305">
        <f>'3B_Income Stmnt_Eastern'!Q33+'3C_Income Stmnt_Western'!Q33+'3D_Income Stmnt_The Cape'!Q33</f>
        <v>138775.65767280079</v>
      </c>
      <c r="R33" s="305">
        <f>'3B_Income Stmnt_Eastern'!R33+'3C_Income Stmnt_Western'!R33+'3D_Income Stmnt_The Cape'!R33</f>
        <v>87619.311720813799</v>
      </c>
      <c r="S33" s="302">
        <f t="shared" ref="S33:S56" si="73">SUM(O33:R33)</f>
        <v>516243.74108452763</v>
      </c>
      <c r="T33" s="323">
        <f>'3B_Income Stmnt_Eastern'!T33+'3C_Income Stmnt_Western'!T33+'3D_Income Stmnt_The Cape'!T33</f>
        <v>774404.58150304179</v>
      </c>
      <c r="U33" s="305">
        <f>'3B_Income Stmnt_Eastern'!U33+'3C_Income Stmnt_Western'!U33+'3D_Income Stmnt_The Cape'!U33</f>
        <v>1304006.5304384939</v>
      </c>
      <c r="V33" s="305">
        <f>'3B_Income Stmnt_Eastern'!V33+'3C_Income Stmnt_Western'!V33+'3D_Income Stmnt_The Cape'!V33</f>
        <v>1522759.7107030072</v>
      </c>
      <c r="W33" s="305">
        <f>'3B_Income Stmnt_Eastern'!W33+'3C_Income Stmnt_Western'!W33+'3D_Income Stmnt_The Cape'!W33</f>
        <v>952643.12008757959</v>
      </c>
      <c r="X33" s="1114">
        <f t="shared" ref="X33:X56" si="74">SUM(T33:W33)</f>
        <v>4553813.9427321227</v>
      </c>
      <c r="Y33" s="324">
        <f t="shared" ref="Y33:Y56" si="75">SUM(X33,S33)</f>
        <v>5070057.68381665</v>
      </c>
      <c r="Z33" s="300">
        <v>13</v>
      </c>
      <c r="AA33" s="305">
        <f>'3B_Income Stmnt_Eastern'!AA33+'3C_Income Stmnt_Western'!AA33+'3D_Income Stmnt_The Cape'!AA33</f>
        <v>62208.607773499913</v>
      </c>
      <c r="AB33" s="305">
        <f>'3B_Income Stmnt_Eastern'!AB33+'3C_Income Stmnt_Western'!AB33+'3D_Income Stmnt_The Cape'!AB33</f>
        <v>48092.501961779715</v>
      </c>
      <c r="AC33" s="305">
        <f>'3B_Income Stmnt_Eastern'!AC33+'3C_Income Stmnt_Western'!AC33+'3D_Income Stmnt_The Cape'!AC33</f>
        <v>43425.917884426657</v>
      </c>
      <c r="AD33" s="305">
        <f>'3B_Income Stmnt_Eastern'!AD33+'3C_Income Stmnt_Western'!AD33+'3D_Income Stmnt_The Cape'!AD33</f>
        <v>90267.994390800741</v>
      </c>
      <c r="AE33" s="302">
        <f t="shared" ref="AE33:AE56" si="76">SUM(AA33:AD33)</f>
        <v>243995.02201050703</v>
      </c>
      <c r="AF33" s="323">
        <f>'3B_Income Stmnt_Eastern'!AF33+'3C_Income Stmnt_Western'!AF33+'3D_Income Stmnt_The Cape'!AF33</f>
        <v>554031.3842486504</v>
      </c>
      <c r="AG33" s="305">
        <f>'3B_Income Stmnt_Eastern'!AG33+'3C_Income Stmnt_Western'!AG33+'3D_Income Stmnt_The Cape'!AG33</f>
        <v>640837.70750604616</v>
      </c>
      <c r="AH33" s="305">
        <f>'3B_Income Stmnt_Eastern'!AH33+'3C_Income Stmnt_Western'!AH33+'3D_Income Stmnt_The Cape'!AH33</f>
        <v>497540.64863505214</v>
      </c>
      <c r="AI33" s="305">
        <f>'3B_Income Stmnt_Eastern'!AI33+'3C_Income Stmnt_Western'!AI33+'3D_Income Stmnt_The Cape'!AI33</f>
        <v>601511.3760330081</v>
      </c>
      <c r="AJ33" s="1114">
        <f t="shared" ref="AJ33:AJ56" si="77">SUM(AF33:AI33)</f>
        <v>2293921.1164227566</v>
      </c>
      <c r="AK33" s="324">
        <f t="shared" ref="AK33:AK56" si="78">SUM(AJ33,AE33)</f>
        <v>2537916.1384332636</v>
      </c>
      <c r="AL33" s="300">
        <v>13</v>
      </c>
      <c r="AM33" s="305">
        <f>'3B_Income Stmnt_Eastern'!AM33+'3C_Income Stmnt_Western'!AM33+'3D_Income Stmnt_The Cape'!AM33</f>
        <v>203098.70110597904</v>
      </c>
      <c r="AN33" s="305">
        <f>'3B_Income Stmnt_Eastern'!AN33+'3C_Income Stmnt_Western'!AN33+'3D_Income Stmnt_The Cape'!AN33</f>
        <v>201535.39416838437</v>
      </c>
      <c r="AO33" s="305">
        <f>'3B_Income Stmnt_Eastern'!AO33+'3C_Income Stmnt_Western'!AO33+'3D_Income Stmnt_The Cape'!AO33</f>
        <v>237659.46277989369</v>
      </c>
      <c r="AP33" s="305">
        <f>'3B_Income Stmnt_Eastern'!AP33+'3C_Income Stmnt_Western'!AP33+'3D_Income Stmnt_The Cape'!AP33</f>
        <v>402298.03747446998</v>
      </c>
      <c r="AQ33" s="302">
        <f t="shared" ref="AQ33:AQ56" si="79">SUM(AM33:AP33)</f>
        <v>1044591.595528727</v>
      </c>
      <c r="AR33" s="323">
        <f>'3B_Income Stmnt_Eastern'!AR33+'3C_Income Stmnt_Western'!AR33+'3D_Income Stmnt_The Cape'!AR33</f>
        <v>1494431.030879983</v>
      </c>
      <c r="AS33" s="305">
        <f>'3B_Income Stmnt_Eastern'!AS33+'3C_Income Stmnt_Western'!AS33+'3D_Income Stmnt_The Cape'!AS33</f>
        <v>1526740.238840203</v>
      </c>
      <c r="AT33" s="305">
        <f>'3B_Income Stmnt_Eastern'!AT33+'3C_Income Stmnt_Western'!AT33+'3D_Income Stmnt_The Cape'!AT33</f>
        <v>2115373.4148200271</v>
      </c>
      <c r="AU33" s="305">
        <f>'3B_Income Stmnt_Eastern'!AU33+'3C_Income Stmnt_Western'!AU33+'3D_Income Stmnt_The Cape'!AU33</f>
        <v>3330218.7507511894</v>
      </c>
      <c r="AV33" s="1114">
        <f t="shared" ref="AV33:AV56" si="80">SUM(AR33:AU33)</f>
        <v>8466763.435291402</v>
      </c>
      <c r="AW33" s="324">
        <f t="shared" ref="AW33:AW56" si="81">SUM(AV33,AQ33)</f>
        <v>9511355.0308201294</v>
      </c>
      <c r="AX33" s="300">
        <v>13</v>
      </c>
      <c r="AY33" s="305">
        <f>'3B_Income Stmnt_Eastern'!AY33+'3C_Income Stmnt_Western'!AY33+'3D_Income Stmnt_The Cape'!AY33</f>
        <v>30841.57671711345</v>
      </c>
      <c r="AZ33" s="305">
        <f>'3B_Income Stmnt_Eastern'!AZ33+'3C_Income Stmnt_Western'!AZ33+'3D_Income Stmnt_The Cape'!AZ33</f>
        <v>3441.2856414747121</v>
      </c>
      <c r="BA33" s="305">
        <f>'3B_Income Stmnt_Eastern'!BA33+'3C_Income Stmnt_Western'!BA33+'3D_Income Stmnt_The Cape'!BA33</f>
        <v>10203.558725426379</v>
      </c>
      <c r="BB33" s="305">
        <f>'3B_Income Stmnt_Eastern'!BB33+'3C_Income Stmnt_Western'!BB33+'3D_Income Stmnt_The Cape'!BB33</f>
        <v>18711.378410708236</v>
      </c>
      <c r="BC33" s="302">
        <f t="shared" ref="BC33:BC56" si="82">SUM(AY33:BB33)</f>
        <v>63197.799494722785</v>
      </c>
      <c r="BD33" s="323">
        <f>'3B_Income Stmnt_Eastern'!BD33+'3C_Income Stmnt_Western'!BD33+'3D_Income Stmnt_The Cape'!BD33</f>
        <v>169995.1134810849</v>
      </c>
      <c r="BE33" s="305">
        <f>'3B_Income Stmnt_Eastern'!BE33+'3C_Income Stmnt_Western'!BE33+'3D_Income Stmnt_The Cape'!BE33</f>
        <v>37038.106249894299</v>
      </c>
      <c r="BF33" s="305">
        <f>'3B_Income Stmnt_Eastern'!BF33+'3C_Income Stmnt_Western'!BF33+'3D_Income Stmnt_The Cape'!BF33</f>
        <v>134440.9413780836</v>
      </c>
      <c r="BG33" s="305">
        <f>'3B_Income Stmnt_Eastern'!BG33+'3C_Income Stmnt_Western'!BG33+'3D_Income Stmnt_The Cape'!BG33</f>
        <v>102655.44302493204</v>
      </c>
      <c r="BH33" s="1114">
        <f t="shared" ref="BH33:BH56" si="83">SUM(BD33:BG33)</f>
        <v>444129.6041339949</v>
      </c>
      <c r="BI33" s="324">
        <f t="shared" ref="BI33:BI56" si="84">SUM(BH33,BC33)</f>
        <v>507327.4036287177</v>
      </c>
      <c r="BJ33" s="300">
        <v>13</v>
      </c>
      <c r="BK33" s="305">
        <f>'3B_Income Stmnt_Eastern'!BK33+'3C_Income Stmnt_Western'!BK33+'3D_Income Stmnt_The Cape'!BK33</f>
        <v>3.0000000000000002E-25</v>
      </c>
      <c r="BL33" s="305">
        <f>'3B_Income Stmnt_Eastern'!BL33+'3C_Income Stmnt_Western'!BL33+'3D_Income Stmnt_The Cape'!BL33</f>
        <v>3.0000000000000002E-25</v>
      </c>
      <c r="BM33" s="305">
        <f>'3B_Income Stmnt_Eastern'!BM33+'3C_Income Stmnt_Western'!BM33+'3D_Income Stmnt_The Cape'!BM33</f>
        <v>3.0000000000000002E-25</v>
      </c>
      <c r="BN33" s="305">
        <f>'3B_Income Stmnt_Eastern'!BN33+'3C_Income Stmnt_Western'!BN33+'3D_Income Stmnt_The Cape'!BN33</f>
        <v>3.0000000000000002E-25</v>
      </c>
      <c r="BO33" s="302">
        <f t="shared" ref="BO33:BO56" si="85">SUM(BK33:BN33)</f>
        <v>1.2000000000000001E-24</v>
      </c>
      <c r="BP33" s="323">
        <f>'3B_Income Stmnt_Eastern'!BP33+'3C_Income Stmnt_Western'!BP33+'3D_Income Stmnt_The Cape'!BP33</f>
        <v>3.0000000000000002E-18</v>
      </c>
      <c r="BQ33" s="305">
        <f>'3B_Income Stmnt_Eastern'!BQ33+'3C_Income Stmnt_Western'!BQ33+'3D_Income Stmnt_The Cape'!BQ33</f>
        <v>3.0000000000000002E-18</v>
      </c>
      <c r="BR33" s="305">
        <f>'3B_Income Stmnt_Eastern'!BR33+'3C_Income Stmnt_Western'!BR33+'3D_Income Stmnt_The Cape'!BR33</f>
        <v>3.0000000000000002E-18</v>
      </c>
      <c r="BS33" s="305">
        <f>'3B_Income Stmnt_Eastern'!BS33+'3C_Income Stmnt_Western'!BS33+'3D_Income Stmnt_The Cape'!BS33</f>
        <v>3.0000000000000002E-18</v>
      </c>
      <c r="BT33" s="1114">
        <f t="shared" ref="BT33:BT56" si="86">SUM(BP33:BS33)</f>
        <v>1.2000000000000001E-17</v>
      </c>
      <c r="BU33" s="324">
        <f t="shared" ref="BU33:BU56" si="87">SUM(BT33,BO33)</f>
        <v>1.2000001200000001E-17</v>
      </c>
      <c r="BV33" s="300">
        <v>13</v>
      </c>
      <c r="BW33" s="305">
        <f>'3B_Income Stmnt_Eastern'!BW33+'3C_Income Stmnt_Western'!BW33+'3D_Income Stmnt_The Cape'!BW33</f>
        <v>9090.0530230522345</v>
      </c>
      <c r="BX33" s="305">
        <f>'3B_Income Stmnt_Eastern'!BX33+'3C_Income Stmnt_Western'!BX33+'3D_Income Stmnt_The Cape'!BX33</f>
        <v>34843.893543027218</v>
      </c>
      <c r="BY33" s="305">
        <f>'3B_Income Stmnt_Eastern'!BY33+'3C_Income Stmnt_Western'!BY33+'3D_Income Stmnt_The Cape'!BY33</f>
        <v>55166.749530011817</v>
      </c>
      <c r="BZ33" s="305">
        <f>'3B_Income Stmnt_Eastern'!BZ33+'3C_Income Stmnt_Western'!BZ33+'3D_Income Stmnt_The Cape'!BZ33</f>
        <v>37885.636925385326</v>
      </c>
      <c r="CA33" s="302">
        <f t="shared" ref="CA33:CA56" si="88">SUM(BW33:BZ33)</f>
        <v>136986.3330214766</v>
      </c>
      <c r="CB33" s="323">
        <f>'3B_Income Stmnt_Eastern'!CB33+'3C_Income Stmnt_Western'!CB33+'3D_Income Stmnt_The Cape'!CB33</f>
        <v>70779.253180363579</v>
      </c>
      <c r="CC33" s="305">
        <f>'3B_Income Stmnt_Eastern'!CC33+'3C_Income Stmnt_Western'!CC33+'3D_Income Stmnt_The Cape'!CC33</f>
        <v>175235.11130626837</v>
      </c>
      <c r="CD33" s="305">
        <f>'3B_Income Stmnt_Eastern'!CD33+'3C_Income Stmnt_Western'!CD33+'3D_Income Stmnt_The Cape'!CD33</f>
        <v>237159.10599671368</v>
      </c>
      <c r="CE33" s="305">
        <f>'3B_Income Stmnt_Eastern'!CE33+'3C_Income Stmnt_Western'!CE33+'3D_Income Stmnt_The Cape'!CE33</f>
        <v>94344.633032905098</v>
      </c>
      <c r="CF33" s="1114">
        <f t="shared" ref="CF33:CF56" si="89">SUM(CB33:CE33)</f>
        <v>577518.10351625073</v>
      </c>
      <c r="CG33" s="324">
        <f t="shared" ref="CG33:CG56" si="90">SUM(CF33,CA33)</f>
        <v>714504.43653772736</v>
      </c>
      <c r="CH33" s="300">
        <v>13</v>
      </c>
      <c r="CI33" s="1114">
        <f t="shared" ref="CI33:CL56" si="91">C33+H33+O33+T33+AA33+AF33+AM33+AR33+AY33+BD33+BK33+BP33+BW33+CB33</f>
        <v>3867053.8274060134</v>
      </c>
      <c r="CJ33" s="1114">
        <f t="shared" si="91"/>
        <v>4581771.2387725394</v>
      </c>
      <c r="CK33" s="1114">
        <f t="shared" si="91"/>
        <v>6159062.9888910372</v>
      </c>
      <c r="CL33" s="1114">
        <f t="shared" si="91"/>
        <v>7018270.7543423399</v>
      </c>
      <c r="CM33" s="301">
        <f t="shared" ref="CM33:CM56" si="92">SUM(M33,Y33,AK33,AW33,BI33,BU33,CG33)</f>
        <v>21626158.809411928</v>
      </c>
      <c r="CP33" s="265"/>
      <c r="CR33" s="265"/>
      <c r="CT33" s="265"/>
      <c r="CV33" s="265"/>
    </row>
    <row r="34" spans="1:100" ht="15.75" customHeight="1">
      <c r="A34" s="312" t="s">
        <v>437</v>
      </c>
      <c r="B34" s="300">
        <v>14</v>
      </c>
      <c r="C34" s="305">
        <f>'3B_Income Stmnt_Eastern'!C34+'3C_Income Stmnt_Western'!C34+'3D_Income Stmnt_The Cape'!C34</f>
        <v>19412.272561531598</v>
      </c>
      <c r="D34" s="305">
        <f>'3B_Income Stmnt_Eastern'!D34+'3C_Income Stmnt_Western'!D34+'3D_Income Stmnt_The Cape'!D34</f>
        <v>26599.465045335215</v>
      </c>
      <c r="E34" s="305">
        <f>'3B_Income Stmnt_Eastern'!E34+'3C_Income Stmnt_Western'!E34+'3D_Income Stmnt_The Cape'!E34</f>
        <v>16918.474797481031</v>
      </c>
      <c r="F34" s="305">
        <f>'3B_Income Stmnt_Eastern'!F34+'3C_Income Stmnt_Western'!F34+'3D_Income Stmnt_The Cape'!F34</f>
        <v>36772.09407020604</v>
      </c>
      <c r="G34" s="302">
        <f t="shared" si="70"/>
        <v>99702.306474553887</v>
      </c>
      <c r="H34" s="323">
        <f>'3B_Income Stmnt_Eastern'!H34+'3C_Income Stmnt_Western'!H34+'3D_Income Stmnt_The Cape'!H34</f>
        <v>9764.181808908419</v>
      </c>
      <c r="I34" s="305">
        <f>'3B_Income Stmnt_Eastern'!I34+'3C_Income Stmnt_Western'!I34+'3D_Income Stmnt_The Cape'!I34</f>
        <v>22519.151757630603</v>
      </c>
      <c r="J34" s="305">
        <f>'3B_Income Stmnt_Eastern'!J34+'3C_Income Stmnt_Western'!J34+'3D_Income Stmnt_The Cape'!J34</f>
        <v>34540.268561597637</v>
      </c>
      <c r="K34" s="305">
        <f>'3B_Income Stmnt_Eastern'!K34+'3C_Income Stmnt_Western'!K34+'3D_Income Stmnt_The Cape'!K34</f>
        <v>82308.777693000739</v>
      </c>
      <c r="L34" s="1114">
        <f t="shared" si="71"/>
        <v>149132.37982113741</v>
      </c>
      <c r="M34" s="324">
        <f t="shared" si="72"/>
        <v>248834.6862956913</v>
      </c>
      <c r="N34" s="300">
        <v>14</v>
      </c>
      <c r="O34" s="305">
        <f>'3B_Income Stmnt_Eastern'!O34+'3C_Income Stmnt_Western'!O34+'3D_Income Stmnt_The Cape'!O34</f>
        <v>112368.98256033433</v>
      </c>
      <c r="P34" s="305">
        <f>'3B_Income Stmnt_Eastern'!P34+'3C_Income Stmnt_Western'!P34+'3D_Income Stmnt_The Cape'!P34</f>
        <v>97770.969282133956</v>
      </c>
      <c r="Q34" s="305">
        <f>'3B_Income Stmnt_Eastern'!Q34+'3C_Income Stmnt_Western'!Q34+'3D_Income Stmnt_The Cape'!Q34</f>
        <v>157818.59646551101</v>
      </c>
      <c r="R34" s="305">
        <f>'3B_Income Stmnt_Eastern'!R34+'3C_Income Stmnt_Western'!R34+'3D_Income Stmnt_The Cape'!R34</f>
        <v>224991.66214149445</v>
      </c>
      <c r="S34" s="302">
        <f t="shared" si="73"/>
        <v>592950.2104494737</v>
      </c>
      <c r="T34" s="323">
        <f>'3B_Income Stmnt_Eastern'!T34+'3C_Income Stmnt_Western'!T34+'3D_Income Stmnt_The Cape'!T34</f>
        <v>212410.74789099928</v>
      </c>
      <c r="U34" s="305">
        <f>'3B_Income Stmnt_Eastern'!U34+'3C_Income Stmnt_Western'!U34+'3D_Income Stmnt_The Cape'!U34</f>
        <v>264939.2228330184</v>
      </c>
      <c r="V34" s="305">
        <f>'3B_Income Stmnt_Eastern'!V34+'3C_Income Stmnt_Western'!V34+'3D_Income Stmnt_The Cape'!V34</f>
        <v>580233.21119549149</v>
      </c>
      <c r="W34" s="305">
        <f>'3B_Income Stmnt_Eastern'!W34+'3C_Income Stmnt_Western'!W34+'3D_Income Stmnt_The Cape'!W34</f>
        <v>730525.60711023537</v>
      </c>
      <c r="X34" s="1114">
        <f t="shared" si="74"/>
        <v>1788108.7890297445</v>
      </c>
      <c r="Y34" s="324">
        <f t="shared" si="75"/>
        <v>2381058.9994792184</v>
      </c>
      <c r="Z34" s="300">
        <v>14</v>
      </c>
      <c r="AA34" s="305">
        <f>'3B_Income Stmnt_Eastern'!AA34+'3C_Income Stmnt_Western'!AA34+'3D_Income Stmnt_The Cape'!AA34</f>
        <v>101030.0739702096</v>
      </c>
      <c r="AB34" s="305">
        <f>'3B_Income Stmnt_Eastern'!AB34+'3C_Income Stmnt_Western'!AB34+'3D_Income Stmnt_The Cape'!AB34</f>
        <v>78416.055789880906</v>
      </c>
      <c r="AC34" s="305">
        <f>'3B_Income Stmnt_Eastern'!AC34+'3C_Income Stmnt_Western'!AC34+'3D_Income Stmnt_The Cape'!AC34</f>
        <v>104091.72189328057</v>
      </c>
      <c r="AD34" s="305">
        <f>'3B_Income Stmnt_Eastern'!AD34+'3C_Income Stmnt_Western'!AD34+'3D_Income Stmnt_The Cape'!AD34</f>
        <v>153851.29984841184</v>
      </c>
      <c r="AE34" s="302">
        <f t="shared" si="76"/>
        <v>437389.15150178294</v>
      </c>
      <c r="AF34" s="323">
        <f>'3B_Income Stmnt_Eastern'!AF34+'3C_Income Stmnt_Western'!AF34+'3D_Income Stmnt_The Cape'!AF34</f>
        <v>270784.37013182335</v>
      </c>
      <c r="AG34" s="305">
        <f>'3B_Income Stmnt_Eastern'!AG34+'3C_Income Stmnt_Western'!AG34+'3D_Income Stmnt_The Cape'!AG34</f>
        <v>162460.48469340042</v>
      </c>
      <c r="AH34" s="305">
        <f>'3B_Income Stmnt_Eastern'!AH34+'3C_Income Stmnt_Western'!AH34+'3D_Income Stmnt_The Cape'!AH34</f>
        <v>258526.13162343486</v>
      </c>
      <c r="AI34" s="305">
        <f>'3B_Income Stmnt_Eastern'!AI34+'3C_Income Stmnt_Western'!AI34+'3D_Income Stmnt_The Cape'!AI34</f>
        <v>333915.22892011638</v>
      </c>
      <c r="AJ34" s="1114">
        <f t="shared" si="77"/>
        <v>1025686.215368775</v>
      </c>
      <c r="AK34" s="324">
        <f t="shared" si="78"/>
        <v>1463075.3668705579</v>
      </c>
      <c r="AL34" s="300">
        <v>14</v>
      </c>
      <c r="AM34" s="305">
        <f>'3B_Income Stmnt_Eastern'!AM34+'3C_Income Stmnt_Western'!AM34+'3D_Income Stmnt_The Cape'!AM34</f>
        <v>129364.42849852995</v>
      </c>
      <c r="AN34" s="305">
        <f>'3B_Income Stmnt_Eastern'!AN34+'3C_Income Stmnt_Western'!AN34+'3D_Income Stmnt_The Cape'!AN34</f>
        <v>136849.73917907875</v>
      </c>
      <c r="AO34" s="305">
        <f>'3B_Income Stmnt_Eastern'!AO34+'3C_Income Stmnt_Western'!AO34+'3D_Income Stmnt_The Cape'!AO34</f>
        <v>207990.52367878807</v>
      </c>
      <c r="AP34" s="305">
        <f>'3B_Income Stmnt_Eastern'!AP34+'3C_Income Stmnt_Western'!AP34+'3D_Income Stmnt_The Cape'!AP34</f>
        <v>234497.46810191171</v>
      </c>
      <c r="AQ34" s="302">
        <f t="shared" si="79"/>
        <v>708702.15945830848</v>
      </c>
      <c r="AR34" s="323">
        <f>'3B_Income Stmnt_Eastern'!AR34+'3C_Income Stmnt_Western'!AR34+'3D_Income Stmnt_The Cape'!AR34</f>
        <v>630691.31980445853</v>
      </c>
      <c r="AS34" s="305">
        <f>'3B_Income Stmnt_Eastern'!AS34+'3C_Income Stmnt_Western'!AS34+'3D_Income Stmnt_The Cape'!AS34</f>
        <v>512883.28927146964</v>
      </c>
      <c r="AT34" s="305">
        <f>'3B_Income Stmnt_Eastern'!AT34+'3C_Income Stmnt_Western'!AT34+'3D_Income Stmnt_The Cape'!AT34</f>
        <v>614579.90367188619</v>
      </c>
      <c r="AU34" s="305">
        <f>'3B_Income Stmnt_Eastern'!AU34+'3C_Income Stmnt_Western'!AU34+'3D_Income Stmnt_The Cape'!AU34</f>
        <v>759867.70377360587</v>
      </c>
      <c r="AV34" s="1114">
        <f t="shared" si="80"/>
        <v>2518022.2165214205</v>
      </c>
      <c r="AW34" s="324">
        <f t="shared" si="81"/>
        <v>3226724.375979729</v>
      </c>
      <c r="AX34" s="300">
        <v>14</v>
      </c>
      <c r="AY34" s="305">
        <f>'3B_Income Stmnt_Eastern'!AY34+'3C_Income Stmnt_Western'!AY34+'3D_Income Stmnt_The Cape'!AY34</f>
        <v>7346.7221441147858</v>
      </c>
      <c r="AZ34" s="305">
        <f>'3B_Income Stmnt_Eastern'!AZ34+'3C_Income Stmnt_Western'!AZ34+'3D_Income Stmnt_The Cape'!AZ34</f>
        <v>4.9933543494193405E-2</v>
      </c>
      <c r="BA34" s="305">
        <f>'3B_Income Stmnt_Eastern'!BA34+'3C_Income Stmnt_Western'!BA34+'3D_Income Stmnt_The Cape'!BA34</f>
        <v>-0.36980606584389053</v>
      </c>
      <c r="BB34" s="305">
        <f>'3B_Income Stmnt_Eastern'!BB34+'3C_Income Stmnt_Western'!BB34+'3D_Income Stmnt_The Cape'!BB34</f>
        <v>1555.8934329519168</v>
      </c>
      <c r="BC34" s="302">
        <f t="shared" si="82"/>
        <v>8902.2957045443527</v>
      </c>
      <c r="BD34" s="323">
        <f>'3B_Income Stmnt_Eastern'!BD34+'3C_Income Stmnt_Western'!BD34+'3D_Income Stmnt_The Cape'!BD34</f>
        <v>21992.386479335328</v>
      </c>
      <c r="BE34" s="305">
        <f>'3B_Income Stmnt_Eastern'!BE34+'3C_Income Stmnt_Western'!BE34+'3D_Income Stmnt_The Cape'!BE34</f>
        <v>7.6439432848467409E-2</v>
      </c>
      <c r="BF34" s="305">
        <f>'3B_Income Stmnt_Eastern'!BF34+'3C_Income Stmnt_Western'!BF34+'3D_Income Stmnt_The Cape'!BF34</f>
        <v>-0.74020702776164193</v>
      </c>
      <c r="BG34" s="305">
        <f>'3B_Income Stmnt_Eastern'!BG34+'3C_Income Stmnt_Western'!BG34+'3D_Income Stmnt_The Cape'!BG34</f>
        <v>7173.4886950327709</v>
      </c>
      <c r="BH34" s="1114">
        <f t="shared" si="83"/>
        <v>29165.211406773185</v>
      </c>
      <c r="BI34" s="324">
        <f t="shared" si="84"/>
        <v>38067.507111317536</v>
      </c>
      <c r="BJ34" s="300">
        <v>14</v>
      </c>
      <c r="BK34" s="305">
        <f>'3B_Income Stmnt_Eastern'!BK34+'3C_Income Stmnt_Western'!BK34+'3D_Income Stmnt_The Cape'!BK34</f>
        <v>3.0000000000000002E-25</v>
      </c>
      <c r="BL34" s="305">
        <f>'3B_Income Stmnt_Eastern'!BL34+'3C_Income Stmnt_Western'!BL34+'3D_Income Stmnt_The Cape'!BL34</f>
        <v>3.0000000000000002E-25</v>
      </c>
      <c r="BM34" s="305">
        <f>'3B_Income Stmnt_Eastern'!BM34+'3C_Income Stmnt_Western'!BM34+'3D_Income Stmnt_The Cape'!BM34</f>
        <v>3.0000000000000002E-25</v>
      </c>
      <c r="BN34" s="305">
        <f>'3B_Income Stmnt_Eastern'!BN34+'3C_Income Stmnt_Western'!BN34+'3D_Income Stmnt_The Cape'!BN34</f>
        <v>3.0000000000000002E-25</v>
      </c>
      <c r="BO34" s="302">
        <f t="shared" si="85"/>
        <v>1.2000000000000001E-24</v>
      </c>
      <c r="BP34" s="323">
        <f>'3B_Income Stmnt_Eastern'!BP34+'3C_Income Stmnt_Western'!BP34+'3D_Income Stmnt_The Cape'!BP34</f>
        <v>3.0000000000000002E-18</v>
      </c>
      <c r="BQ34" s="305">
        <f>'3B_Income Stmnt_Eastern'!BQ34+'3C_Income Stmnt_Western'!BQ34+'3D_Income Stmnt_The Cape'!BQ34</f>
        <v>3.0000000000000002E-18</v>
      </c>
      <c r="BR34" s="305">
        <f>'3B_Income Stmnt_Eastern'!BR34+'3C_Income Stmnt_Western'!BR34+'3D_Income Stmnt_The Cape'!BR34</f>
        <v>3.0000000000000002E-18</v>
      </c>
      <c r="BS34" s="305">
        <f>'3B_Income Stmnt_Eastern'!BS34+'3C_Income Stmnt_Western'!BS34+'3D_Income Stmnt_The Cape'!BS34</f>
        <v>3.0000000000000002E-18</v>
      </c>
      <c r="BT34" s="1114">
        <f t="shared" si="86"/>
        <v>1.2000000000000001E-17</v>
      </c>
      <c r="BU34" s="324">
        <f t="shared" si="87"/>
        <v>1.2000001200000001E-17</v>
      </c>
      <c r="BV34" s="300">
        <v>14</v>
      </c>
      <c r="BW34" s="305">
        <f>'3B_Income Stmnt_Eastern'!BW34+'3C_Income Stmnt_Western'!BW34+'3D_Income Stmnt_The Cape'!BW34</f>
        <v>11629.215465140058</v>
      </c>
      <c r="BX34" s="305">
        <f>'3B_Income Stmnt_Eastern'!BX34+'3C_Income Stmnt_Western'!BX34+'3D_Income Stmnt_The Cape'!BX34</f>
        <v>16290.314548582041</v>
      </c>
      <c r="BY34" s="305">
        <f>'3B_Income Stmnt_Eastern'!BY34+'3C_Income Stmnt_Western'!BY34+'3D_Income Stmnt_The Cape'!BY34</f>
        <v>4663.7376875543014</v>
      </c>
      <c r="BZ34" s="305">
        <f>'3B_Income Stmnt_Eastern'!BZ34+'3C_Income Stmnt_Western'!BZ34+'3D_Income Stmnt_The Cape'!BZ34</f>
        <v>17484.370833045112</v>
      </c>
      <c r="CA34" s="302">
        <f t="shared" si="88"/>
        <v>50067.638534321508</v>
      </c>
      <c r="CB34" s="323">
        <f>'3B_Income Stmnt_Eastern'!CB34+'3C_Income Stmnt_Western'!CB34+'3D_Income Stmnt_The Cape'!CB34</f>
        <v>108552.14948262766</v>
      </c>
      <c r="CC34" s="305">
        <f>'3B_Income Stmnt_Eastern'!CC34+'3C_Income Stmnt_Western'!CC34+'3D_Income Stmnt_The Cape'!CC34</f>
        <v>28654.371214521012</v>
      </c>
      <c r="CD34" s="305">
        <f>'3B_Income Stmnt_Eastern'!CD34+'3C_Income Stmnt_Western'!CD34+'3D_Income Stmnt_The Cape'!CD34</f>
        <v>129252.46249229593</v>
      </c>
      <c r="CE34" s="305">
        <f>'3B_Income Stmnt_Eastern'!CE34+'3C_Income Stmnt_Western'!CE34+'3D_Income Stmnt_The Cape'!CE34</f>
        <v>108678.47048591824</v>
      </c>
      <c r="CF34" s="1114">
        <f t="shared" si="89"/>
        <v>375137.45367536281</v>
      </c>
      <c r="CG34" s="324">
        <f t="shared" si="90"/>
        <v>425205.09220968431</v>
      </c>
      <c r="CH34" s="300">
        <v>14</v>
      </c>
      <c r="CI34" s="1114">
        <f t="shared" si="91"/>
        <v>1635346.8507980129</v>
      </c>
      <c r="CJ34" s="1114">
        <f t="shared" si="91"/>
        <v>1347383.1899880273</v>
      </c>
      <c r="CK34" s="1114">
        <f t="shared" si="91"/>
        <v>2108613.922054227</v>
      </c>
      <c r="CL34" s="1114">
        <f t="shared" si="91"/>
        <v>2691622.0651059309</v>
      </c>
      <c r="CM34" s="301">
        <f t="shared" si="92"/>
        <v>7782966.0279461984</v>
      </c>
      <c r="CP34" s="265"/>
      <c r="CR34" s="265"/>
      <c r="CT34" s="265"/>
      <c r="CV34" s="265"/>
    </row>
    <row r="35" spans="1:100" ht="15.75" customHeight="1">
      <c r="A35" s="312" t="s">
        <v>234</v>
      </c>
      <c r="B35" s="300">
        <v>15</v>
      </c>
      <c r="C35" s="305">
        <f>'3B_Income Stmnt_Eastern'!C35+'3C_Income Stmnt_Western'!C35+'3D_Income Stmnt_The Cape'!C35</f>
        <v>112183.61851937983</v>
      </c>
      <c r="D35" s="305">
        <f>'3B_Income Stmnt_Eastern'!D35+'3C_Income Stmnt_Western'!D35+'3D_Income Stmnt_The Cape'!D35</f>
        <v>130483.25298928405</v>
      </c>
      <c r="E35" s="305">
        <f>'3B_Income Stmnt_Eastern'!E35+'3C_Income Stmnt_Western'!E35+'3D_Income Stmnt_The Cape'!E35</f>
        <v>145651.77660018275</v>
      </c>
      <c r="F35" s="305">
        <f>'3B_Income Stmnt_Eastern'!F35+'3C_Income Stmnt_Western'!F35+'3D_Income Stmnt_The Cape'!F35</f>
        <v>235835.40320917856</v>
      </c>
      <c r="G35" s="302">
        <f t="shared" si="70"/>
        <v>624154.05131802522</v>
      </c>
      <c r="H35" s="323">
        <f>'3B_Income Stmnt_Eastern'!H35+'3C_Income Stmnt_Western'!H35+'3D_Income Stmnt_The Cape'!H35</f>
        <v>378173.63802299032</v>
      </c>
      <c r="I35" s="305">
        <f>'3B_Income Stmnt_Eastern'!I35+'3C_Income Stmnt_Western'!I35+'3D_Income Stmnt_The Cape'!I35</f>
        <v>518676.3467006479</v>
      </c>
      <c r="J35" s="305">
        <f>'3B_Income Stmnt_Eastern'!J35+'3C_Income Stmnt_Western'!J35+'3D_Income Stmnt_The Cape'!J35</f>
        <v>601933.22164953221</v>
      </c>
      <c r="K35" s="305">
        <f>'3B_Income Stmnt_Eastern'!K35+'3C_Income Stmnt_Western'!K35+'3D_Income Stmnt_The Cape'!K35</f>
        <v>1009796.2404571333</v>
      </c>
      <c r="L35" s="1114">
        <f t="shared" si="71"/>
        <v>2508579.4468303039</v>
      </c>
      <c r="M35" s="324">
        <f t="shared" si="72"/>
        <v>3132733.4981483291</v>
      </c>
      <c r="N35" s="300">
        <v>15</v>
      </c>
      <c r="O35" s="305">
        <f>'3B_Income Stmnt_Eastern'!O35+'3C_Income Stmnt_Western'!O35+'3D_Income Stmnt_The Cape'!O35</f>
        <v>167390.18883486476</v>
      </c>
      <c r="P35" s="305">
        <f>'3B_Income Stmnt_Eastern'!P35+'3C_Income Stmnt_Western'!P35+'3D_Income Stmnt_The Cape'!P35</f>
        <v>139744.28671770624</v>
      </c>
      <c r="Q35" s="305">
        <f>'3B_Income Stmnt_Eastern'!Q35+'3C_Income Stmnt_Western'!Q35+'3D_Income Stmnt_The Cape'!Q35</f>
        <v>131615.69389015622</v>
      </c>
      <c r="R35" s="305">
        <f>'3B_Income Stmnt_Eastern'!R35+'3C_Income Stmnt_Western'!R35+'3D_Income Stmnt_The Cape'!R35</f>
        <v>207943.23014658847</v>
      </c>
      <c r="S35" s="302">
        <f t="shared" si="73"/>
        <v>646693.39958931576</v>
      </c>
      <c r="T35" s="323">
        <f>'3B_Income Stmnt_Eastern'!T35+'3C_Income Stmnt_Western'!T35+'3D_Income Stmnt_The Cape'!T35</f>
        <v>628441.68609818153</v>
      </c>
      <c r="U35" s="305">
        <f>'3B_Income Stmnt_Eastern'!U35+'3C_Income Stmnt_Western'!U35+'3D_Income Stmnt_The Cape'!U35</f>
        <v>638916.42275202996</v>
      </c>
      <c r="V35" s="305">
        <f>'3B_Income Stmnt_Eastern'!V35+'3C_Income Stmnt_Western'!V35+'3D_Income Stmnt_The Cape'!V35</f>
        <v>613027.47527098202</v>
      </c>
      <c r="W35" s="305">
        <f>'3B_Income Stmnt_Eastern'!W35+'3C_Income Stmnt_Western'!W35+'3D_Income Stmnt_The Cape'!W35</f>
        <v>1000161.8934001985</v>
      </c>
      <c r="X35" s="1114">
        <f t="shared" si="74"/>
        <v>2880547.4775213916</v>
      </c>
      <c r="Y35" s="324">
        <f t="shared" si="75"/>
        <v>3527240.8771107076</v>
      </c>
      <c r="Z35" s="300">
        <v>15</v>
      </c>
      <c r="AA35" s="305">
        <f>'3B_Income Stmnt_Eastern'!AA35+'3C_Income Stmnt_Western'!AA35+'3D_Income Stmnt_The Cape'!AA35</f>
        <v>33636.932441707024</v>
      </c>
      <c r="AB35" s="305">
        <f>'3B_Income Stmnt_Eastern'!AB35+'3C_Income Stmnt_Western'!AB35+'3D_Income Stmnt_The Cape'!AB35</f>
        <v>41436.824547870361</v>
      </c>
      <c r="AC35" s="305">
        <f>'3B_Income Stmnt_Eastern'!AC35+'3C_Income Stmnt_Western'!AC35+'3D_Income Stmnt_The Cape'!AC35</f>
        <v>30269.801354440704</v>
      </c>
      <c r="AD35" s="305">
        <f>'3B_Income Stmnt_Eastern'!AD35+'3C_Income Stmnt_Western'!AD35+'3D_Income Stmnt_The Cape'!AD35</f>
        <v>35788.216639521452</v>
      </c>
      <c r="AE35" s="302">
        <f t="shared" si="76"/>
        <v>141131.77498353954</v>
      </c>
      <c r="AF35" s="323">
        <f>'3B_Income Stmnt_Eastern'!AF35+'3C_Income Stmnt_Western'!AF35+'3D_Income Stmnt_The Cape'!AF35</f>
        <v>126344.7941350115</v>
      </c>
      <c r="AG35" s="305">
        <f>'3B_Income Stmnt_Eastern'!AG35+'3C_Income Stmnt_Western'!AG35+'3D_Income Stmnt_The Cape'!AG35</f>
        <v>201447.7738936785</v>
      </c>
      <c r="AH35" s="305">
        <f>'3B_Income Stmnt_Eastern'!AH35+'3C_Income Stmnt_Western'!AH35+'3D_Income Stmnt_The Cape'!AH35</f>
        <v>152644.92678436989</v>
      </c>
      <c r="AI35" s="305">
        <f>'3B_Income Stmnt_Eastern'!AI35+'3C_Income Stmnt_Western'!AI35+'3D_Income Stmnt_The Cape'!AI35</f>
        <v>165465.36687042724</v>
      </c>
      <c r="AJ35" s="1114">
        <f t="shared" si="77"/>
        <v>645902.86168348719</v>
      </c>
      <c r="AK35" s="324">
        <f t="shared" si="78"/>
        <v>787034.63666702667</v>
      </c>
      <c r="AL35" s="300">
        <v>15</v>
      </c>
      <c r="AM35" s="305">
        <f>'3B_Income Stmnt_Eastern'!AM35+'3C_Income Stmnt_Western'!AM35+'3D_Income Stmnt_The Cape'!AM35</f>
        <v>245511.23079645052</v>
      </c>
      <c r="AN35" s="305">
        <f>'3B_Income Stmnt_Eastern'!AN35+'3C_Income Stmnt_Western'!AN35+'3D_Income Stmnt_The Cape'!AN35</f>
        <v>230235.94099385914</v>
      </c>
      <c r="AO35" s="305">
        <f>'3B_Income Stmnt_Eastern'!AO35+'3C_Income Stmnt_Western'!AO35+'3D_Income Stmnt_The Cape'!AO35</f>
        <v>269545.28969108325</v>
      </c>
      <c r="AP35" s="305">
        <f>'3B_Income Stmnt_Eastern'!AP35+'3C_Income Stmnt_Western'!AP35+'3D_Income Stmnt_The Cape'!AP35</f>
        <v>326678.24628692592</v>
      </c>
      <c r="AQ35" s="302">
        <f t="shared" si="79"/>
        <v>1071970.7077683187</v>
      </c>
      <c r="AR35" s="323">
        <f>'3B_Income Stmnt_Eastern'!AR35+'3C_Income Stmnt_Western'!AR35+'3D_Income Stmnt_The Cape'!AR35</f>
        <v>934247.69996474683</v>
      </c>
      <c r="AS35" s="305">
        <f>'3B_Income Stmnt_Eastern'!AS35+'3C_Income Stmnt_Western'!AS35+'3D_Income Stmnt_The Cape'!AS35</f>
        <v>1000900.0886214249</v>
      </c>
      <c r="AT35" s="305">
        <f>'3B_Income Stmnt_Eastern'!AT35+'3C_Income Stmnt_Western'!AT35+'3D_Income Stmnt_The Cape'!AT35</f>
        <v>1210131.004560896</v>
      </c>
      <c r="AU35" s="305">
        <f>'3B_Income Stmnt_Eastern'!AU35+'3C_Income Stmnt_Western'!AU35+'3D_Income Stmnt_The Cape'!AU35</f>
        <v>1474764.3606830132</v>
      </c>
      <c r="AV35" s="1114">
        <f t="shared" si="80"/>
        <v>4620043.1538300812</v>
      </c>
      <c r="AW35" s="324">
        <f t="shared" si="81"/>
        <v>5692013.8615984004</v>
      </c>
      <c r="AX35" s="300">
        <v>15</v>
      </c>
      <c r="AY35" s="305">
        <f>'3B_Income Stmnt_Eastern'!AY35+'3C_Income Stmnt_Western'!AY35+'3D_Income Stmnt_The Cape'!AY35</f>
        <v>2654.5119916210233</v>
      </c>
      <c r="AZ35" s="305">
        <f>'3B_Income Stmnt_Eastern'!AZ35+'3C_Income Stmnt_Western'!AZ35+'3D_Income Stmnt_The Cape'!AZ35</f>
        <v>851.50037707341733</v>
      </c>
      <c r="BA35" s="305">
        <f>'3B_Income Stmnt_Eastern'!BA35+'3C_Income Stmnt_Western'!BA35+'3D_Income Stmnt_The Cape'!BA35</f>
        <v>705.12050436729294</v>
      </c>
      <c r="BB35" s="305">
        <f>'3B_Income Stmnt_Eastern'!BB35+'3C_Income Stmnt_Western'!BB35+'3D_Income Stmnt_The Cape'!BB35</f>
        <v>337.32718059037938</v>
      </c>
      <c r="BC35" s="302">
        <f t="shared" si="82"/>
        <v>4548.4600536521129</v>
      </c>
      <c r="BD35" s="323">
        <f>'3B_Income Stmnt_Eastern'!BD35+'3C_Income Stmnt_Western'!BD35+'3D_Income Stmnt_The Cape'!BD35</f>
        <v>8185.3420587264227</v>
      </c>
      <c r="BE35" s="305">
        <f>'3B_Income Stmnt_Eastern'!BE35+'3C_Income Stmnt_Western'!BE35+'3D_Income Stmnt_The Cape'!BE35</f>
        <v>5181.1438844603272</v>
      </c>
      <c r="BF35" s="305">
        <f>'3B_Income Stmnt_Eastern'!BF35+'3C_Income Stmnt_Western'!BF35+'3D_Income Stmnt_The Cape'!BF35</f>
        <v>4882.7867220040525</v>
      </c>
      <c r="BG35" s="305">
        <f>'3B_Income Stmnt_Eastern'!BG35+'3C_Income Stmnt_Western'!BG35+'3D_Income Stmnt_The Cape'!BG35</f>
        <v>1348.0844110158464</v>
      </c>
      <c r="BH35" s="1114">
        <f t="shared" si="83"/>
        <v>19597.357076206648</v>
      </c>
      <c r="BI35" s="324">
        <f t="shared" si="84"/>
        <v>24145.817129858762</v>
      </c>
      <c r="BJ35" s="300">
        <v>15</v>
      </c>
      <c r="BK35" s="305">
        <f>'3B_Income Stmnt_Eastern'!BK35+'3C_Income Stmnt_Western'!BK35+'3D_Income Stmnt_The Cape'!BK35</f>
        <v>3.0000000000000002E-25</v>
      </c>
      <c r="BL35" s="305">
        <f>'3B_Income Stmnt_Eastern'!BL35+'3C_Income Stmnt_Western'!BL35+'3D_Income Stmnt_The Cape'!BL35</f>
        <v>3.0000000000000002E-25</v>
      </c>
      <c r="BM35" s="305">
        <f>'3B_Income Stmnt_Eastern'!BM35+'3C_Income Stmnt_Western'!BM35+'3D_Income Stmnt_The Cape'!BM35</f>
        <v>3.0000000000000002E-25</v>
      </c>
      <c r="BN35" s="305">
        <f>'3B_Income Stmnt_Eastern'!BN35+'3C_Income Stmnt_Western'!BN35+'3D_Income Stmnt_The Cape'!BN35</f>
        <v>3.0000000000000002E-25</v>
      </c>
      <c r="BO35" s="302">
        <f t="shared" si="85"/>
        <v>1.2000000000000001E-24</v>
      </c>
      <c r="BP35" s="323">
        <f>'3B_Income Stmnt_Eastern'!BP35+'3C_Income Stmnt_Western'!BP35+'3D_Income Stmnt_The Cape'!BP35</f>
        <v>3.0000000000000002E-18</v>
      </c>
      <c r="BQ35" s="305">
        <f>'3B_Income Stmnt_Eastern'!BQ35+'3C_Income Stmnt_Western'!BQ35+'3D_Income Stmnt_The Cape'!BQ35</f>
        <v>3.0000000000000002E-18</v>
      </c>
      <c r="BR35" s="305">
        <f>'3B_Income Stmnt_Eastern'!BR35+'3C_Income Stmnt_Western'!BR35+'3D_Income Stmnt_The Cape'!BR35</f>
        <v>3.0000000000000002E-18</v>
      </c>
      <c r="BS35" s="305">
        <f>'3B_Income Stmnt_Eastern'!BS35+'3C_Income Stmnt_Western'!BS35+'3D_Income Stmnt_The Cape'!BS35</f>
        <v>3.0000000000000002E-18</v>
      </c>
      <c r="BT35" s="1114">
        <f t="shared" si="86"/>
        <v>1.2000000000000001E-17</v>
      </c>
      <c r="BU35" s="324">
        <f t="shared" si="87"/>
        <v>1.2000001200000001E-17</v>
      </c>
      <c r="BV35" s="300">
        <v>15</v>
      </c>
      <c r="BW35" s="305">
        <f>'3B_Income Stmnt_Eastern'!BW35+'3C_Income Stmnt_Western'!BW35+'3D_Income Stmnt_The Cape'!BW35</f>
        <v>11362.691787445077</v>
      </c>
      <c r="BX35" s="305">
        <f>'3B_Income Stmnt_Eastern'!BX35+'3C_Income Stmnt_Western'!BX35+'3D_Income Stmnt_The Cape'!BX35</f>
        <v>8980.9023012550497</v>
      </c>
      <c r="BY35" s="305">
        <f>'3B_Income Stmnt_Eastern'!BY35+'3C_Income Stmnt_Western'!BY35+'3D_Income Stmnt_The Cape'!BY35</f>
        <v>8097.5422931632565</v>
      </c>
      <c r="BZ35" s="305">
        <f>'3B_Income Stmnt_Eastern'!BZ35+'3C_Income Stmnt_Western'!BZ35+'3D_Income Stmnt_The Cape'!BZ35</f>
        <v>6129.9085998190685</v>
      </c>
      <c r="CA35" s="302">
        <f t="shared" si="88"/>
        <v>34571.044981682455</v>
      </c>
      <c r="CB35" s="323">
        <f>'3B_Income Stmnt_Eastern'!CB35+'3C_Income Stmnt_Western'!CB35+'3D_Income Stmnt_The Cape'!CB35</f>
        <v>51047.487192182278</v>
      </c>
      <c r="CC35" s="305">
        <f>'3B_Income Stmnt_Eastern'!CC35+'3C_Income Stmnt_Western'!CC35+'3D_Income Stmnt_The Cape'!CC35</f>
        <v>40746.879170146414</v>
      </c>
      <c r="CD35" s="305">
        <f>'3B_Income Stmnt_Eastern'!CD35+'3C_Income Stmnt_Western'!CD35+'3D_Income Stmnt_The Cape'!CD35</f>
        <v>35589.316672882553</v>
      </c>
      <c r="CE35" s="305">
        <f>'3B_Income Stmnt_Eastern'!CE35+'3C_Income Stmnt_Western'!CE35+'3D_Income Stmnt_The Cape'!CE35</f>
        <v>24559.367330879359</v>
      </c>
      <c r="CF35" s="1114">
        <f t="shared" si="89"/>
        <v>151943.05036609061</v>
      </c>
      <c r="CG35" s="324">
        <f t="shared" si="90"/>
        <v>186514.09534777305</v>
      </c>
      <c r="CH35" s="300">
        <v>15</v>
      </c>
      <c r="CI35" s="1114">
        <f t="shared" si="91"/>
        <v>2699179.821843307</v>
      </c>
      <c r="CJ35" s="1114">
        <f t="shared" si="91"/>
        <v>2957601.3629494365</v>
      </c>
      <c r="CK35" s="1114">
        <f t="shared" si="91"/>
        <v>3204093.9559940598</v>
      </c>
      <c r="CL35" s="1114">
        <f t="shared" si="91"/>
        <v>4488807.6452152906</v>
      </c>
      <c r="CM35" s="301">
        <f t="shared" si="92"/>
        <v>13349682.786002094</v>
      </c>
    </row>
    <row r="36" spans="1:100" ht="15.75" customHeight="1">
      <c r="A36" s="312" t="s">
        <v>235</v>
      </c>
      <c r="B36" s="300">
        <v>16</v>
      </c>
      <c r="C36" s="305">
        <f>'3B_Income Stmnt_Eastern'!C36+'3C_Income Stmnt_Western'!C36+'3D_Income Stmnt_The Cape'!C36</f>
        <v>42379.545491022604</v>
      </c>
      <c r="D36" s="305">
        <f>'3B_Income Stmnt_Eastern'!D36+'3C_Income Stmnt_Western'!D36+'3D_Income Stmnt_The Cape'!D36</f>
        <v>42581.569919016212</v>
      </c>
      <c r="E36" s="305">
        <f>'3B_Income Stmnt_Eastern'!E36+'3C_Income Stmnt_Western'!E36+'3D_Income Stmnt_The Cape'!E36</f>
        <v>42261.31858875959</v>
      </c>
      <c r="F36" s="305">
        <f>'3B_Income Stmnt_Eastern'!F36+'3C_Income Stmnt_Western'!F36+'3D_Income Stmnt_The Cape'!F36</f>
        <v>69592.304726644579</v>
      </c>
      <c r="G36" s="302">
        <f t="shared" si="70"/>
        <v>196814.73872544299</v>
      </c>
      <c r="H36" s="323">
        <f>'3B_Income Stmnt_Eastern'!H36+'3C_Income Stmnt_Western'!H36+'3D_Income Stmnt_The Cape'!H36</f>
        <v>34008.487308514341</v>
      </c>
      <c r="I36" s="305">
        <f>'3B_Income Stmnt_Eastern'!I36+'3C_Income Stmnt_Western'!I36+'3D_Income Stmnt_The Cape'!I36</f>
        <v>64757.689356260365</v>
      </c>
      <c r="J36" s="305">
        <f>'3B_Income Stmnt_Eastern'!J36+'3C_Income Stmnt_Western'!J36+'3D_Income Stmnt_The Cape'!J36</f>
        <v>105121.2396043412</v>
      </c>
      <c r="K36" s="305">
        <f>'3B_Income Stmnt_Eastern'!K36+'3C_Income Stmnt_Western'!K36+'3D_Income Stmnt_The Cape'!K36</f>
        <v>210189.12705339532</v>
      </c>
      <c r="L36" s="1114">
        <f t="shared" si="71"/>
        <v>414076.54332251125</v>
      </c>
      <c r="M36" s="324">
        <f t="shared" si="72"/>
        <v>610891.28204795427</v>
      </c>
      <c r="N36" s="300">
        <v>16</v>
      </c>
      <c r="O36" s="305">
        <f>'3B_Income Stmnt_Eastern'!O36+'3C_Income Stmnt_Western'!O36+'3D_Income Stmnt_The Cape'!O36</f>
        <v>189795.57028747999</v>
      </c>
      <c r="P36" s="305">
        <f>'3B_Income Stmnt_Eastern'!P36+'3C_Income Stmnt_Western'!P36+'3D_Income Stmnt_The Cape'!P36</f>
        <v>164447.63459741653</v>
      </c>
      <c r="Q36" s="305">
        <f>'3B_Income Stmnt_Eastern'!Q36+'3C_Income Stmnt_Western'!Q36+'3D_Income Stmnt_The Cape'!Q36</f>
        <v>170015.8707017428</v>
      </c>
      <c r="R36" s="305">
        <f>'3B_Income Stmnt_Eastern'!R36+'3C_Income Stmnt_Western'!R36+'3D_Income Stmnt_The Cape'!R36</f>
        <v>214555.36444888619</v>
      </c>
      <c r="S36" s="302">
        <f t="shared" si="73"/>
        <v>738814.44003552548</v>
      </c>
      <c r="T36" s="323">
        <f>'3B_Income Stmnt_Eastern'!T36+'3C_Income Stmnt_Western'!T36+'3D_Income Stmnt_The Cape'!T36</f>
        <v>318515.39281940006</v>
      </c>
      <c r="U36" s="305">
        <f>'3B_Income Stmnt_Eastern'!U36+'3C_Income Stmnt_Western'!U36+'3D_Income Stmnt_The Cape'!U36</f>
        <v>403550.31162338535</v>
      </c>
      <c r="V36" s="305">
        <f>'3B_Income Stmnt_Eastern'!V36+'3C_Income Stmnt_Western'!V36+'3D_Income Stmnt_The Cape'!V36</f>
        <v>426517.12751314515</v>
      </c>
      <c r="W36" s="305">
        <f>'3B_Income Stmnt_Eastern'!W36+'3C_Income Stmnt_Western'!W36+'3D_Income Stmnt_The Cape'!W36</f>
        <v>436152.07570247096</v>
      </c>
      <c r="X36" s="1114">
        <f t="shared" si="74"/>
        <v>1584734.9076584014</v>
      </c>
      <c r="Y36" s="324">
        <f t="shared" si="75"/>
        <v>2323549.3476939267</v>
      </c>
      <c r="Z36" s="300">
        <v>16</v>
      </c>
      <c r="AA36" s="305">
        <f>'3B_Income Stmnt_Eastern'!AA36+'3C_Income Stmnt_Western'!AA36+'3D_Income Stmnt_The Cape'!AA36</f>
        <v>118480.86245411</v>
      </c>
      <c r="AB36" s="305">
        <f>'3B_Income Stmnt_Eastern'!AB36+'3C_Income Stmnt_Western'!AB36+'3D_Income Stmnt_The Cape'!AB36</f>
        <v>142248.69813800883</v>
      </c>
      <c r="AC36" s="305">
        <f>'3B_Income Stmnt_Eastern'!AC36+'3C_Income Stmnt_Western'!AC36+'3D_Income Stmnt_The Cape'!AC36</f>
        <v>150161.56612004637</v>
      </c>
      <c r="AD36" s="305">
        <f>'3B_Income Stmnt_Eastern'!AD36+'3C_Income Stmnt_Western'!AD36+'3D_Income Stmnt_The Cape'!AD36</f>
        <v>168973.64212758886</v>
      </c>
      <c r="AE36" s="302">
        <f t="shared" si="76"/>
        <v>579864.76883975405</v>
      </c>
      <c r="AF36" s="323">
        <f>'3B_Income Stmnt_Eastern'!AF36+'3C_Income Stmnt_Western'!AF36+'3D_Income Stmnt_The Cape'!AF36</f>
        <v>275151.0515675199</v>
      </c>
      <c r="AG36" s="305">
        <f>'3B_Income Stmnt_Eastern'!AG36+'3C_Income Stmnt_Western'!AG36+'3D_Income Stmnt_The Cape'!AG36</f>
        <v>264496.24112308712</v>
      </c>
      <c r="AH36" s="305">
        <f>'3B_Income Stmnt_Eastern'!AH36+'3C_Income Stmnt_Western'!AH36+'3D_Income Stmnt_The Cape'!AH36</f>
        <v>210413.62853087386</v>
      </c>
      <c r="AI36" s="305">
        <f>'3B_Income Stmnt_Eastern'!AI36+'3C_Income Stmnt_Western'!AI36+'3D_Income Stmnt_The Cape'!AI36</f>
        <v>252279.40497113063</v>
      </c>
      <c r="AJ36" s="1114">
        <f t="shared" si="77"/>
        <v>1002340.3261926116</v>
      </c>
      <c r="AK36" s="324">
        <f t="shared" si="78"/>
        <v>1582205.0950323655</v>
      </c>
      <c r="AL36" s="300">
        <v>16</v>
      </c>
      <c r="AM36" s="305">
        <f>'3B_Income Stmnt_Eastern'!AM36+'3C_Income Stmnt_Western'!AM36+'3D_Income Stmnt_The Cape'!AM36</f>
        <v>141600.67324172746</v>
      </c>
      <c r="AN36" s="305">
        <f>'3B_Income Stmnt_Eastern'!AN36+'3C_Income Stmnt_Western'!AN36+'3D_Income Stmnt_The Cape'!AN36</f>
        <v>134456.55336848361</v>
      </c>
      <c r="AO36" s="305">
        <f>'3B_Income Stmnt_Eastern'!AO36+'3C_Income Stmnt_Western'!AO36+'3D_Income Stmnt_The Cape'!AO36</f>
        <v>160531.18276512247</v>
      </c>
      <c r="AP36" s="305">
        <f>'3B_Income Stmnt_Eastern'!AP36+'3C_Income Stmnt_Western'!AP36+'3D_Income Stmnt_The Cape'!AP36</f>
        <v>203250.54437050963</v>
      </c>
      <c r="AQ36" s="302">
        <f t="shared" si="79"/>
        <v>639838.95374584314</v>
      </c>
      <c r="AR36" s="323">
        <f>'3B_Income Stmnt_Eastern'!AR36+'3C_Income Stmnt_Western'!AR36+'3D_Income Stmnt_The Cape'!AR36</f>
        <v>289149.07332089089</v>
      </c>
      <c r="AS36" s="305">
        <f>'3B_Income Stmnt_Eastern'!AS36+'3C_Income Stmnt_Western'!AS36+'3D_Income Stmnt_The Cape'!AS36</f>
        <v>304366.42203187686</v>
      </c>
      <c r="AT36" s="305">
        <f>'3B_Income Stmnt_Eastern'!AT36+'3C_Income Stmnt_Western'!AT36+'3D_Income Stmnt_The Cape'!AT36</f>
        <v>324477.9724706249</v>
      </c>
      <c r="AU36" s="305">
        <f>'3B_Income Stmnt_Eastern'!AU36+'3C_Income Stmnt_Western'!AU36+'3D_Income Stmnt_The Cape'!AU36</f>
        <v>403979.46470404998</v>
      </c>
      <c r="AV36" s="1114">
        <f t="shared" si="80"/>
        <v>1321972.9325274427</v>
      </c>
      <c r="AW36" s="324">
        <f t="shared" si="81"/>
        <v>1961811.8862732858</v>
      </c>
      <c r="AX36" s="300">
        <v>16</v>
      </c>
      <c r="AY36" s="305">
        <f>'3B_Income Stmnt_Eastern'!AY36+'3C_Income Stmnt_Western'!AY36+'3D_Income Stmnt_The Cape'!AY36</f>
        <v>1090.6855789044923</v>
      </c>
      <c r="AZ36" s="305">
        <f>'3B_Income Stmnt_Eastern'!AZ36+'3C_Income Stmnt_Western'!AZ36+'3D_Income Stmnt_The Cape'!AZ36</f>
        <v>552.54196109837176</v>
      </c>
      <c r="BA36" s="305">
        <f>'3B_Income Stmnt_Eastern'!BA36+'3C_Income Stmnt_Western'!BA36+'3D_Income Stmnt_The Cape'!BA36</f>
        <v>635.74584675608003</v>
      </c>
      <c r="BB36" s="305">
        <f>'3B_Income Stmnt_Eastern'!BB36+'3C_Income Stmnt_Western'!BB36+'3D_Income Stmnt_The Cape'!BB36</f>
        <v>233.05403754376815</v>
      </c>
      <c r="BC36" s="302">
        <f t="shared" si="82"/>
        <v>2512.027424302712</v>
      </c>
      <c r="BD36" s="323">
        <f>'3B_Income Stmnt_Eastern'!BD36+'3C_Income Stmnt_Western'!BD36+'3D_Income Stmnt_The Cape'!BD36</f>
        <v>2719.4645997772413</v>
      </c>
      <c r="BE36" s="305">
        <f>'3B_Income Stmnt_Eastern'!BE36+'3C_Income Stmnt_Western'!BE36+'3D_Income Stmnt_The Cape'!BE36</f>
        <v>8147.9971746140591</v>
      </c>
      <c r="BF36" s="305">
        <f>'3B_Income Stmnt_Eastern'!BF36+'3C_Income Stmnt_Western'!BF36+'3D_Income Stmnt_The Cape'!BF36</f>
        <v>7613.6648706833512</v>
      </c>
      <c r="BG36" s="305">
        <f>'3B_Income Stmnt_Eastern'!BG36+'3C_Income Stmnt_Western'!BG36+'3D_Income Stmnt_The Cape'!BG36</f>
        <v>995.42904877406238</v>
      </c>
      <c r="BH36" s="1114">
        <f t="shared" si="83"/>
        <v>19476.555693848713</v>
      </c>
      <c r="BI36" s="324">
        <f t="shared" si="84"/>
        <v>21988.583118151426</v>
      </c>
      <c r="BJ36" s="300">
        <v>16</v>
      </c>
      <c r="BK36" s="305">
        <f>'3B_Income Stmnt_Eastern'!BK36+'3C_Income Stmnt_Western'!BK36+'3D_Income Stmnt_The Cape'!BK36</f>
        <v>3.0000000000000002E-25</v>
      </c>
      <c r="BL36" s="305">
        <f>'3B_Income Stmnt_Eastern'!BL36+'3C_Income Stmnt_Western'!BL36+'3D_Income Stmnt_The Cape'!BL36</f>
        <v>3.0000000000000002E-25</v>
      </c>
      <c r="BM36" s="305">
        <f>'3B_Income Stmnt_Eastern'!BM36+'3C_Income Stmnt_Western'!BM36+'3D_Income Stmnt_The Cape'!BM36</f>
        <v>3.0000000000000002E-25</v>
      </c>
      <c r="BN36" s="305">
        <f>'3B_Income Stmnt_Eastern'!BN36+'3C_Income Stmnt_Western'!BN36+'3D_Income Stmnt_The Cape'!BN36</f>
        <v>3.0000000000000002E-25</v>
      </c>
      <c r="BO36" s="302">
        <f t="shared" si="85"/>
        <v>1.2000000000000001E-24</v>
      </c>
      <c r="BP36" s="323">
        <f>'3B_Income Stmnt_Eastern'!BP36+'3C_Income Stmnt_Western'!BP36+'3D_Income Stmnt_The Cape'!BP36</f>
        <v>3.0000000000000002E-18</v>
      </c>
      <c r="BQ36" s="305">
        <f>'3B_Income Stmnt_Eastern'!BQ36+'3C_Income Stmnt_Western'!BQ36+'3D_Income Stmnt_The Cape'!BQ36</f>
        <v>3.0000000000000002E-18</v>
      </c>
      <c r="BR36" s="305">
        <f>'3B_Income Stmnt_Eastern'!BR36+'3C_Income Stmnt_Western'!BR36+'3D_Income Stmnt_The Cape'!BR36</f>
        <v>3.0000000000000002E-18</v>
      </c>
      <c r="BS36" s="305">
        <f>'3B_Income Stmnt_Eastern'!BS36+'3C_Income Stmnt_Western'!BS36+'3D_Income Stmnt_The Cape'!BS36</f>
        <v>3.0000000000000002E-18</v>
      </c>
      <c r="BT36" s="1114">
        <f t="shared" si="86"/>
        <v>1.2000000000000001E-17</v>
      </c>
      <c r="BU36" s="324">
        <f t="shared" si="87"/>
        <v>1.2000001200000001E-17</v>
      </c>
      <c r="BV36" s="300">
        <v>16</v>
      </c>
      <c r="BW36" s="305">
        <f>'3B_Income Stmnt_Eastern'!BW36+'3C_Income Stmnt_Western'!BW36+'3D_Income Stmnt_The Cape'!BW36</f>
        <v>4264.7749029013848</v>
      </c>
      <c r="BX36" s="305">
        <f>'3B_Income Stmnt_Eastern'!BX36+'3C_Income Stmnt_Western'!BX36+'3D_Income Stmnt_The Cape'!BX36</f>
        <v>926.56856183199943</v>
      </c>
      <c r="BY36" s="305">
        <f>'3B_Income Stmnt_Eastern'!BY36+'3C_Income Stmnt_Western'!BY36+'3D_Income Stmnt_The Cape'!BY36</f>
        <v>913.90918109507436</v>
      </c>
      <c r="BZ36" s="305">
        <f>'3B_Income Stmnt_Eastern'!BZ36+'3C_Income Stmnt_Western'!BZ36+'3D_Income Stmnt_The Cape'!BZ36</f>
        <v>1914.7952515024194</v>
      </c>
      <c r="CA36" s="302">
        <f t="shared" si="88"/>
        <v>8020.0478973308782</v>
      </c>
      <c r="CB36" s="323">
        <f>'3B_Income Stmnt_Eastern'!CB36+'3C_Income Stmnt_Western'!CB36+'3D_Income Stmnt_The Cape'!CB36</f>
        <v>9667.6285879220977</v>
      </c>
      <c r="CC36" s="305">
        <f>'3B_Income Stmnt_Eastern'!CC36+'3C_Income Stmnt_Western'!CC36+'3D_Income Stmnt_The Cape'!CC36</f>
        <v>5363.4187600303158</v>
      </c>
      <c r="CD36" s="305">
        <f>'3B_Income Stmnt_Eastern'!CD36+'3C_Income Stmnt_Western'!CD36+'3D_Income Stmnt_The Cape'!CD36</f>
        <v>5049.0388445083036</v>
      </c>
      <c r="CE36" s="305">
        <f>'3B_Income Stmnt_Eastern'!CE36+'3C_Income Stmnt_Western'!CE36+'3D_Income Stmnt_The Cape'!CE36</f>
        <v>7536.7175264614498</v>
      </c>
      <c r="CF36" s="1114">
        <f t="shared" si="89"/>
        <v>27616.803718922165</v>
      </c>
      <c r="CG36" s="324">
        <f t="shared" si="90"/>
        <v>35636.851616253043</v>
      </c>
      <c r="CH36" s="300">
        <v>16</v>
      </c>
      <c r="CI36" s="1114">
        <f t="shared" si="91"/>
        <v>1426823.2101601707</v>
      </c>
      <c r="CJ36" s="1114">
        <f t="shared" si="91"/>
        <v>1535895.6466151096</v>
      </c>
      <c r="CK36" s="1114">
        <f t="shared" si="91"/>
        <v>1603712.2650376991</v>
      </c>
      <c r="CL36" s="1114">
        <f t="shared" si="91"/>
        <v>1969651.923968958</v>
      </c>
      <c r="CM36" s="301">
        <f t="shared" si="92"/>
        <v>6536083.0457819374</v>
      </c>
    </row>
    <row r="37" spans="1:100" ht="15.75" customHeight="1">
      <c r="A37" s="312" t="s">
        <v>236</v>
      </c>
      <c r="B37" s="300">
        <v>17</v>
      </c>
      <c r="C37" s="305">
        <f>'3B_Income Stmnt_Eastern'!C37+'3C_Income Stmnt_Western'!C37+'3D_Income Stmnt_The Cape'!C37</f>
        <v>104150.89690094962</v>
      </c>
      <c r="D37" s="305">
        <f>'3B_Income Stmnt_Eastern'!D37+'3C_Income Stmnt_Western'!D37+'3D_Income Stmnt_The Cape'!D37</f>
        <v>97592.36719655148</v>
      </c>
      <c r="E37" s="305">
        <f>'3B_Income Stmnt_Eastern'!E37+'3C_Income Stmnt_Western'!E37+'3D_Income Stmnt_The Cape'!E37</f>
        <v>139718.57084498004</v>
      </c>
      <c r="F37" s="305">
        <f>'3B_Income Stmnt_Eastern'!F37+'3C_Income Stmnt_Western'!F37+'3D_Income Stmnt_The Cape'!F37</f>
        <v>222768.24249366549</v>
      </c>
      <c r="G37" s="302">
        <f t="shared" si="70"/>
        <v>564230.07743614656</v>
      </c>
      <c r="H37" s="323">
        <f>'3B_Income Stmnt_Eastern'!H37+'3C_Income Stmnt_Western'!H37+'3D_Income Stmnt_The Cape'!H37</f>
        <v>173407.23023009734</v>
      </c>
      <c r="I37" s="305">
        <f>'3B_Income Stmnt_Eastern'!I37+'3C_Income Stmnt_Western'!I37+'3D_Income Stmnt_The Cape'!I37</f>
        <v>240446.25213677011</v>
      </c>
      <c r="J37" s="305">
        <f>'3B_Income Stmnt_Eastern'!J37+'3C_Income Stmnt_Western'!J37+'3D_Income Stmnt_The Cape'!J37</f>
        <v>392266.32880900311</v>
      </c>
      <c r="K37" s="305">
        <f>'3B_Income Stmnt_Eastern'!K37+'3C_Income Stmnt_Western'!K37+'3D_Income Stmnt_The Cape'!K37</f>
        <v>646975.65913470625</v>
      </c>
      <c r="L37" s="1114">
        <f t="shared" si="71"/>
        <v>1453095.4703105767</v>
      </c>
      <c r="M37" s="324">
        <f t="shared" si="72"/>
        <v>2017325.5477467233</v>
      </c>
      <c r="N37" s="300">
        <v>17</v>
      </c>
      <c r="O37" s="305">
        <f>'3B_Income Stmnt_Eastern'!O37+'3C_Income Stmnt_Western'!O37+'3D_Income Stmnt_The Cape'!O37</f>
        <v>231582.62686435509</v>
      </c>
      <c r="P37" s="305">
        <f>'3B_Income Stmnt_Eastern'!P37+'3C_Income Stmnt_Western'!P37+'3D_Income Stmnt_The Cape'!P37</f>
        <v>190404.11788526564</v>
      </c>
      <c r="Q37" s="305">
        <f>'3B_Income Stmnt_Eastern'!Q37+'3C_Income Stmnt_Western'!Q37+'3D_Income Stmnt_The Cape'!Q37</f>
        <v>208990.10107326845</v>
      </c>
      <c r="R37" s="305">
        <f>'3B_Income Stmnt_Eastern'!R37+'3C_Income Stmnt_Western'!R37+'3D_Income Stmnt_The Cape'!R37</f>
        <v>236278.66755609683</v>
      </c>
      <c r="S37" s="302">
        <f t="shared" si="73"/>
        <v>867255.51337898592</v>
      </c>
      <c r="T37" s="323">
        <f>'3B_Income Stmnt_Eastern'!T37+'3C_Income Stmnt_Western'!T37+'3D_Income Stmnt_The Cape'!T37</f>
        <v>437840.79437920661</v>
      </c>
      <c r="U37" s="305">
        <f>'3B_Income Stmnt_Eastern'!U37+'3C_Income Stmnt_Western'!U37+'3D_Income Stmnt_The Cape'!U37</f>
        <v>545667.88963887875</v>
      </c>
      <c r="V37" s="305">
        <f>'3B_Income Stmnt_Eastern'!V37+'3C_Income Stmnt_Western'!V37+'3D_Income Stmnt_The Cape'!V37</f>
        <v>628130.4171662482</v>
      </c>
      <c r="W37" s="305">
        <f>'3B_Income Stmnt_Eastern'!W37+'3C_Income Stmnt_Western'!W37+'3D_Income Stmnt_The Cape'!W37</f>
        <v>726435.1407577059</v>
      </c>
      <c r="X37" s="1114">
        <f t="shared" si="74"/>
        <v>2338074.2419420397</v>
      </c>
      <c r="Y37" s="324">
        <f t="shared" si="75"/>
        <v>3205329.7553210258</v>
      </c>
      <c r="Z37" s="300">
        <v>17</v>
      </c>
      <c r="AA37" s="305">
        <f>'3B_Income Stmnt_Eastern'!AA37+'3C_Income Stmnt_Western'!AA37+'3D_Income Stmnt_The Cape'!AA37</f>
        <v>95341.189544359688</v>
      </c>
      <c r="AB37" s="305">
        <f>'3B_Income Stmnt_Eastern'!AB37+'3C_Income Stmnt_Western'!AB37+'3D_Income Stmnt_The Cape'!AB37</f>
        <v>65570.009095840083</v>
      </c>
      <c r="AC37" s="305">
        <f>'3B_Income Stmnt_Eastern'!AC37+'3C_Income Stmnt_Western'!AC37+'3D_Income Stmnt_The Cape'!AC37</f>
        <v>61691.488204204943</v>
      </c>
      <c r="AD37" s="305">
        <f>'3B_Income Stmnt_Eastern'!AD37+'3C_Income Stmnt_Western'!AD37+'3D_Income Stmnt_The Cape'!AD37</f>
        <v>69807.620086642331</v>
      </c>
      <c r="AE37" s="302">
        <f t="shared" si="76"/>
        <v>292410.30693104706</v>
      </c>
      <c r="AF37" s="323">
        <f>'3B_Income Stmnt_Eastern'!AF37+'3C_Income Stmnt_Western'!AF37+'3D_Income Stmnt_The Cape'!AF37</f>
        <v>206103.60106846984</v>
      </c>
      <c r="AG37" s="305">
        <f>'3B_Income Stmnt_Eastern'!AG37+'3C_Income Stmnt_Western'!AG37+'3D_Income Stmnt_The Cape'!AG37</f>
        <v>223788.6522167933</v>
      </c>
      <c r="AH37" s="305">
        <f>'3B_Income Stmnt_Eastern'!AH37+'3C_Income Stmnt_Western'!AH37+'3D_Income Stmnt_The Cape'!AH37</f>
        <v>198952.29835771502</v>
      </c>
      <c r="AI37" s="305">
        <f>'3B_Income Stmnt_Eastern'!AI37+'3C_Income Stmnt_Western'!AI37+'3D_Income Stmnt_The Cape'!AI37</f>
        <v>238162.96912315086</v>
      </c>
      <c r="AJ37" s="1114">
        <f t="shared" si="77"/>
        <v>867007.52076612902</v>
      </c>
      <c r="AK37" s="324">
        <f t="shared" si="78"/>
        <v>1159417.827697176</v>
      </c>
      <c r="AL37" s="300">
        <v>17</v>
      </c>
      <c r="AM37" s="305">
        <f>'3B_Income Stmnt_Eastern'!AM37+'3C_Income Stmnt_Western'!AM37+'3D_Income Stmnt_The Cape'!AM37</f>
        <v>264493.16679698369</v>
      </c>
      <c r="AN37" s="305">
        <f>'3B_Income Stmnt_Eastern'!AN37+'3C_Income Stmnt_Western'!AN37+'3D_Income Stmnt_The Cape'!AN37</f>
        <v>240156.67986874527</v>
      </c>
      <c r="AO37" s="305">
        <f>'3B_Income Stmnt_Eastern'!AO37+'3C_Income Stmnt_Western'!AO37+'3D_Income Stmnt_The Cape'!AO37</f>
        <v>242959.44094004907</v>
      </c>
      <c r="AP37" s="305">
        <f>'3B_Income Stmnt_Eastern'!AP37+'3C_Income Stmnt_Western'!AP37+'3D_Income Stmnt_The Cape'!AP37</f>
        <v>326584.80757847219</v>
      </c>
      <c r="AQ37" s="302">
        <f t="shared" si="79"/>
        <v>1074194.0951842503</v>
      </c>
      <c r="AR37" s="323">
        <f>'3B_Income Stmnt_Eastern'!AR37+'3C_Income Stmnt_Western'!AR37+'3D_Income Stmnt_The Cape'!AR37</f>
        <v>586499.27977576002</v>
      </c>
      <c r="AS37" s="305">
        <f>'3B_Income Stmnt_Eastern'!AS37+'3C_Income Stmnt_Western'!AS37+'3D_Income Stmnt_The Cape'!AS37</f>
        <v>788689.34741478146</v>
      </c>
      <c r="AT37" s="305">
        <f>'3B_Income Stmnt_Eastern'!AT37+'3C_Income Stmnt_Western'!AT37+'3D_Income Stmnt_The Cape'!AT37</f>
        <v>864069.84582768951</v>
      </c>
      <c r="AU37" s="305">
        <f>'3B_Income Stmnt_Eastern'!AU37+'3C_Income Stmnt_Western'!AU37+'3D_Income Stmnt_The Cape'!AU37</f>
        <v>1086835.9732102773</v>
      </c>
      <c r="AV37" s="1114">
        <f t="shared" si="80"/>
        <v>3326094.4462285079</v>
      </c>
      <c r="AW37" s="324">
        <f t="shared" si="81"/>
        <v>4400288.5414127577</v>
      </c>
      <c r="AX37" s="300">
        <v>17</v>
      </c>
      <c r="AY37" s="305">
        <f>'3B_Income Stmnt_Eastern'!AY37+'3C_Income Stmnt_Western'!AY37+'3D_Income Stmnt_The Cape'!AY37</f>
        <v>6646.7273494048059</v>
      </c>
      <c r="AZ37" s="305">
        <f>'3B_Income Stmnt_Eastern'!AZ37+'3C_Income Stmnt_Western'!AZ37+'3D_Income Stmnt_The Cape'!AZ37</f>
        <v>2983.9417075136321</v>
      </c>
      <c r="BA37" s="305">
        <f>'3B_Income Stmnt_Eastern'!BA37+'3C_Income Stmnt_Western'!BA37+'3D_Income Stmnt_The Cape'!BA37</f>
        <v>4776.34870411264</v>
      </c>
      <c r="BB37" s="305">
        <f>'3B_Income Stmnt_Eastern'!BB37+'3C_Income Stmnt_Western'!BB37+'3D_Income Stmnt_The Cape'!BB37</f>
        <v>4060.4531935096993</v>
      </c>
      <c r="BC37" s="302">
        <f t="shared" si="82"/>
        <v>18467.470954540779</v>
      </c>
      <c r="BD37" s="323">
        <f>'3B_Income Stmnt_Eastern'!BD37+'3C_Income Stmnt_Western'!BD37+'3D_Income Stmnt_The Cape'!BD37</f>
        <v>16013.102848759536</v>
      </c>
      <c r="BE37" s="305">
        <f>'3B_Income Stmnt_Eastern'!BE37+'3C_Income Stmnt_Western'!BE37+'3D_Income Stmnt_The Cape'!BE37</f>
        <v>7739.219742242346</v>
      </c>
      <c r="BF37" s="305">
        <f>'3B_Income Stmnt_Eastern'!BF37+'3C_Income Stmnt_Western'!BF37+'3D_Income Stmnt_The Cape'!BF37</f>
        <v>19313.780967840412</v>
      </c>
      <c r="BG37" s="305">
        <f>'3B_Income Stmnt_Eastern'!BG37+'3C_Income Stmnt_Western'!BG37+'3D_Income Stmnt_The Cape'!BG37</f>
        <v>15092.095165701656</v>
      </c>
      <c r="BH37" s="1114">
        <f t="shared" si="83"/>
        <v>58158.198724543952</v>
      </c>
      <c r="BI37" s="324">
        <f t="shared" si="84"/>
        <v>76625.669679084735</v>
      </c>
      <c r="BJ37" s="300">
        <v>17</v>
      </c>
      <c r="BK37" s="305">
        <f>'3B_Income Stmnt_Eastern'!BK37+'3C_Income Stmnt_Western'!BK37+'3D_Income Stmnt_The Cape'!BK37</f>
        <v>3.0000000000000002E-25</v>
      </c>
      <c r="BL37" s="305">
        <f>'3B_Income Stmnt_Eastern'!BL37+'3C_Income Stmnt_Western'!BL37+'3D_Income Stmnt_The Cape'!BL37</f>
        <v>3.0000000000000002E-25</v>
      </c>
      <c r="BM37" s="305">
        <f>'3B_Income Stmnt_Eastern'!BM37+'3C_Income Stmnt_Western'!BM37+'3D_Income Stmnt_The Cape'!BM37</f>
        <v>3.0000000000000002E-25</v>
      </c>
      <c r="BN37" s="305">
        <f>'3B_Income Stmnt_Eastern'!BN37+'3C_Income Stmnt_Western'!BN37+'3D_Income Stmnt_The Cape'!BN37</f>
        <v>3.0000000000000002E-25</v>
      </c>
      <c r="BO37" s="302">
        <f t="shared" si="85"/>
        <v>1.2000000000000001E-24</v>
      </c>
      <c r="BP37" s="323">
        <f>'3B_Income Stmnt_Eastern'!BP37+'3C_Income Stmnt_Western'!BP37+'3D_Income Stmnt_The Cape'!BP37</f>
        <v>3.0000000000000002E-18</v>
      </c>
      <c r="BQ37" s="305">
        <f>'3B_Income Stmnt_Eastern'!BQ37+'3C_Income Stmnt_Western'!BQ37+'3D_Income Stmnt_The Cape'!BQ37</f>
        <v>3.0000000000000002E-18</v>
      </c>
      <c r="BR37" s="305">
        <f>'3B_Income Stmnt_Eastern'!BR37+'3C_Income Stmnt_Western'!BR37+'3D_Income Stmnt_The Cape'!BR37</f>
        <v>3.0000000000000002E-18</v>
      </c>
      <c r="BS37" s="305">
        <f>'3B_Income Stmnt_Eastern'!BS37+'3C_Income Stmnt_Western'!BS37+'3D_Income Stmnt_The Cape'!BS37</f>
        <v>3.0000000000000002E-18</v>
      </c>
      <c r="BT37" s="1114">
        <f t="shared" si="86"/>
        <v>1.2000000000000001E-17</v>
      </c>
      <c r="BU37" s="324">
        <f t="shared" si="87"/>
        <v>1.2000001200000001E-17</v>
      </c>
      <c r="BV37" s="300">
        <v>17</v>
      </c>
      <c r="BW37" s="305">
        <f>'3B_Income Stmnt_Eastern'!BW37+'3C_Income Stmnt_Western'!BW37+'3D_Income Stmnt_The Cape'!BW37</f>
        <v>7599.3118424151389</v>
      </c>
      <c r="BX37" s="305">
        <f>'3B_Income Stmnt_Eastern'!BX37+'3C_Income Stmnt_Western'!BX37+'3D_Income Stmnt_The Cape'!BX37</f>
        <v>9723.1546588161</v>
      </c>
      <c r="BY37" s="305">
        <f>'3B_Income Stmnt_Eastern'!BY37+'3C_Income Stmnt_Western'!BY37+'3D_Income Stmnt_The Cape'!BY37</f>
        <v>13364.608265926245</v>
      </c>
      <c r="BZ37" s="305">
        <f>'3B_Income Stmnt_Eastern'!BZ37+'3C_Income Stmnt_Western'!BZ37+'3D_Income Stmnt_The Cape'!BZ37</f>
        <v>6849.9274171201814</v>
      </c>
      <c r="CA37" s="302">
        <f t="shared" si="88"/>
        <v>37537.00218427767</v>
      </c>
      <c r="CB37" s="323">
        <f>'3B_Income Stmnt_Eastern'!CB37+'3C_Income Stmnt_Western'!CB37+'3D_Income Stmnt_The Cape'!CB37</f>
        <v>20143.14487874489</v>
      </c>
      <c r="CC37" s="305">
        <f>'3B_Income Stmnt_Eastern'!CC37+'3C_Income Stmnt_Western'!CC37+'3D_Income Stmnt_The Cape'!CC37</f>
        <v>42683.324739280382</v>
      </c>
      <c r="CD37" s="305">
        <f>'3B_Income Stmnt_Eastern'!CD37+'3C_Income Stmnt_Western'!CD37+'3D_Income Stmnt_The Cape'!CD37</f>
        <v>52648.169100293861</v>
      </c>
      <c r="CE37" s="305">
        <f>'3B_Income Stmnt_Eastern'!CE37+'3C_Income Stmnt_Western'!CE37+'3D_Income Stmnt_The Cape'!CE37</f>
        <v>28885.7540186839</v>
      </c>
      <c r="CF37" s="1114">
        <f t="shared" si="89"/>
        <v>144360.39273700301</v>
      </c>
      <c r="CG37" s="324">
        <f t="shared" si="90"/>
        <v>181897.39492128068</v>
      </c>
      <c r="CH37" s="300">
        <v>17</v>
      </c>
      <c r="CI37" s="1114">
        <f t="shared" si="91"/>
        <v>2149821.072479506</v>
      </c>
      <c r="CJ37" s="1114">
        <f t="shared" si="91"/>
        <v>2455444.9563014787</v>
      </c>
      <c r="CK37" s="1114">
        <f t="shared" si="91"/>
        <v>2826881.3982613315</v>
      </c>
      <c r="CL37" s="1114">
        <f t="shared" si="91"/>
        <v>3608737.3097357317</v>
      </c>
      <c r="CM37" s="301">
        <f t="shared" si="92"/>
        <v>11040884.736778049</v>
      </c>
    </row>
    <row r="38" spans="1:100" ht="15.75" customHeight="1">
      <c r="A38" s="312" t="s">
        <v>237</v>
      </c>
      <c r="B38" s="300">
        <v>18</v>
      </c>
      <c r="C38" s="305">
        <f>'3B_Income Stmnt_Eastern'!C38+'3C_Income Stmnt_Western'!C38+'3D_Income Stmnt_The Cape'!C38</f>
        <v>42689.473899277917</v>
      </c>
      <c r="D38" s="305">
        <f>'3B_Income Stmnt_Eastern'!D38+'3C_Income Stmnt_Western'!D38+'3D_Income Stmnt_The Cape'!D38</f>
        <v>57173.510934220896</v>
      </c>
      <c r="E38" s="305">
        <f>'3B_Income Stmnt_Eastern'!E38+'3C_Income Stmnt_Western'!E38+'3D_Income Stmnt_The Cape'!E38</f>
        <v>31224.81948361425</v>
      </c>
      <c r="F38" s="305">
        <f>'3B_Income Stmnt_Eastern'!F38+'3C_Income Stmnt_Western'!F38+'3D_Income Stmnt_The Cape'!F38</f>
        <v>37020.85571391361</v>
      </c>
      <c r="G38" s="302">
        <f t="shared" si="70"/>
        <v>168108.66003102669</v>
      </c>
      <c r="H38" s="323">
        <f>'3B_Income Stmnt_Eastern'!H38+'3C_Income Stmnt_Western'!H38+'3D_Income Stmnt_The Cape'!H38</f>
        <v>17424.352814666381</v>
      </c>
      <c r="I38" s="305">
        <f>'3B_Income Stmnt_Eastern'!I38+'3C_Income Stmnt_Western'!I38+'3D_Income Stmnt_The Cape'!I38</f>
        <v>22553.016946222335</v>
      </c>
      <c r="J38" s="305">
        <f>'3B_Income Stmnt_Eastern'!J38+'3C_Income Stmnt_Western'!J38+'3D_Income Stmnt_The Cape'!J38</f>
        <v>32430.954096590925</v>
      </c>
      <c r="K38" s="305">
        <f>'3B_Income Stmnt_Eastern'!K38+'3C_Income Stmnt_Western'!K38+'3D_Income Stmnt_The Cape'!K38</f>
        <v>85182.879345211084</v>
      </c>
      <c r="L38" s="1114">
        <f t="shared" si="71"/>
        <v>157591.20320269073</v>
      </c>
      <c r="M38" s="324">
        <f t="shared" si="72"/>
        <v>325699.86323371739</v>
      </c>
      <c r="N38" s="300">
        <v>18</v>
      </c>
      <c r="O38" s="305">
        <f>'3B_Income Stmnt_Eastern'!O38+'3C_Income Stmnt_Western'!O38+'3D_Income Stmnt_The Cape'!O38</f>
        <v>41920.286024075474</v>
      </c>
      <c r="P38" s="305">
        <f>'3B_Income Stmnt_Eastern'!P38+'3C_Income Stmnt_Western'!P38+'3D_Income Stmnt_The Cape'!P38</f>
        <v>43682.284134351103</v>
      </c>
      <c r="Q38" s="305">
        <f>'3B_Income Stmnt_Eastern'!Q38+'3C_Income Stmnt_Western'!Q38+'3D_Income Stmnt_The Cape'!Q38</f>
        <v>51570.722873087652</v>
      </c>
      <c r="R38" s="305">
        <f>'3B_Income Stmnt_Eastern'!R38+'3C_Income Stmnt_Western'!R38+'3D_Income Stmnt_The Cape'!R38</f>
        <v>79059.05485681296</v>
      </c>
      <c r="S38" s="302">
        <f t="shared" si="73"/>
        <v>216232.34788832717</v>
      </c>
      <c r="T38" s="323">
        <f>'3B_Income Stmnt_Eastern'!T38+'3C_Income Stmnt_Western'!T38+'3D_Income Stmnt_The Cape'!T38</f>
        <v>50715.07008866188</v>
      </c>
      <c r="U38" s="305">
        <f>'3B_Income Stmnt_Eastern'!U38+'3C_Income Stmnt_Western'!U38+'3D_Income Stmnt_The Cape'!U38</f>
        <v>78177.65909694937</v>
      </c>
      <c r="V38" s="305">
        <f>'3B_Income Stmnt_Eastern'!V38+'3C_Income Stmnt_Western'!V38+'3D_Income Stmnt_The Cape'!V38</f>
        <v>107010.242808946</v>
      </c>
      <c r="W38" s="305">
        <f>'3B_Income Stmnt_Eastern'!W38+'3C_Income Stmnt_Western'!W38+'3D_Income Stmnt_The Cape'!W38</f>
        <v>144165.63809718247</v>
      </c>
      <c r="X38" s="1114">
        <f t="shared" si="74"/>
        <v>380068.61009173968</v>
      </c>
      <c r="Y38" s="324">
        <f t="shared" si="75"/>
        <v>596300.95798006689</v>
      </c>
      <c r="Z38" s="300">
        <v>18</v>
      </c>
      <c r="AA38" s="305">
        <f>'3B_Income Stmnt_Eastern'!AA38+'3C_Income Stmnt_Western'!AA38+'3D_Income Stmnt_The Cape'!AA38</f>
        <v>25773.263890653565</v>
      </c>
      <c r="AB38" s="305">
        <f>'3B_Income Stmnt_Eastern'!AB38+'3C_Income Stmnt_Western'!AB38+'3D_Income Stmnt_The Cape'!AB38</f>
        <v>22577.372015127206</v>
      </c>
      <c r="AC38" s="305">
        <f>'3B_Income Stmnt_Eastern'!AC38+'3C_Income Stmnt_Western'!AC38+'3D_Income Stmnt_The Cape'!AC38</f>
        <v>53817.882731588114</v>
      </c>
      <c r="AD38" s="305">
        <f>'3B_Income Stmnt_Eastern'!AD38+'3C_Income Stmnt_Western'!AD38+'3D_Income Stmnt_The Cape'!AD38</f>
        <v>35222.956004433923</v>
      </c>
      <c r="AE38" s="302">
        <f t="shared" si="76"/>
        <v>137391.47464180281</v>
      </c>
      <c r="AF38" s="323">
        <f>'3B_Income Stmnt_Eastern'!AF38+'3C_Income Stmnt_Western'!AF38+'3D_Income Stmnt_The Cape'!AF38</f>
        <v>21939.029193800205</v>
      </c>
      <c r="AG38" s="305">
        <f>'3B_Income Stmnt_Eastern'!AG38+'3C_Income Stmnt_Western'!AG38+'3D_Income Stmnt_The Cape'!AG38</f>
        <v>25549.684572008558</v>
      </c>
      <c r="AH38" s="305">
        <f>'3B_Income Stmnt_Eastern'!AH38+'3C_Income Stmnt_Western'!AH38+'3D_Income Stmnt_The Cape'!AH38</f>
        <v>28288.182579948516</v>
      </c>
      <c r="AI38" s="305">
        <f>'3B_Income Stmnt_Eastern'!AI38+'3C_Income Stmnt_Western'!AI38+'3D_Income Stmnt_The Cape'!AI38</f>
        <v>38275.276892830268</v>
      </c>
      <c r="AJ38" s="1114">
        <f t="shared" si="77"/>
        <v>114052.17323858754</v>
      </c>
      <c r="AK38" s="324">
        <f t="shared" si="78"/>
        <v>251443.64788039034</v>
      </c>
      <c r="AL38" s="300">
        <v>18</v>
      </c>
      <c r="AM38" s="305">
        <f>'3B_Income Stmnt_Eastern'!AM38+'3C_Income Stmnt_Western'!AM38+'3D_Income Stmnt_The Cape'!AM38</f>
        <v>59404.887674599217</v>
      </c>
      <c r="AN38" s="305">
        <f>'3B_Income Stmnt_Eastern'!AN38+'3C_Income Stmnt_Western'!AN38+'3D_Income Stmnt_The Cape'!AN38</f>
        <v>59603.890992378714</v>
      </c>
      <c r="AO38" s="305">
        <f>'3B_Income Stmnt_Eastern'!AO38+'3C_Income Stmnt_Western'!AO38+'3D_Income Stmnt_The Cape'!AO38</f>
        <v>54473.765738835384</v>
      </c>
      <c r="AP38" s="305">
        <f>'3B_Income Stmnt_Eastern'!AP38+'3C_Income Stmnt_Western'!AP38+'3D_Income Stmnt_The Cape'!AP38</f>
        <v>78377.799750150836</v>
      </c>
      <c r="AQ38" s="302">
        <f t="shared" si="79"/>
        <v>251860.34415596415</v>
      </c>
      <c r="AR38" s="323">
        <f>'3B_Income Stmnt_Eastern'!AR38+'3C_Income Stmnt_Western'!AR38+'3D_Income Stmnt_The Cape'!AR38</f>
        <v>66134.113120925249</v>
      </c>
      <c r="AS38" s="305">
        <f>'3B_Income Stmnt_Eastern'!AS38+'3C_Income Stmnt_Western'!AS38+'3D_Income Stmnt_The Cape'!AS38</f>
        <v>73406.517416357965</v>
      </c>
      <c r="AT38" s="305">
        <f>'3B_Income Stmnt_Eastern'!AT38+'3C_Income Stmnt_Western'!AT38+'3D_Income Stmnt_The Cape'!AT38</f>
        <v>82191.658307551057</v>
      </c>
      <c r="AU38" s="305">
        <f>'3B_Income Stmnt_Eastern'!AU38+'3C_Income Stmnt_Western'!AU38+'3D_Income Stmnt_The Cape'!AU38</f>
        <v>118444.52657077681</v>
      </c>
      <c r="AV38" s="1114">
        <f t="shared" si="80"/>
        <v>340176.81541561108</v>
      </c>
      <c r="AW38" s="324">
        <f t="shared" si="81"/>
        <v>592037.15957157523</v>
      </c>
      <c r="AX38" s="300">
        <v>18</v>
      </c>
      <c r="AY38" s="305">
        <f>'3B_Income Stmnt_Eastern'!AY38+'3C_Income Stmnt_Western'!AY38+'3D_Income Stmnt_The Cape'!AY38</f>
        <v>462.05548986312863</v>
      </c>
      <c r="AZ38" s="305">
        <f>'3B_Income Stmnt_Eastern'!AZ38+'3C_Income Stmnt_Western'!AZ38+'3D_Income Stmnt_The Cape'!AZ38</f>
        <v>481.09225886800624</v>
      </c>
      <c r="BA38" s="305">
        <f>'3B_Income Stmnt_Eastern'!BA38+'3C_Income Stmnt_Western'!BA38+'3D_Income Stmnt_The Cape'!BA38</f>
        <v>128.3864809651925</v>
      </c>
      <c r="BB38" s="305">
        <f>'3B_Income Stmnt_Eastern'!BB38+'3C_Income Stmnt_Western'!BB38+'3D_Income Stmnt_The Cape'!BB38</f>
        <v>612.63</v>
      </c>
      <c r="BC38" s="302">
        <f t="shared" si="82"/>
        <v>1684.1642296963273</v>
      </c>
      <c r="BD38" s="323">
        <f>'3B_Income Stmnt_Eastern'!BD38+'3C_Income Stmnt_Western'!BD38+'3D_Income Stmnt_The Cape'!BD38</f>
        <v>912.15163297876222</v>
      </c>
      <c r="BE38" s="305">
        <f>'3B_Income Stmnt_Eastern'!BE38+'3C_Income Stmnt_Western'!BE38+'3D_Income Stmnt_The Cape'!BE38</f>
        <v>1033.1268998745195</v>
      </c>
      <c r="BF38" s="305">
        <f>'3B_Income Stmnt_Eastern'!BF38+'3C_Income Stmnt_Western'!BF38+'3D_Income Stmnt_The Cape'!BF38</f>
        <v>112.72489349163439</v>
      </c>
      <c r="BG38" s="305">
        <f>'3B_Income Stmnt_Eastern'!BG38+'3C_Income Stmnt_Western'!BG38+'3D_Income Stmnt_The Cape'!BG38</f>
        <v>1316.49</v>
      </c>
      <c r="BH38" s="1114">
        <f t="shared" si="83"/>
        <v>3374.4934263449159</v>
      </c>
      <c r="BI38" s="324">
        <f t="shared" si="84"/>
        <v>5058.6576560412432</v>
      </c>
      <c r="BJ38" s="300">
        <v>18</v>
      </c>
      <c r="BK38" s="305">
        <f>'3B_Income Stmnt_Eastern'!BK38+'3C_Income Stmnt_Western'!BK38+'3D_Income Stmnt_The Cape'!BK38</f>
        <v>3.0000000000000002E-25</v>
      </c>
      <c r="BL38" s="305">
        <f>'3B_Income Stmnt_Eastern'!BL38+'3C_Income Stmnt_Western'!BL38+'3D_Income Stmnt_The Cape'!BL38</f>
        <v>3.0000000000000002E-25</v>
      </c>
      <c r="BM38" s="305">
        <f>'3B_Income Stmnt_Eastern'!BM38+'3C_Income Stmnt_Western'!BM38+'3D_Income Stmnt_The Cape'!BM38</f>
        <v>3.0000000000000002E-25</v>
      </c>
      <c r="BN38" s="305">
        <f>'3B_Income Stmnt_Eastern'!BN38+'3C_Income Stmnt_Western'!BN38+'3D_Income Stmnt_The Cape'!BN38</f>
        <v>3.0000000000000002E-25</v>
      </c>
      <c r="BO38" s="302">
        <f t="shared" si="85"/>
        <v>1.2000000000000001E-24</v>
      </c>
      <c r="BP38" s="323">
        <f>'3B_Income Stmnt_Eastern'!BP38+'3C_Income Stmnt_Western'!BP38+'3D_Income Stmnt_The Cape'!BP38</f>
        <v>3.0000000000000002E-18</v>
      </c>
      <c r="BQ38" s="305">
        <f>'3B_Income Stmnt_Eastern'!BQ38+'3C_Income Stmnt_Western'!BQ38+'3D_Income Stmnt_The Cape'!BQ38</f>
        <v>3.0000000000000002E-18</v>
      </c>
      <c r="BR38" s="305">
        <f>'3B_Income Stmnt_Eastern'!BR38+'3C_Income Stmnt_Western'!BR38+'3D_Income Stmnt_The Cape'!BR38</f>
        <v>3.0000000000000002E-18</v>
      </c>
      <c r="BS38" s="305">
        <f>'3B_Income Stmnt_Eastern'!BS38+'3C_Income Stmnt_Western'!BS38+'3D_Income Stmnt_The Cape'!BS38</f>
        <v>3.0000000000000002E-18</v>
      </c>
      <c r="BT38" s="1114">
        <f t="shared" si="86"/>
        <v>1.2000000000000001E-17</v>
      </c>
      <c r="BU38" s="324">
        <f t="shared" si="87"/>
        <v>1.2000001200000001E-17</v>
      </c>
      <c r="BV38" s="300">
        <v>18</v>
      </c>
      <c r="BW38" s="305">
        <f>'3B_Income Stmnt_Eastern'!BW38+'3C_Income Stmnt_Western'!BW38+'3D_Income Stmnt_The Cape'!BW38</f>
        <v>892.63143617215314</v>
      </c>
      <c r="BX38" s="305">
        <f>'3B_Income Stmnt_Eastern'!BX38+'3C_Income Stmnt_Western'!BX38+'3D_Income Stmnt_The Cape'!BX38</f>
        <v>622.9829223008868</v>
      </c>
      <c r="BY38" s="305">
        <f>'3B_Income Stmnt_Eastern'!BY38+'3C_Income Stmnt_Western'!BY38+'3D_Income Stmnt_The Cape'!BY38</f>
        <v>276.64932094755579</v>
      </c>
      <c r="BZ38" s="305">
        <f>'3B_Income Stmnt_Eastern'!BZ38+'3C_Income Stmnt_Western'!BZ38+'3D_Income Stmnt_The Cape'!BZ38</f>
        <v>209.56075938183787</v>
      </c>
      <c r="CA38" s="302">
        <f t="shared" si="88"/>
        <v>2001.8244388024334</v>
      </c>
      <c r="CB38" s="323">
        <f>'3B_Income Stmnt_Eastern'!CB38+'3C_Income Stmnt_Western'!CB38+'3D_Income Stmnt_The Cape'!CB38</f>
        <v>2021.3726130444829</v>
      </c>
      <c r="CC38" s="305">
        <f>'3B_Income Stmnt_Eastern'!CC38+'3C_Income Stmnt_Western'!CC38+'3D_Income Stmnt_The Cape'!CC38</f>
        <v>1988.6870497427744</v>
      </c>
      <c r="CD38" s="305">
        <f>'3B_Income Stmnt_Eastern'!CD38+'3C_Income Stmnt_Western'!CD38+'3D_Income Stmnt_The Cape'!CD38</f>
        <v>632.41382038034635</v>
      </c>
      <c r="CE38" s="305">
        <f>'3B_Income Stmnt_Eastern'!CE38+'3C_Income Stmnt_Western'!CE38+'3D_Income Stmnt_The Cape'!CE38</f>
        <v>689.79980060704736</v>
      </c>
      <c r="CF38" s="1114">
        <f t="shared" si="89"/>
        <v>5332.2732837746507</v>
      </c>
      <c r="CG38" s="324">
        <f t="shared" si="90"/>
        <v>7334.0977225770839</v>
      </c>
      <c r="CH38" s="300">
        <v>18</v>
      </c>
      <c r="CI38" s="1114">
        <f t="shared" si="91"/>
        <v>330288.68787871843</v>
      </c>
      <c r="CJ38" s="1114">
        <f t="shared" si="91"/>
        <v>386849.82523840235</v>
      </c>
      <c r="CK38" s="1114">
        <f t="shared" si="91"/>
        <v>442158.4031359466</v>
      </c>
      <c r="CL38" s="1114">
        <f t="shared" si="91"/>
        <v>618577.46779130073</v>
      </c>
      <c r="CM38" s="301">
        <f t="shared" si="92"/>
        <v>1777874.3840443683</v>
      </c>
    </row>
    <row r="39" spans="1:100" ht="15.75" customHeight="1">
      <c r="A39" s="312" t="s">
        <v>238</v>
      </c>
      <c r="B39" s="300">
        <v>19</v>
      </c>
      <c r="C39" s="305">
        <f>'3B_Income Stmnt_Eastern'!C39+'3C_Income Stmnt_Western'!C39+'3D_Income Stmnt_The Cape'!C39</f>
        <v>25833.338765883287</v>
      </c>
      <c r="D39" s="305">
        <f>'3B_Income Stmnt_Eastern'!D39+'3C_Income Stmnt_Western'!D39+'3D_Income Stmnt_The Cape'!D39</f>
        <v>32715.140788031993</v>
      </c>
      <c r="E39" s="305">
        <f>'3B_Income Stmnt_Eastern'!E39+'3C_Income Stmnt_Western'!E39+'3D_Income Stmnt_The Cape'!E39</f>
        <v>38756.951184628211</v>
      </c>
      <c r="F39" s="305">
        <f>'3B_Income Stmnt_Eastern'!F39+'3C_Income Stmnt_Western'!F39+'3D_Income Stmnt_The Cape'!F39</f>
        <v>53588.043916687231</v>
      </c>
      <c r="G39" s="302">
        <f t="shared" si="70"/>
        <v>150893.47465523073</v>
      </c>
      <c r="H39" s="323">
        <f>'3B_Income Stmnt_Eastern'!H39+'3C_Income Stmnt_Western'!H39+'3D_Income Stmnt_The Cape'!H39</f>
        <v>3.0000000000343403E-18</v>
      </c>
      <c r="I39" s="305">
        <f>'3B_Income Stmnt_Eastern'!I39+'3C_Income Stmnt_Western'!I39+'3D_Income Stmnt_The Cape'!I39</f>
        <v>3.0000000000475426E-18</v>
      </c>
      <c r="J39" s="305">
        <f>'3B_Income Stmnt_Eastern'!J39+'3C_Income Stmnt_Western'!J39+'3D_Income Stmnt_The Cape'!J39</f>
        <v>2.9999999997911485E-18</v>
      </c>
      <c r="K39" s="305">
        <f>'3B_Income Stmnt_Eastern'!K39+'3C_Income Stmnt_Western'!K39+'3D_Income Stmnt_The Cape'!K39</f>
        <v>2.9999999999486719E-18</v>
      </c>
      <c r="L39" s="1114">
        <f t="shared" si="71"/>
        <v>1.1999999999821703E-17</v>
      </c>
      <c r="M39" s="324">
        <f t="shared" si="72"/>
        <v>150893.47465523073</v>
      </c>
      <c r="N39" s="300">
        <v>19</v>
      </c>
      <c r="O39" s="305">
        <f>'3B_Income Stmnt_Eastern'!O39+'3C_Income Stmnt_Western'!O39+'3D_Income Stmnt_The Cape'!O39</f>
        <v>50282.532846076159</v>
      </c>
      <c r="P39" s="305">
        <f>'3B_Income Stmnt_Eastern'!P39+'3C_Income Stmnt_Western'!P39+'3D_Income Stmnt_The Cape'!P39</f>
        <v>56508.730980925015</v>
      </c>
      <c r="Q39" s="305">
        <f>'3B_Income Stmnt_Eastern'!Q39+'3C_Income Stmnt_Western'!Q39+'3D_Income Stmnt_The Cape'!Q39</f>
        <v>53621.546961366512</v>
      </c>
      <c r="R39" s="305">
        <f>'3B_Income Stmnt_Eastern'!R39+'3C_Income Stmnt_Western'!R39+'3D_Income Stmnt_The Cape'!R39</f>
        <v>59236.560622732381</v>
      </c>
      <c r="S39" s="302">
        <f t="shared" si="73"/>
        <v>219649.37141110009</v>
      </c>
      <c r="T39" s="323">
        <f>'3B_Income Stmnt_Eastern'!T39+'3C_Income Stmnt_Western'!T39+'3D_Income Stmnt_The Cape'!T39</f>
        <v>3.0000000000355375E-18</v>
      </c>
      <c r="U39" s="305">
        <f>'3B_Income Stmnt_Eastern'!U39+'3C_Income Stmnt_Western'!U39+'3D_Income Stmnt_The Cape'!U39</f>
        <v>3.0000000000446132E-18</v>
      </c>
      <c r="V39" s="305">
        <f>'3B_Income Stmnt_Eastern'!V39+'3C_Income Stmnt_Western'!V39+'3D_Income Stmnt_The Cape'!V39</f>
        <v>2.9999999997646466E-18</v>
      </c>
      <c r="W39" s="305">
        <f>'3B_Income Stmnt_Eastern'!W39+'3C_Income Stmnt_Western'!W39+'3D_Income Stmnt_The Cape'!W39</f>
        <v>2.9999999999511155E-18</v>
      </c>
      <c r="X39" s="1114">
        <f t="shared" si="74"/>
        <v>1.1999999999795914E-17</v>
      </c>
      <c r="Y39" s="324">
        <f t="shared" si="75"/>
        <v>219649.37141110009</v>
      </c>
      <c r="Z39" s="300">
        <v>19</v>
      </c>
      <c r="AA39" s="305">
        <f>'3B_Income Stmnt_Eastern'!AA39+'3C_Income Stmnt_Western'!AA39+'3D_Income Stmnt_The Cape'!AA39</f>
        <v>14715.889253455054</v>
      </c>
      <c r="AB39" s="305">
        <f>'3B_Income Stmnt_Eastern'!AB39+'3C_Income Stmnt_Western'!AB39+'3D_Income Stmnt_The Cape'!AB39</f>
        <v>13830.61022821985</v>
      </c>
      <c r="AC39" s="305">
        <f>'3B_Income Stmnt_Eastern'!AC39+'3C_Income Stmnt_Western'!AC39+'3D_Income Stmnt_The Cape'!AC39</f>
        <v>21129.925099222462</v>
      </c>
      <c r="AD39" s="305">
        <f>'3B_Income Stmnt_Eastern'!AD39+'3C_Income Stmnt_Western'!AD39+'3D_Income Stmnt_The Cape'!AD39</f>
        <v>14399.24325404047</v>
      </c>
      <c r="AE39" s="302">
        <f t="shared" si="76"/>
        <v>64075.667834937834</v>
      </c>
      <c r="AF39" s="323">
        <f>'3B_Income Stmnt_Eastern'!AF39+'3C_Income Stmnt_Western'!AF39+'3D_Income Stmnt_The Cape'!AF39</f>
        <v>12058.677116230472</v>
      </c>
      <c r="AG39" s="305">
        <f>'3B_Income Stmnt_Eastern'!AG39+'3C_Income Stmnt_Western'!AG39+'3D_Income Stmnt_The Cape'!AG39</f>
        <v>2.0000000000094568E-18</v>
      </c>
      <c r="AH39" s="305">
        <f>'3B_Income Stmnt_Eastern'!AH39+'3C_Income Stmnt_Western'!AH39+'3D_Income Stmnt_The Cape'!AH39</f>
        <v>31775.259256143443</v>
      </c>
      <c r="AI39" s="305">
        <f>'3B_Income Stmnt_Eastern'!AI39+'3C_Income Stmnt_Western'!AI39+'3D_Income Stmnt_The Cape'!AI39</f>
        <v>1.9999999999834071E-18</v>
      </c>
      <c r="AJ39" s="1114">
        <f t="shared" si="77"/>
        <v>43833.936372373915</v>
      </c>
      <c r="AK39" s="324">
        <f t="shared" si="78"/>
        <v>107909.60420731176</v>
      </c>
      <c r="AL39" s="300">
        <v>19</v>
      </c>
      <c r="AM39" s="305">
        <f>'3B_Income Stmnt_Eastern'!AM39+'3C_Income Stmnt_Western'!AM39+'3D_Income Stmnt_The Cape'!AM39</f>
        <v>38724.24008039559</v>
      </c>
      <c r="AN39" s="305">
        <f>'3B_Income Stmnt_Eastern'!AN39+'3C_Income Stmnt_Western'!AN39+'3D_Income Stmnt_The Cape'!AN39</f>
        <v>54760.653603248473</v>
      </c>
      <c r="AO39" s="305">
        <f>'3B_Income Stmnt_Eastern'!AO39+'3C_Income Stmnt_Western'!AO39+'3D_Income Stmnt_The Cape'!AO39</f>
        <v>39551.135671243763</v>
      </c>
      <c r="AP39" s="305">
        <f>'3B_Income Stmnt_Eastern'!AP39+'3C_Income Stmnt_Western'!AP39+'3D_Income Stmnt_The Cape'!AP39</f>
        <v>53335.270589212087</v>
      </c>
      <c r="AQ39" s="302">
        <f t="shared" si="79"/>
        <v>186371.29994409991</v>
      </c>
      <c r="AR39" s="323">
        <f>'3B_Income Stmnt_Eastern'!AR39+'3C_Income Stmnt_Western'!AR39+'3D_Income Stmnt_The Cape'!AR39</f>
        <v>2.000000000012702E-18</v>
      </c>
      <c r="AS39" s="305">
        <f>'3B_Income Stmnt_Eastern'!AS39+'3C_Income Stmnt_Western'!AS39+'3D_Income Stmnt_The Cape'!AS39</f>
        <v>2.0000000000348263E-18</v>
      </c>
      <c r="AT39" s="305">
        <f>'3B_Income Stmnt_Eastern'!AT39+'3C_Income Stmnt_Western'!AT39+'3D_Income Stmnt_The Cape'!AT39</f>
        <v>1.9999999997934611E-18</v>
      </c>
      <c r="AU39" s="305">
        <f>'3B_Income Stmnt_Eastern'!AU39+'3C_Income Stmnt_Western'!AU39+'3D_Income Stmnt_The Cape'!AU39</f>
        <v>8157.0598857635105</v>
      </c>
      <c r="AV39" s="1114">
        <f t="shared" si="80"/>
        <v>8157.0598857635105</v>
      </c>
      <c r="AW39" s="324">
        <f t="shared" si="81"/>
        <v>194528.35982986342</v>
      </c>
      <c r="AX39" s="300">
        <v>19</v>
      </c>
      <c r="AY39" s="305">
        <f>'3B_Income Stmnt_Eastern'!AY39+'3C_Income Stmnt_Western'!AY39+'3D_Income Stmnt_The Cape'!AY39</f>
        <v>1.5290260982384301E-2</v>
      </c>
      <c r="AZ39" s="305">
        <f>'3B_Income Stmnt_Eastern'!AZ39+'3C_Income Stmnt_Western'!AZ39+'3D_Income Stmnt_The Cape'!AZ39</f>
        <v>443.08149790679067</v>
      </c>
      <c r="BA39" s="305">
        <f>'3B_Income Stmnt_Eastern'!BA39+'3C_Income Stmnt_Western'!BA39+'3D_Income Stmnt_The Cape'!BA39</f>
        <v>130.56870901004038</v>
      </c>
      <c r="BB39" s="305">
        <f>'3B_Income Stmnt_Eastern'!BB39+'3C_Income Stmnt_Western'!BB39+'3D_Income Stmnt_The Cape'!BB39</f>
        <v>104.99280877888899</v>
      </c>
      <c r="BC39" s="302">
        <f t="shared" si="82"/>
        <v>678.65830595670241</v>
      </c>
      <c r="BD39" s="323">
        <f>'3B_Income Stmnt_Eastern'!BD39+'3C_Income Stmnt_Western'!BD39+'3D_Income Stmnt_The Cape'!BD39</f>
        <v>1.7134366840451377E-2</v>
      </c>
      <c r="BE39" s="305">
        <f>'3B_Income Stmnt_Eastern'!BE39+'3C_Income Stmnt_Western'!BE39+'3D_Income Stmnt_The Cape'!BE39</f>
        <v>7.6439432848467409E-2</v>
      </c>
      <c r="BF39" s="305">
        <f>'3B_Income Stmnt_Eastern'!BF39+'3C_Income Stmnt_Western'!BF39+'3D_Income Stmnt_The Cape'!BF39</f>
        <v>-0.74020702776164193</v>
      </c>
      <c r="BG39" s="305">
        <f>'3B_Income Stmnt_Eastern'!BG39+'3C_Income Stmnt_Western'!BG39+'3D_Income Stmnt_The Cape'!BG39</f>
        <v>2.9999999997620177E-18</v>
      </c>
      <c r="BH39" s="1114">
        <f t="shared" si="83"/>
        <v>-0.64663322807272317</v>
      </c>
      <c r="BI39" s="324">
        <f t="shared" si="84"/>
        <v>678.01167272862972</v>
      </c>
      <c r="BJ39" s="300">
        <v>19</v>
      </c>
      <c r="BK39" s="305">
        <f>'3B_Income Stmnt_Eastern'!BK39+'3C_Income Stmnt_Western'!BK39+'3D_Income Stmnt_The Cape'!BK39</f>
        <v>3.0000000000000002E-25</v>
      </c>
      <c r="BL39" s="305">
        <f>'3B_Income Stmnt_Eastern'!BL39+'3C_Income Stmnt_Western'!BL39+'3D_Income Stmnt_The Cape'!BL39</f>
        <v>3.0000000000000002E-25</v>
      </c>
      <c r="BM39" s="305">
        <f>'3B_Income Stmnt_Eastern'!BM39+'3C_Income Stmnt_Western'!BM39+'3D_Income Stmnt_The Cape'!BM39</f>
        <v>3.0000000000000002E-25</v>
      </c>
      <c r="BN39" s="305">
        <f>'3B_Income Stmnt_Eastern'!BN39+'3C_Income Stmnt_Western'!BN39+'3D_Income Stmnt_The Cape'!BN39</f>
        <v>3.0000000000000002E-25</v>
      </c>
      <c r="BO39" s="302">
        <f t="shared" si="85"/>
        <v>1.2000000000000001E-24</v>
      </c>
      <c r="BP39" s="323">
        <f>'3B_Income Stmnt_Eastern'!BP39+'3C_Income Stmnt_Western'!BP39+'3D_Income Stmnt_The Cape'!BP39</f>
        <v>3.0000000000000002E-18</v>
      </c>
      <c r="BQ39" s="305">
        <f>'3B_Income Stmnt_Eastern'!BQ39+'3C_Income Stmnt_Western'!BQ39+'3D_Income Stmnt_The Cape'!BQ39</f>
        <v>3.0000000000000002E-18</v>
      </c>
      <c r="BR39" s="305">
        <f>'3B_Income Stmnt_Eastern'!BR39+'3C_Income Stmnt_Western'!BR39+'3D_Income Stmnt_The Cape'!BR39</f>
        <v>3.0000000000000002E-18</v>
      </c>
      <c r="BS39" s="305">
        <f>'3B_Income Stmnt_Eastern'!BS39+'3C_Income Stmnt_Western'!BS39+'3D_Income Stmnt_The Cape'!BS39</f>
        <v>3.0000000000000002E-18</v>
      </c>
      <c r="BT39" s="1114">
        <f t="shared" si="86"/>
        <v>1.2000000000000001E-17</v>
      </c>
      <c r="BU39" s="324">
        <f t="shared" si="87"/>
        <v>1.2000001200000001E-17</v>
      </c>
      <c r="BV39" s="300">
        <v>19</v>
      </c>
      <c r="BW39" s="305">
        <f>'3B_Income Stmnt_Eastern'!BW39+'3C_Income Stmnt_Western'!BW39+'3D_Income Stmnt_The Cape'!BW39</f>
        <v>134.01389130153825</v>
      </c>
      <c r="BX39" s="305">
        <f>'3B_Income Stmnt_Eastern'!BX39+'3C_Income Stmnt_Western'!BX39+'3D_Income Stmnt_The Cape'!BX39</f>
        <v>146.03086220391225</v>
      </c>
      <c r="BY39" s="305">
        <f>'3B_Income Stmnt_Eastern'!BY39+'3C_Income Stmnt_Western'!BY39+'3D_Income Stmnt_The Cape'!BY39</f>
        <v>387.47653875281935</v>
      </c>
      <c r="BZ39" s="305">
        <f>'3B_Income Stmnt_Eastern'!BZ39+'3C_Income Stmnt_Western'!BZ39+'3D_Income Stmnt_The Cape'!BZ39</f>
        <v>1675.6944445273857</v>
      </c>
      <c r="CA39" s="302">
        <f t="shared" si="88"/>
        <v>2343.2157367856553</v>
      </c>
      <c r="CB39" s="323">
        <f>'3B_Income Stmnt_Eastern'!CB39+'3C_Income Stmnt_Western'!CB39+'3D_Income Stmnt_The Cape'!CB39</f>
        <v>5.0078495909094516E-2</v>
      </c>
      <c r="CC39" s="305">
        <f>'3B_Income Stmnt_Eastern'!CC39+'3C_Income Stmnt_Western'!CC39+'3D_Income Stmnt_The Cape'!CC39</f>
        <v>3.0000000000301433E-18</v>
      </c>
      <c r="CD39" s="305">
        <f>'3B_Income Stmnt_Eastern'!CD39+'3C_Income Stmnt_Western'!CD39+'3D_Income Stmnt_The Cape'!CD39</f>
        <v>2.9999999998500219E-18</v>
      </c>
      <c r="CE39" s="305">
        <f>'3B_Income Stmnt_Eastern'!CE39+'3C_Income Stmnt_Western'!CE39+'3D_Income Stmnt_The Cape'!CE39</f>
        <v>2.9999999998711678E-18</v>
      </c>
      <c r="CF39" s="1114">
        <f t="shared" si="89"/>
        <v>5.0078495909094516E-2</v>
      </c>
      <c r="CG39" s="324">
        <f t="shared" si="90"/>
        <v>2343.2658152815643</v>
      </c>
      <c r="CH39" s="300">
        <v>19</v>
      </c>
      <c r="CI39" s="1114">
        <f t="shared" si="91"/>
        <v>141748.77445646582</v>
      </c>
      <c r="CJ39" s="1114">
        <f t="shared" si="91"/>
        <v>158404.3243999689</v>
      </c>
      <c r="CK39" s="1114">
        <f t="shared" si="91"/>
        <v>185352.12321333951</v>
      </c>
      <c r="CL39" s="1114">
        <f t="shared" si="91"/>
        <v>190496.86552174194</v>
      </c>
      <c r="CM39" s="301">
        <f t="shared" si="92"/>
        <v>676002.08759151609</v>
      </c>
    </row>
    <row r="40" spans="1:100" ht="15.75" customHeight="1">
      <c r="A40" s="312" t="s">
        <v>239</v>
      </c>
      <c r="B40" s="300">
        <v>20</v>
      </c>
      <c r="C40" s="305">
        <f>'3B_Income Stmnt_Eastern'!C40+'3C_Income Stmnt_Western'!C40+'3D_Income Stmnt_The Cape'!C40</f>
        <v>6199.8276563051149</v>
      </c>
      <c r="D40" s="305">
        <f>'3B_Income Stmnt_Eastern'!D40+'3C_Income Stmnt_Western'!D40+'3D_Income Stmnt_The Cape'!D40</f>
        <v>4610.8316990382446</v>
      </c>
      <c r="E40" s="305">
        <f>'3B_Income Stmnt_Eastern'!E40+'3C_Income Stmnt_Western'!E40+'3D_Income Stmnt_The Cape'!E40</f>
        <v>5191.6349578983081</v>
      </c>
      <c r="F40" s="305">
        <f>'3B_Income Stmnt_Eastern'!F40+'3C_Income Stmnt_Western'!F40+'3D_Income Stmnt_The Cape'!F40</f>
        <v>6468.5865482926401</v>
      </c>
      <c r="G40" s="302">
        <f t="shared" si="70"/>
        <v>22470.880861534308</v>
      </c>
      <c r="H40" s="323">
        <f>'3B_Income Stmnt_Eastern'!H40+'3C_Income Stmnt_Western'!H40+'3D_Income Stmnt_The Cape'!H40</f>
        <v>15288.727493099486</v>
      </c>
      <c r="I40" s="305">
        <f>'3B_Income Stmnt_Eastern'!I40+'3C_Income Stmnt_Western'!I40+'3D_Income Stmnt_The Cape'!I40</f>
        <v>14448.994360587563</v>
      </c>
      <c r="J40" s="305">
        <f>'3B_Income Stmnt_Eastern'!J40+'3C_Income Stmnt_Western'!J40+'3D_Income Stmnt_The Cape'!J40</f>
        <v>20102.089309090978</v>
      </c>
      <c r="K40" s="305">
        <f>'3B_Income Stmnt_Eastern'!K40+'3C_Income Stmnt_Western'!K40+'3D_Income Stmnt_The Cape'!K40</f>
        <v>21853.908329836348</v>
      </c>
      <c r="L40" s="1114">
        <f t="shared" si="71"/>
        <v>71693.719492614386</v>
      </c>
      <c r="M40" s="324">
        <f t="shared" si="72"/>
        <v>94164.600354148686</v>
      </c>
      <c r="N40" s="300">
        <v>20</v>
      </c>
      <c r="O40" s="305">
        <f>'3B_Income Stmnt_Eastern'!O40+'3C_Income Stmnt_Western'!O40+'3D_Income Stmnt_The Cape'!O40</f>
        <v>8362.1154650525314</v>
      </c>
      <c r="P40" s="305">
        <f>'3B_Income Stmnt_Eastern'!P40+'3C_Income Stmnt_Western'!P40+'3D_Income Stmnt_The Cape'!P40</f>
        <v>7115.544869028824</v>
      </c>
      <c r="Q40" s="305">
        <f>'3B_Income Stmnt_Eastern'!Q40+'3C_Income Stmnt_Western'!Q40+'3D_Income Stmnt_The Cape'!Q40</f>
        <v>7341.0528325071646</v>
      </c>
      <c r="R40" s="305">
        <f>'3B_Income Stmnt_Eastern'!R40+'3C_Income Stmnt_Western'!R40+'3D_Income Stmnt_The Cape'!R40</f>
        <v>9018.1436711091937</v>
      </c>
      <c r="S40" s="302">
        <f t="shared" si="73"/>
        <v>31836.856837697713</v>
      </c>
      <c r="T40" s="323">
        <f>'3B_Income Stmnt_Eastern'!T40+'3C_Income Stmnt_Western'!T40+'3D_Income Stmnt_The Cape'!T40</f>
        <v>22434.071003403944</v>
      </c>
      <c r="U40" s="305">
        <f>'3B_Income Stmnt_Eastern'!U40+'3C_Income Stmnt_Western'!U40+'3D_Income Stmnt_The Cape'!U40</f>
        <v>28437.202970478276</v>
      </c>
      <c r="V40" s="305">
        <f>'3B_Income Stmnt_Eastern'!V40+'3C_Income Stmnt_Western'!V40+'3D_Income Stmnt_The Cape'!V40</f>
        <v>27228.659085012798</v>
      </c>
      <c r="W40" s="305">
        <f>'3B_Income Stmnt_Eastern'!W40+'3C_Income Stmnt_Western'!W40+'3D_Income Stmnt_The Cape'!W40</f>
        <v>36485.445594997429</v>
      </c>
      <c r="X40" s="1114">
        <f t="shared" si="74"/>
        <v>114585.37865389246</v>
      </c>
      <c r="Y40" s="324">
        <f t="shared" si="75"/>
        <v>146422.23549159017</v>
      </c>
      <c r="Z40" s="300">
        <v>20</v>
      </c>
      <c r="AA40" s="305">
        <f>'3B_Income Stmnt_Eastern'!AA40+'3C_Income Stmnt_Western'!AA40+'3D_Income Stmnt_The Cape'!AA40</f>
        <v>2178.074461805556</v>
      </c>
      <c r="AB40" s="305">
        <f>'3B_Income Stmnt_Eastern'!AB40+'3C_Income Stmnt_Western'!AB40+'3D_Income Stmnt_The Cape'!AB40</f>
        <v>1039.1915113951213</v>
      </c>
      <c r="AC40" s="305">
        <f>'3B_Income Stmnt_Eastern'!AC40+'3C_Income Stmnt_Western'!AC40+'3D_Income Stmnt_The Cape'!AC40</f>
        <v>402.87153115847627</v>
      </c>
      <c r="AD40" s="305">
        <f>'3B_Income Stmnt_Eastern'!AD40+'3C_Income Stmnt_Western'!AD40+'3D_Income Stmnt_The Cape'!AD40</f>
        <v>812.70221689091454</v>
      </c>
      <c r="AE40" s="302">
        <f t="shared" si="76"/>
        <v>4432.8397212500677</v>
      </c>
      <c r="AF40" s="323">
        <f>'3B_Income Stmnt_Eastern'!AF40+'3C_Income Stmnt_Western'!AF40+'3D_Income Stmnt_The Cape'!AF40</f>
        <v>5642.184570150961</v>
      </c>
      <c r="AG40" s="305">
        <f>'3B_Income Stmnt_Eastern'!AG40+'3C_Income Stmnt_Western'!AG40+'3D_Income Stmnt_The Cape'!AG40</f>
        <v>4262.4813335158751</v>
      </c>
      <c r="AH40" s="305">
        <f>'3B_Income Stmnt_Eastern'!AH40+'3C_Income Stmnt_Western'!AH40+'3D_Income Stmnt_The Cape'!AH40</f>
        <v>1611.7447100615666</v>
      </c>
      <c r="AI40" s="305">
        <f>'3B_Income Stmnt_Eastern'!AI40+'3C_Income Stmnt_Western'!AI40+'3D_Income Stmnt_The Cape'!AI40</f>
        <v>3882.5881675949613</v>
      </c>
      <c r="AJ40" s="1114">
        <f t="shared" si="77"/>
        <v>15398.998781323364</v>
      </c>
      <c r="AK40" s="324">
        <f t="shared" si="78"/>
        <v>19831.838502573431</v>
      </c>
      <c r="AL40" s="300">
        <v>20</v>
      </c>
      <c r="AM40" s="305">
        <f>'3B_Income Stmnt_Eastern'!AM40+'3C_Income Stmnt_Western'!AM40+'3D_Income Stmnt_The Cape'!AM40</f>
        <v>13791.367904570812</v>
      </c>
      <c r="AN40" s="305">
        <f>'3B_Income Stmnt_Eastern'!AN40+'3C_Income Stmnt_Western'!AN40+'3D_Income Stmnt_The Cape'!AN40</f>
        <v>8896.0105367863653</v>
      </c>
      <c r="AO40" s="305">
        <f>'3B_Income Stmnt_Eastern'!AO40+'3C_Income Stmnt_Western'!AO40+'3D_Income Stmnt_The Cape'!AO40</f>
        <v>7765.9139569308063</v>
      </c>
      <c r="AP40" s="305">
        <f>'3B_Income Stmnt_Eastern'!AP40+'3C_Income Stmnt_Western'!AP40+'3D_Income Stmnt_The Cape'!AP40</f>
        <v>10609.457820332238</v>
      </c>
      <c r="AQ40" s="302">
        <f t="shared" si="79"/>
        <v>41062.750218620218</v>
      </c>
      <c r="AR40" s="323">
        <f>'3B_Income Stmnt_Eastern'!AR40+'3C_Income Stmnt_Western'!AR40+'3D_Income Stmnt_The Cape'!AR40</f>
        <v>38539.892433237197</v>
      </c>
      <c r="AS40" s="305">
        <f>'3B_Income Stmnt_Eastern'!AS40+'3C_Income Stmnt_Western'!AS40+'3D_Income Stmnt_The Cape'!AS40</f>
        <v>36523.866231530461</v>
      </c>
      <c r="AT40" s="305">
        <f>'3B_Income Stmnt_Eastern'!AT40+'3C_Income Stmnt_Western'!AT40+'3D_Income Stmnt_The Cape'!AT40</f>
        <v>35332.038408497414</v>
      </c>
      <c r="AU40" s="305">
        <f>'3B_Income Stmnt_Eastern'!AU40+'3C_Income Stmnt_Western'!AU40+'3D_Income Stmnt_The Cape'!AU40</f>
        <v>44959.673534917856</v>
      </c>
      <c r="AV40" s="1114">
        <f t="shared" si="80"/>
        <v>155355.47060818292</v>
      </c>
      <c r="AW40" s="324">
        <f t="shared" si="81"/>
        <v>196418.22082680312</v>
      </c>
      <c r="AX40" s="300">
        <v>20</v>
      </c>
      <c r="AY40" s="305">
        <f>'3B_Income Stmnt_Eastern'!AY40+'3C_Income Stmnt_Western'!AY40+'3D_Income Stmnt_The Cape'!AY40</f>
        <v>1254.37461716862</v>
      </c>
      <c r="AZ40" s="305">
        <f>'3B_Income Stmnt_Eastern'!AZ40+'3C_Income Stmnt_Western'!AZ40+'3D_Income Stmnt_The Cape'!AZ40</f>
        <v>377.6033790909363</v>
      </c>
      <c r="BA40" s="305">
        <f>'3B_Income Stmnt_Eastern'!BA40+'3C_Income Stmnt_Western'!BA40+'3D_Income Stmnt_The Cape'!BA40</f>
        <v>380.9323167530319</v>
      </c>
      <c r="BB40" s="305">
        <f>'3B_Income Stmnt_Eastern'!BB40+'3C_Income Stmnt_Western'!BB40+'3D_Income Stmnt_The Cape'!BB40</f>
        <v>591.37851395189182</v>
      </c>
      <c r="BC40" s="302">
        <f t="shared" si="82"/>
        <v>2604.28882696448</v>
      </c>
      <c r="BD40" s="323">
        <f>'3B_Income Stmnt_Eastern'!BD40+'3C_Income Stmnt_Western'!BD40+'3D_Income Stmnt_The Cape'!BD40</f>
        <v>3319.0780486175295</v>
      </c>
      <c r="BE40" s="305">
        <f>'3B_Income Stmnt_Eastern'!BE40+'3C_Income Stmnt_Western'!BE40+'3D_Income Stmnt_The Cape'!BE40</f>
        <v>1510.7386727244111</v>
      </c>
      <c r="BF40" s="305">
        <f>'3B_Income Stmnt_Eastern'!BF40+'3C_Income Stmnt_Western'!BF40+'3D_Income Stmnt_The Cape'!BF40</f>
        <v>1521.6831058836042</v>
      </c>
      <c r="BG40" s="305">
        <f>'3B_Income Stmnt_Eastern'!BG40+'3C_Income Stmnt_Western'!BG40+'3D_Income Stmnt_The Cape'!BG40</f>
        <v>2363.9356729835094</v>
      </c>
      <c r="BH40" s="1114">
        <f t="shared" si="83"/>
        <v>8715.4355002090542</v>
      </c>
      <c r="BI40" s="324">
        <f t="shared" si="84"/>
        <v>11319.724327173535</v>
      </c>
      <c r="BJ40" s="300">
        <v>20</v>
      </c>
      <c r="BK40" s="305">
        <f>'3B_Income Stmnt_Eastern'!BK40+'3C_Income Stmnt_Western'!BK40+'3D_Income Stmnt_The Cape'!BK40</f>
        <v>3.0000000000000002E-25</v>
      </c>
      <c r="BL40" s="305">
        <f>'3B_Income Stmnt_Eastern'!BL40+'3C_Income Stmnt_Western'!BL40+'3D_Income Stmnt_The Cape'!BL40</f>
        <v>3.0000000000000002E-25</v>
      </c>
      <c r="BM40" s="305">
        <f>'3B_Income Stmnt_Eastern'!BM40+'3C_Income Stmnt_Western'!BM40+'3D_Income Stmnt_The Cape'!BM40</f>
        <v>3.0000000000000002E-25</v>
      </c>
      <c r="BN40" s="305">
        <f>'3B_Income Stmnt_Eastern'!BN40+'3C_Income Stmnt_Western'!BN40+'3D_Income Stmnt_The Cape'!BN40</f>
        <v>3.0000000000000002E-25</v>
      </c>
      <c r="BO40" s="302">
        <f t="shared" si="85"/>
        <v>1.2000000000000001E-24</v>
      </c>
      <c r="BP40" s="323">
        <f>'3B_Income Stmnt_Eastern'!BP40+'3C_Income Stmnt_Western'!BP40+'3D_Income Stmnt_The Cape'!BP40</f>
        <v>3.0000000000000002E-18</v>
      </c>
      <c r="BQ40" s="305">
        <f>'3B_Income Stmnt_Eastern'!BQ40+'3C_Income Stmnt_Western'!BQ40+'3D_Income Stmnt_The Cape'!BQ40</f>
        <v>3.0000000000000002E-18</v>
      </c>
      <c r="BR40" s="305">
        <f>'3B_Income Stmnt_Eastern'!BR40+'3C_Income Stmnt_Western'!BR40+'3D_Income Stmnt_The Cape'!BR40</f>
        <v>3.0000000000000002E-18</v>
      </c>
      <c r="BS40" s="305">
        <f>'3B_Income Stmnt_Eastern'!BS40+'3C_Income Stmnt_Western'!BS40+'3D_Income Stmnt_The Cape'!BS40</f>
        <v>3.0000000000000002E-18</v>
      </c>
      <c r="BT40" s="1114">
        <f t="shared" si="86"/>
        <v>1.2000000000000001E-17</v>
      </c>
      <c r="BU40" s="324">
        <f t="shared" si="87"/>
        <v>1.2000001200000001E-17</v>
      </c>
      <c r="BV40" s="300">
        <v>20</v>
      </c>
      <c r="BW40" s="305">
        <f>'3B_Income Stmnt_Eastern'!BW40+'3C_Income Stmnt_Western'!BW40+'3D_Income Stmnt_The Cape'!BW40</f>
        <v>31.096108974443219</v>
      </c>
      <c r="BX40" s="305">
        <f>'3B_Income Stmnt_Eastern'!BX40+'3C_Income Stmnt_Western'!BX40+'3D_Income Stmnt_The Cape'!BX40</f>
        <v>45.698192370048019</v>
      </c>
      <c r="BY40" s="305">
        <f>'3B_Income Stmnt_Eastern'!BY40+'3C_Income Stmnt_Western'!BY40+'3D_Income Stmnt_The Cape'!BY40</f>
        <v>48.0834447312821</v>
      </c>
      <c r="BZ40" s="305">
        <f>'3B_Income Stmnt_Eastern'!BZ40+'3C_Income Stmnt_Western'!BZ40+'3D_Income Stmnt_The Cape'!BZ40</f>
        <v>1474.3203535622506</v>
      </c>
      <c r="CA40" s="302">
        <f t="shared" si="88"/>
        <v>1599.1980996380239</v>
      </c>
      <c r="CB40" s="323">
        <f>'3B_Income Stmnt_Eastern'!CB40+'3C_Income Stmnt_Western'!CB40+'3D_Income Stmnt_The Cape'!CB40</f>
        <v>238.39222493833338</v>
      </c>
      <c r="CC40" s="305">
        <f>'3B_Income Stmnt_Eastern'!CC40+'3C_Income Stmnt_Western'!CC40+'3D_Income Stmnt_The Cape'!CC40</f>
        <v>517.35675739540318</v>
      </c>
      <c r="CD40" s="305">
        <f>'3B_Income Stmnt_Eastern'!CD40+'3C_Income Stmnt_Western'!CD40+'3D_Income Stmnt_The Cape'!CD40</f>
        <v>192.47155973161</v>
      </c>
      <c r="CE40" s="305">
        <f>'3B_Income Stmnt_Eastern'!CE40+'3C_Income Stmnt_Western'!CE40+'3D_Income Stmnt_The Cape'!CE40</f>
        <v>5444.9335013312048</v>
      </c>
      <c r="CF40" s="1114">
        <f t="shared" si="89"/>
        <v>6393.1540433965511</v>
      </c>
      <c r="CG40" s="324">
        <f t="shared" si="90"/>
        <v>7992.3521430345754</v>
      </c>
      <c r="CH40" s="300">
        <v>20</v>
      </c>
      <c r="CI40" s="1114">
        <f t="shared" si="91"/>
        <v>117279.20198732453</v>
      </c>
      <c r="CJ40" s="1114">
        <f t="shared" si="91"/>
        <v>107785.52051394155</v>
      </c>
      <c r="CK40" s="1114">
        <f t="shared" si="91"/>
        <v>107119.17521825706</v>
      </c>
      <c r="CL40" s="1114">
        <f t="shared" si="91"/>
        <v>143965.07392580042</v>
      </c>
      <c r="CM40" s="301">
        <f t="shared" si="92"/>
        <v>476148.97164532356</v>
      </c>
    </row>
    <row r="41" spans="1:100" ht="15.75" customHeight="1">
      <c r="A41" s="312" t="s">
        <v>240</v>
      </c>
      <c r="B41" s="300">
        <v>21</v>
      </c>
      <c r="C41" s="305">
        <f>'3B_Income Stmnt_Eastern'!C41+'3C_Income Stmnt_Western'!C41+'3D_Income Stmnt_The Cape'!C41</f>
        <v>3.0000000000000002E-25</v>
      </c>
      <c r="D41" s="305">
        <f>'3B_Income Stmnt_Eastern'!D41+'3C_Income Stmnt_Western'!D41+'3D_Income Stmnt_The Cape'!D41</f>
        <v>3.0000000000000002E-25</v>
      </c>
      <c r="E41" s="305">
        <f>'3B_Income Stmnt_Eastern'!E41+'3C_Income Stmnt_Western'!E41+'3D_Income Stmnt_The Cape'!E41</f>
        <v>3.0000000000000002E-25</v>
      </c>
      <c r="F41" s="305">
        <f>'3B_Income Stmnt_Eastern'!F41+'3C_Income Stmnt_Western'!F41+'3D_Income Stmnt_The Cape'!F41</f>
        <v>3.0000000000000002E-25</v>
      </c>
      <c r="G41" s="302">
        <f t="shared" si="70"/>
        <v>1.2000000000000001E-24</v>
      </c>
      <c r="H41" s="323">
        <f>'3B_Income Stmnt_Eastern'!H41+'3C_Income Stmnt_Western'!H41+'3D_Income Stmnt_The Cape'!H41</f>
        <v>1127126.0390856101</v>
      </c>
      <c r="I41" s="305">
        <f>'3B_Income Stmnt_Eastern'!I41+'3C_Income Stmnt_Western'!I41+'3D_Income Stmnt_The Cape'!I41</f>
        <v>1309676.1457249278</v>
      </c>
      <c r="J41" s="305">
        <f>'3B_Income Stmnt_Eastern'!J41+'3C_Income Stmnt_Western'!J41+'3D_Income Stmnt_The Cape'!J41</f>
        <v>1448753.4032123082</v>
      </c>
      <c r="K41" s="305">
        <f>'3B_Income Stmnt_Eastern'!K41+'3C_Income Stmnt_Western'!K41+'3D_Income Stmnt_The Cape'!K41</f>
        <v>2895611.1521004657</v>
      </c>
      <c r="L41" s="1114">
        <f t="shared" si="71"/>
        <v>6781166.7401233111</v>
      </c>
      <c r="M41" s="324">
        <f t="shared" si="72"/>
        <v>6781166.7401233111</v>
      </c>
      <c r="N41" s="300">
        <v>21</v>
      </c>
      <c r="O41" s="305">
        <f>'3B_Income Stmnt_Eastern'!O41+'3C_Income Stmnt_Western'!O41+'3D_Income Stmnt_The Cape'!O41</f>
        <v>3.0000000000000002E-25</v>
      </c>
      <c r="P41" s="305">
        <f>'3B_Income Stmnt_Eastern'!P41+'3C_Income Stmnt_Western'!P41+'3D_Income Stmnt_The Cape'!P41</f>
        <v>3.0000000000000002E-25</v>
      </c>
      <c r="Q41" s="305">
        <f>'3B_Income Stmnt_Eastern'!Q41+'3C_Income Stmnt_Western'!Q41+'3D_Income Stmnt_The Cape'!Q41</f>
        <v>3.0000000000000002E-25</v>
      </c>
      <c r="R41" s="305">
        <f>'3B_Income Stmnt_Eastern'!R41+'3C_Income Stmnt_Western'!R41+'3D_Income Stmnt_The Cape'!R41</f>
        <v>3.0000000000000002E-25</v>
      </c>
      <c r="S41" s="302">
        <f t="shared" si="73"/>
        <v>1.2000000000000001E-24</v>
      </c>
      <c r="T41" s="323">
        <f>'3B_Income Stmnt_Eastern'!T41+'3C_Income Stmnt_Western'!T41+'3D_Income Stmnt_The Cape'!T41</f>
        <v>2176623.0716678421</v>
      </c>
      <c r="U41" s="305">
        <f>'3B_Income Stmnt_Eastern'!U41+'3C_Income Stmnt_Western'!U41+'3D_Income Stmnt_The Cape'!U41</f>
        <v>2345660.0723716361</v>
      </c>
      <c r="V41" s="305">
        <f>'3B_Income Stmnt_Eastern'!V41+'3C_Income Stmnt_Western'!V41+'3D_Income Stmnt_The Cape'!V41</f>
        <v>2414256.2952286056</v>
      </c>
      <c r="W41" s="305">
        <f>'3B_Income Stmnt_Eastern'!W41+'3C_Income Stmnt_Western'!W41+'3D_Income Stmnt_The Cape'!W41</f>
        <v>2572259.3195151221</v>
      </c>
      <c r="X41" s="1114">
        <f t="shared" si="74"/>
        <v>9508798.7587832063</v>
      </c>
      <c r="Y41" s="324">
        <f t="shared" si="75"/>
        <v>9508798.7587832063</v>
      </c>
      <c r="Z41" s="300">
        <v>21</v>
      </c>
      <c r="AA41" s="305">
        <f>'3B_Income Stmnt_Eastern'!AA41+'3C_Income Stmnt_Western'!AA41+'3D_Income Stmnt_The Cape'!AA41</f>
        <v>3.0000000000000002E-25</v>
      </c>
      <c r="AB41" s="305">
        <f>'3B_Income Stmnt_Eastern'!AB41+'3C_Income Stmnt_Western'!AB41+'3D_Income Stmnt_The Cape'!AB41</f>
        <v>3.0000000000000002E-25</v>
      </c>
      <c r="AC41" s="305">
        <f>'3B_Income Stmnt_Eastern'!AC41+'3C_Income Stmnt_Western'!AC41+'3D_Income Stmnt_The Cape'!AC41</f>
        <v>3.0000000000000002E-25</v>
      </c>
      <c r="AD41" s="305">
        <f>'3B_Income Stmnt_Eastern'!AD41+'3C_Income Stmnt_Western'!AD41+'3D_Income Stmnt_The Cape'!AD41</f>
        <v>3.0000000000000002E-25</v>
      </c>
      <c r="AE41" s="302">
        <f t="shared" si="76"/>
        <v>1.2000000000000001E-24</v>
      </c>
      <c r="AF41" s="323">
        <f>'3B_Income Stmnt_Eastern'!AF41+'3C_Income Stmnt_Western'!AF41+'3D_Income Stmnt_The Cape'!AF41</f>
        <v>537608.76105874428</v>
      </c>
      <c r="AG41" s="305">
        <f>'3B_Income Stmnt_Eastern'!AG41+'3C_Income Stmnt_Western'!AG41+'3D_Income Stmnt_The Cape'!AG41</f>
        <v>476289.7396348528</v>
      </c>
      <c r="AH41" s="305">
        <f>'3B_Income Stmnt_Eastern'!AH41+'3C_Income Stmnt_Western'!AH41+'3D_Income Stmnt_The Cape'!AH41</f>
        <v>555982.64794769825</v>
      </c>
      <c r="AI41" s="305">
        <f>'3B_Income Stmnt_Eastern'!AI41+'3C_Income Stmnt_Western'!AI41+'3D_Income Stmnt_The Cape'!AI41</f>
        <v>558411.35225620237</v>
      </c>
      <c r="AJ41" s="1114">
        <f t="shared" si="77"/>
        <v>2128292.5008974979</v>
      </c>
      <c r="AK41" s="324">
        <f t="shared" si="78"/>
        <v>2128292.5008974979</v>
      </c>
      <c r="AL41" s="300">
        <v>21</v>
      </c>
      <c r="AM41" s="305">
        <f>'3B_Income Stmnt_Eastern'!AM41+'3C_Income Stmnt_Western'!AM41+'3D_Income Stmnt_The Cape'!AM41</f>
        <v>3.0000000000000002E-25</v>
      </c>
      <c r="AN41" s="305">
        <f>'3B_Income Stmnt_Eastern'!AN41+'3C_Income Stmnt_Western'!AN41+'3D_Income Stmnt_The Cape'!AN41</f>
        <v>3.0000000000000002E-25</v>
      </c>
      <c r="AO41" s="305">
        <f>'3B_Income Stmnt_Eastern'!AO41+'3C_Income Stmnt_Western'!AO41+'3D_Income Stmnt_The Cape'!AO41</f>
        <v>3.0000000000000002E-25</v>
      </c>
      <c r="AP41" s="305">
        <f>'3B_Income Stmnt_Eastern'!AP41+'3C_Income Stmnt_Western'!AP41+'3D_Income Stmnt_The Cape'!AP41</f>
        <v>3.0000000000000002E-25</v>
      </c>
      <c r="AQ41" s="302">
        <f t="shared" si="79"/>
        <v>1.2000000000000001E-24</v>
      </c>
      <c r="AR41" s="323">
        <f>'3B_Income Stmnt_Eastern'!AR41+'3C_Income Stmnt_Western'!AR41+'3D_Income Stmnt_The Cape'!AR41</f>
        <v>2231439.4898492824</v>
      </c>
      <c r="AS41" s="305">
        <f>'3B_Income Stmnt_Eastern'!AS41+'3C_Income Stmnt_Western'!AS41+'3D_Income Stmnt_The Cape'!AS41</f>
        <v>2382037.7241133847</v>
      </c>
      <c r="AT41" s="305">
        <f>'3B_Income Stmnt_Eastern'!AT41+'3C_Income Stmnt_Western'!AT41+'3D_Income Stmnt_The Cape'!AT41</f>
        <v>2771420.0091347005</v>
      </c>
      <c r="AU41" s="305">
        <f>'3B_Income Stmnt_Eastern'!AU41+'3C_Income Stmnt_Western'!AU41+'3D_Income Stmnt_The Cape'!AU41</f>
        <v>4045236.8913054625</v>
      </c>
      <c r="AV41" s="1114">
        <f t="shared" si="80"/>
        <v>11430134.114402831</v>
      </c>
      <c r="AW41" s="324">
        <f t="shared" si="81"/>
        <v>11430134.114402831</v>
      </c>
      <c r="AX41" s="300">
        <v>21</v>
      </c>
      <c r="AY41" s="305">
        <f>'3B_Income Stmnt_Eastern'!AY41+'3C_Income Stmnt_Western'!AY41+'3D_Income Stmnt_The Cape'!AY41</f>
        <v>3.0000000000000002E-25</v>
      </c>
      <c r="AZ41" s="305">
        <f>'3B_Income Stmnt_Eastern'!AZ41+'3C_Income Stmnt_Western'!AZ41+'3D_Income Stmnt_The Cape'!AZ41</f>
        <v>3.0000000000000002E-25</v>
      </c>
      <c r="BA41" s="305">
        <f>'3B_Income Stmnt_Eastern'!BA41+'3C_Income Stmnt_Western'!BA41+'3D_Income Stmnt_The Cape'!BA41</f>
        <v>3.0000000000000002E-25</v>
      </c>
      <c r="BB41" s="305">
        <f>'3B_Income Stmnt_Eastern'!BB41+'3C_Income Stmnt_Western'!BB41+'3D_Income Stmnt_The Cape'!BB41</f>
        <v>3.0000000000000002E-25</v>
      </c>
      <c r="BC41" s="302">
        <f t="shared" si="82"/>
        <v>1.2000000000000001E-24</v>
      </c>
      <c r="BD41" s="323">
        <f>'3B_Income Stmnt_Eastern'!BD41+'3C_Income Stmnt_Western'!BD41+'3D_Income Stmnt_The Cape'!BD41</f>
        <v>55529.103309065998</v>
      </c>
      <c r="BE41" s="305">
        <f>'3B_Income Stmnt_Eastern'!BE41+'3C_Income Stmnt_Western'!BE41+'3D_Income Stmnt_The Cape'!BE41</f>
        <v>34815.260647893978</v>
      </c>
      <c r="BF41" s="305">
        <f>'3B_Income Stmnt_Eastern'!BF41+'3C_Income Stmnt_Western'!BF41+'3D_Income Stmnt_The Cape'!BF41</f>
        <v>38003.037058118927</v>
      </c>
      <c r="BG41" s="305">
        <f>'3B_Income Stmnt_Eastern'!BG41+'3C_Income Stmnt_Western'!BG41+'3D_Income Stmnt_The Cape'!BG41</f>
        <v>9826.0061442199421</v>
      </c>
      <c r="BH41" s="1114">
        <f t="shared" si="83"/>
        <v>138173.40715929886</v>
      </c>
      <c r="BI41" s="324">
        <f t="shared" si="84"/>
        <v>138173.40715929886</v>
      </c>
      <c r="BJ41" s="300">
        <v>21</v>
      </c>
      <c r="BK41" s="305">
        <f>'3B_Income Stmnt_Eastern'!BK41+'3C_Income Stmnt_Western'!BK41+'3D_Income Stmnt_The Cape'!BK41</f>
        <v>3.0000000000000002E-25</v>
      </c>
      <c r="BL41" s="305">
        <f>'3B_Income Stmnt_Eastern'!BL41+'3C_Income Stmnt_Western'!BL41+'3D_Income Stmnt_The Cape'!BL41</f>
        <v>3.0000000000000002E-25</v>
      </c>
      <c r="BM41" s="305">
        <f>'3B_Income Stmnt_Eastern'!BM41+'3C_Income Stmnt_Western'!BM41+'3D_Income Stmnt_The Cape'!BM41</f>
        <v>3.0000000000000002E-25</v>
      </c>
      <c r="BN41" s="305">
        <f>'3B_Income Stmnt_Eastern'!BN41+'3C_Income Stmnt_Western'!BN41+'3D_Income Stmnt_The Cape'!BN41</f>
        <v>3.0000000000000002E-25</v>
      </c>
      <c r="BO41" s="302">
        <f t="shared" si="85"/>
        <v>1.2000000000000001E-24</v>
      </c>
      <c r="BP41" s="323">
        <f>'3B_Income Stmnt_Eastern'!BP41+'3C_Income Stmnt_Western'!BP41+'3D_Income Stmnt_The Cape'!BP41</f>
        <v>3.0000000000000002E-18</v>
      </c>
      <c r="BQ41" s="305">
        <f>'3B_Income Stmnt_Eastern'!BQ41+'3C_Income Stmnt_Western'!BQ41+'3D_Income Stmnt_The Cape'!BQ41</f>
        <v>3.0000000000000002E-18</v>
      </c>
      <c r="BR41" s="305">
        <f>'3B_Income Stmnt_Eastern'!BR41+'3C_Income Stmnt_Western'!BR41+'3D_Income Stmnt_The Cape'!BR41</f>
        <v>3.0000000000000002E-18</v>
      </c>
      <c r="BS41" s="305">
        <f>'3B_Income Stmnt_Eastern'!BS41+'3C_Income Stmnt_Western'!BS41+'3D_Income Stmnt_The Cape'!BS41</f>
        <v>3.0000000000000002E-18</v>
      </c>
      <c r="BT41" s="1114">
        <f t="shared" si="86"/>
        <v>1.2000000000000001E-17</v>
      </c>
      <c r="BU41" s="324">
        <f t="shared" si="87"/>
        <v>1.2000001200000001E-17</v>
      </c>
      <c r="BV41" s="300">
        <v>21</v>
      </c>
      <c r="BW41" s="305">
        <f>'3B_Income Stmnt_Eastern'!BW41+'3C_Income Stmnt_Western'!BW41+'3D_Income Stmnt_The Cape'!BW41</f>
        <v>3.0000000000000002E-25</v>
      </c>
      <c r="BX41" s="305">
        <f>'3B_Income Stmnt_Eastern'!BX41+'3C_Income Stmnt_Western'!BX41+'3D_Income Stmnt_The Cape'!BX41</f>
        <v>3.0000000000000002E-25</v>
      </c>
      <c r="BY41" s="305">
        <f>'3B_Income Stmnt_Eastern'!BY41+'3C_Income Stmnt_Western'!BY41+'3D_Income Stmnt_The Cape'!BY41</f>
        <v>3.0000000000000002E-25</v>
      </c>
      <c r="BZ41" s="305">
        <f>'3B_Income Stmnt_Eastern'!BZ41+'3C_Income Stmnt_Western'!BZ41+'3D_Income Stmnt_The Cape'!BZ41</f>
        <v>3.0000000000000002E-25</v>
      </c>
      <c r="CA41" s="302">
        <f t="shared" si="88"/>
        <v>1.2000000000000001E-24</v>
      </c>
      <c r="CB41" s="323">
        <f>'3B_Income Stmnt_Eastern'!CB41+'3C_Income Stmnt_Western'!CB41+'3D_Income Stmnt_The Cape'!CB41</f>
        <v>109525.47013243438</v>
      </c>
      <c r="CC41" s="305">
        <f>'3B_Income Stmnt_Eastern'!CC41+'3C_Income Stmnt_Western'!CC41+'3D_Income Stmnt_The Cape'!CC41</f>
        <v>107999.240138073</v>
      </c>
      <c r="CD41" s="305">
        <f>'3B_Income Stmnt_Eastern'!CD41+'3C_Income Stmnt_Western'!CD41+'3D_Income Stmnt_The Cape'!CD41</f>
        <v>56594.575862715814</v>
      </c>
      <c r="CE41" s="305">
        <f>'3B_Income Stmnt_Eastern'!CE41+'3C_Income Stmnt_Western'!CE41+'3D_Income Stmnt_The Cape'!CE41</f>
        <v>90224.919483335034</v>
      </c>
      <c r="CF41" s="1114">
        <f t="shared" si="89"/>
        <v>364344.20561655826</v>
      </c>
      <c r="CG41" s="324">
        <f t="shared" si="90"/>
        <v>364344.20561655826</v>
      </c>
      <c r="CH41" s="300">
        <v>21</v>
      </c>
      <c r="CI41" s="1114">
        <f t="shared" si="91"/>
        <v>6237851.9351029797</v>
      </c>
      <c r="CJ41" s="1114">
        <f t="shared" si="91"/>
        <v>6656478.182630768</v>
      </c>
      <c r="CK41" s="1114">
        <f t="shared" si="91"/>
        <v>7285009.9684441471</v>
      </c>
      <c r="CL41" s="1114">
        <f t="shared" si="91"/>
        <v>10171569.640804809</v>
      </c>
      <c r="CM41" s="301">
        <f t="shared" si="92"/>
        <v>30350909.726982705</v>
      </c>
      <c r="CN41" s="265"/>
    </row>
    <row r="42" spans="1:100" ht="15.75" customHeight="1">
      <c r="A42" s="312" t="s">
        <v>241</v>
      </c>
      <c r="B42" s="300">
        <v>22</v>
      </c>
      <c r="C42" s="305">
        <f>'3B_Income Stmnt_Eastern'!C42+'3C_Income Stmnt_Western'!C42+'3D_Income Stmnt_The Cape'!C42</f>
        <v>39685.439031411683</v>
      </c>
      <c r="D42" s="305">
        <f>'3B_Income Stmnt_Eastern'!D42+'3C_Income Stmnt_Western'!D42+'3D_Income Stmnt_The Cape'!D42</f>
        <v>33730.798180126709</v>
      </c>
      <c r="E42" s="305">
        <f>'3B_Income Stmnt_Eastern'!E42+'3C_Income Stmnt_Western'!E42+'3D_Income Stmnt_The Cape'!E42</f>
        <v>32196.750914890912</v>
      </c>
      <c r="F42" s="305">
        <f>'3B_Income Stmnt_Eastern'!F42+'3C_Income Stmnt_Western'!F42+'3D_Income Stmnt_The Cape'!F42</f>
        <v>47212.173315471191</v>
      </c>
      <c r="G42" s="302">
        <f t="shared" si="70"/>
        <v>152825.16144190051</v>
      </c>
      <c r="H42" s="323">
        <f>'3B_Income Stmnt_Eastern'!H42+'3C_Income Stmnt_Western'!H42+'3D_Income Stmnt_The Cape'!H42</f>
        <v>1002.98274537886</v>
      </c>
      <c r="I42" s="305">
        <f>'3B_Income Stmnt_Eastern'!I42+'3C_Income Stmnt_Western'!I42+'3D_Income Stmnt_The Cape'!I42</f>
        <v>-115.36327353137921</v>
      </c>
      <c r="J42" s="305">
        <f>'3B_Income Stmnt_Eastern'!J42+'3C_Income Stmnt_Western'!J42+'3D_Income Stmnt_The Cape'!J42</f>
        <v>-432.76713973821722</v>
      </c>
      <c r="K42" s="305">
        <f>'3B_Income Stmnt_Eastern'!K42+'3C_Income Stmnt_Western'!K42+'3D_Income Stmnt_The Cape'!K42</f>
        <v>-2733.6728383364057</v>
      </c>
      <c r="L42" s="1114">
        <f t="shared" si="71"/>
        <v>-2278.8205062271422</v>
      </c>
      <c r="M42" s="324">
        <f t="shared" si="72"/>
        <v>150546.34093567336</v>
      </c>
      <c r="N42" s="300">
        <v>22</v>
      </c>
      <c r="O42" s="305">
        <f>'3B_Income Stmnt_Eastern'!O42+'3C_Income Stmnt_Western'!O42+'3D_Income Stmnt_The Cape'!O42</f>
        <v>102108.90404678568</v>
      </c>
      <c r="P42" s="305">
        <f>'3B_Income Stmnt_Eastern'!P42+'3C_Income Stmnt_Western'!P42+'3D_Income Stmnt_The Cape'!P42</f>
        <v>74385.700077256886</v>
      </c>
      <c r="Q42" s="305">
        <f>'3B_Income Stmnt_Eastern'!Q42+'3C_Income Stmnt_Western'!Q42+'3D_Income Stmnt_The Cape'!Q42</f>
        <v>62454.267653084782</v>
      </c>
      <c r="R42" s="305">
        <f>'3B_Income Stmnt_Eastern'!R42+'3C_Income Stmnt_Western'!R42+'3D_Income Stmnt_The Cape'!R42</f>
        <v>48762.340809413537</v>
      </c>
      <c r="S42" s="302">
        <f t="shared" si="73"/>
        <v>287711.21258654085</v>
      </c>
      <c r="T42" s="323">
        <f>'3B_Income Stmnt_Eastern'!T42+'3C_Income Stmnt_Western'!T42+'3D_Income Stmnt_The Cape'!T42</f>
        <v>323.72779103321358</v>
      </c>
      <c r="U42" s="305">
        <f>'3B_Income Stmnt_Eastern'!U42+'3C_Income Stmnt_Western'!U42+'3D_Income Stmnt_The Cape'!U42</f>
        <v>1109.2529667104532</v>
      </c>
      <c r="V42" s="305">
        <f>'3B_Income Stmnt_Eastern'!V42+'3C_Income Stmnt_Western'!V42+'3D_Income Stmnt_The Cape'!V42</f>
        <v>2324.7479505520787</v>
      </c>
      <c r="W42" s="305">
        <f>'3B_Income Stmnt_Eastern'!W42+'3C_Income Stmnt_Western'!W42+'3D_Income Stmnt_The Cape'!W42</f>
        <v>2471.3410605066488</v>
      </c>
      <c r="X42" s="1114">
        <f t="shared" si="74"/>
        <v>6229.0697688023938</v>
      </c>
      <c r="Y42" s="324">
        <f t="shared" si="75"/>
        <v>293940.28235534322</v>
      </c>
      <c r="Z42" s="300">
        <v>22</v>
      </c>
      <c r="AA42" s="305">
        <f>'3B_Income Stmnt_Eastern'!AA42+'3C_Income Stmnt_Western'!AA42+'3D_Income Stmnt_The Cape'!AA42</f>
        <v>41343.749478319129</v>
      </c>
      <c r="AB42" s="305">
        <f>'3B_Income Stmnt_Eastern'!AB42+'3C_Income Stmnt_Western'!AB42+'3D_Income Stmnt_The Cape'!AB42</f>
        <v>33148.474557327128</v>
      </c>
      <c r="AC42" s="305">
        <f>'3B_Income Stmnt_Eastern'!AC42+'3C_Income Stmnt_Western'!AC42+'3D_Income Stmnt_The Cape'!AC42</f>
        <v>25421.883244050834</v>
      </c>
      <c r="AD42" s="305">
        <f>'3B_Income Stmnt_Eastern'!AD42+'3C_Income Stmnt_Western'!AD42+'3D_Income Stmnt_The Cape'!AD42</f>
        <v>18760.242714943386</v>
      </c>
      <c r="AE42" s="302">
        <f t="shared" si="76"/>
        <v>118674.34999464048</v>
      </c>
      <c r="AF42" s="323">
        <f>'3B_Income Stmnt_Eastern'!AF42+'3C_Income Stmnt_Western'!AF42+'3D_Income Stmnt_The Cape'!AF42</f>
        <v>-718.0375151178855</v>
      </c>
      <c r="AG42" s="305">
        <f>'3B_Income Stmnt_Eastern'!AG42+'3C_Income Stmnt_Western'!AG42+'3D_Income Stmnt_The Cape'!AG42</f>
        <v>-766.91037161701729</v>
      </c>
      <c r="AH42" s="305">
        <f>'3B_Income Stmnt_Eastern'!AH42+'3C_Income Stmnt_Western'!AH42+'3D_Income Stmnt_The Cape'!AH42</f>
        <v>-790.18851164165596</v>
      </c>
      <c r="AI42" s="305">
        <f>'3B_Income Stmnt_Eastern'!AI42+'3C_Income Stmnt_Western'!AI42+'3D_Income Stmnt_The Cape'!AI42</f>
        <v>-647.00835639310355</v>
      </c>
      <c r="AJ42" s="1114">
        <f t="shared" si="77"/>
        <v>-2922.1447547696621</v>
      </c>
      <c r="AK42" s="324">
        <f t="shared" si="78"/>
        <v>115752.20523987082</v>
      </c>
      <c r="AL42" s="300">
        <v>22</v>
      </c>
      <c r="AM42" s="305">
        <f>'3B_Income Stmnt_Eastern'!AM42+'3C_Income Stmnt_Western'!AM42+'3D_Income Stmnt_The Cape'!AM42</f>
        <v>122095.04067334883</v>
      </c>
      <c r="AN42" s="305">
        <f>'3B_Income Stmnt_Eastern'!AN42+'3C_Income Stmnt_Western'!AN42+'3D_Income Stmnt_The Cape'!AN42</f>
        <v>120979.75857438576</v>
      </c>
      <c r="AO42" s="305">
        <f>'3B_Income Stmnt_Eastern'!AO42+'3C_Income Stmnt_Western'!AO42+'3D_Income Stmnt_The Cape'!AO42</f>
        <v>90623.233330055824</v>
      </c>
      <c r="AP42" s="305">
        <f>'3B_Income Stmnt_Eastern'!AP42+'3C_Income Stmnt_Western'!AP42+'3D_Income Stmnt_The Cape'!AP42</f>
        <v>100707.07708891045</v>
      </c>
      <c r="AQ42" s="302">
        <f t="shared" si="79"/>
        <v>434405.10966670088</v>
      </c>
      <c r="AR42" s="323">
        <f>'3B_Income Stmnt_Eastern'!AR42+'3C_Income Stmnt_Western'!AR42+'3D_Income Stmnt_The Cape'!AR42</f>
        <v>8375.749032586451</v>
      </c>
      <c r="AS42" s="305">
        <f>'3B_Income Stmnt_Eastern'!AS42+'3C_Income Stmnt_Western'!AS42+'3D_Income Stmnt_The Cape'!AS42</f>
        <v>14074.327572799157</v>
      </c>
      <c r="AT42" s="305">
        <f>'3B_Income Stmnt_Eastern'!AT42+'3C_Income Stmnt_Western'!AT42+'3D_Income Stmnt_The Cape'!AT42</f>
        <v>12533.41097954336</v>
      </c>
      <c r="AU42" s="305">
        <f>'3B_Income Stmnt_Eastern'!AU42+'3C_Income Stmnt_Western'!AU42+'3D_Income Stmnt_The Cape'!AU42</f>
        <v>21017.501756269885</v>
      </c>
      <c r="AV42" s="1114">
        <f t="shared" si="80"/>
        <v>56000.989341198852</v>
      </c>
      <c r="AW42" s="324">
        <f t="shared" si="81"/>
        <v>490406.09900789976</v>
      </c>
      <c r="AX42" s="300">
        <v>22</v>
      </c>
      <c r="AY42" s="305">
        <f>'3B_Income Stmnt_Eastern'!AY42+'3C_Income Stmnt_Western'!AY42+'3D_Income Stmnt_The Cape'!AY42</f>
        <v>12419.662549873279</v>
      </c>
      <c r="AZ42" s="305">
        <f>'3B_Income Stmnt_Eastern'!AZ42+'3C_Income Stmnt_Western'!AZ42+'3D_Income Stmnt_The Cape'!AZ42</f>
        <v>8009.1950638438875</v>
      </c>
      <c r="BA42" s="305">
        <f>'3B_Income Stmnt_Eastern'!BA42+'3C_Income Stmnt_Western'!BA42+'3D_Income Stmnt_The Cape'!BA42</f>
        <v>4953.9670762086607</v>
      </c>
      <c r="BB42" s="305">
        <f>'3B_Income Stmnt_Eastern'!BB42+'3C_Income Stmnt_Western'!BB42+'3D_Income Stmnt_The Cape'!BB42</f>
        <v>220.1599628810493</v>
      </c>
      <c r="BC42" s="302">
        <f t="shared" si="82"/>
        <v>25602.984652806877</v>
      </c>
      <c r="BD42" s="323">
        <f>'3B_Income Stmnt_Eastern'!BD42+'3C_Income Stmnt_Western'!BD42+'3D_Income Stmnt_The Cape'!BD42</f>
        <v>34639.631552384279</v>
      </c>
      <c r="BE42" s="305">
        <f>'3B_Income Stmnt_Eastern'!BE42+'3C_Income Stmnt_Western'!BE42+'3D_Income Stmnt_The Cape'!BE42</f>
        <v>21323.611487796243</v>
      </c>
      <c r="BF42" s="305">
        <f>'3B_Income Stmnt_Eastern'!BF42+'3C_Income Stmnt_Western'!BF42+'3D_Income Stmnt_The Cape'!BF42</f>
        <v>16784.906532780315</v>
      </c>
      <c r="BG42" s="305">
        <f>'3B_Income Stmnt_Eastern'!BG42+'3C_Income Stmnt_Western'!BG42+'3D_Income Stmnt_The Cape'!BG42</f>
        <v>-63.376185741307722</v>
      </c>
      <c r="BH42" s="1114">
        <f t="shared" si="83"/>
        <v>72684.773387219524</v>
      </c>
      <c r="BI42" s="324">
        <f t="shared" si="84"/>
        <v>98287.758040026398</v>
      </c>
      <c r="BJ42" s="300">
        <v>22</v>
      </c>
      <c r="BK42" s="305">
        <f>'3B_Income Stmnt_Eastern'!BK42+'3C_Income Stmnt_Western'!BK42+'3D_Income Stmnt_The Cape'!BK42</f>
        <v>3.0000000000000002E-25</v>
      </c>
      <c r="BL42" s="305">
        <f>'3B_Income Stmnt_Eastern'!BL42+'3C_Income Stmnt_Western'!BL42+'3D_Income Stmnt_The Cape'!BL42</f>
        <v>3.0000000000000002E-25</v>
      </c>
      <c r="BM42" s="305">
        <f>'3B_Income Stmnt_Eastern'!BM42+'3C_Income Stmnt_Western'!BM42+'3D_Income Stmnt_The Cape'!BM42</f>
        <v>3.0000000000000002E-25</v>
      </c>
      <c r="BN42" s="305">
        <f>'3B_Income Stmnt_Eastern'!BN42+'3C_Income Stmnt_Western'!BN42+'3D_Income Stmnt_The Cape'!BN42</f>
        <v>3.0000000000000002E-25</v>
      </c>
      <c r="BO42" s="302">
        <f t="shared" si="85"/>
        <v>1.2000000000000001E-24</v>
      </c>
      <c r="BP42" s="323">
        <f>'3B_Income Stmnt_Eastern'!BP42+'3C_Income Stmnt_Western'!BP42+'3D_Income Stmnt_The Cape'!BP42</f>
        <v>3.0000000000000002E-18</v>
      </c>
      <c r="BQ42" s="305">
        <f>'3B_Income Stmnt_Eastern'!BQ42+'3C_Income Stmnt_Western'!BQ42+'3D_Income Stmnt_The Cape'!BQ42</f>
        <v>3.0000000000000002E-18</v>
      </c>
      <c r="BR42" s="305">
        <f>'3B_Income Stmnt_Eastern'!BR42+'3C_Income Stmnt_Western'!BR42+'3D_Income Stmnt_The Cape'!BR42</f>
        <v>3.0000000000000002E-18</v>
      </c>
      <c r="BS42" s="305">
        <f>'3B_Income Stmnt_Eastern'!BS42+'3C_Income Stmnt_Western'!BS42+'3D_Income Stmnt_The Cape'!BS42</f>
        <v>3.0000000000000002E-18</v>
      </c>
      <c r="BT42" s="1114">
        <f t="shared" si="86"/>
        <v>1.2000000000000001E-17</v>
      </c>
      <c r="BU42" s="324">
        <f t="shared" si="87"/>
        <v>1.2000001200000001E-17</v>
      </c>
      <c r="BV42" s="300">
        <v>22</v>
      </c>
      <c r="BW42" s="305">
        <f>'3B_Income Stmnt_Eastern'!BW42+'3C_Income Stmnt_Western'!BW42+'3D_Income Stmnt_The Cape'!BW42</f>
        <v>9511.5361845758616</v>
      </c>
      <c r="BX42" s="305">
        <f>'3B_Income Stmnt_Eastern'!BX42+'3C_Income Stmnt_Western'!BX42+'3D_Income Stmnt_The Cape'!BX42</f>
        <v>3540.5848043083479</v>
      </c>
      <c r="BY42" s="305">
        <f>'3B_Income Stmnt_Eastern'!BY42+'3C_Income Stmnt_Western'!BY42+'3D_Income Stmnt_The Cape'!BY42</f>
        <v>1637.8565962462874</v>
      </c>
      <c r="BZ42" s="305">
        <f>'3B_Income Stmnt_Eastern'!BZ42+'3C_Income Stmnt_Western'!BZ42+'3D_Income Stmnt_The Cape'!BZ42</f>
        <v>2675.5696343900963</v>
      </c>
      <c r="CA42" s="302">
        <f t="shared" si="88"/>
        <v>17365.547219520595</v>
      </c>
      <c r="CB42" s="323">
        <f>'3B_Income Stmnt_Eastern'!CB42+'3C_Income Stmnt_Western'!CB42+'3D_Income Stmnt_The Cape'!CB42</f>
        <v>-81.850673558471854</v>
      </c>
      <c r="CC42" s="305">
        <f>'3B_Income Stmnt_Eastern'!CC42+'3C_Income Stmnt_Western'!CC42+'3D_Income Stmnt_The Cape'!CC42</f>
        <v>-152.53227017494365</v>
      </c>
      <c r="CD42" s="305">
        <f>'3B_Income Stmnt_Eastern'!CD42+'3C_Income Stmnt_Western'!CD42+'3D_Income Stmnt_The Cape'!CD42</f>
        <v>-134.22707017740211</v>
      </c>
      <c r="CE42" s="305">
        <f>'3B_Income Stmnt_Eastern'!CE42+'3C_Income Stmnt_Western'!CE42+'3D_Income Stmnt_The Cape'!CE42</f>
        <v>-147.67976712305716</v>
      </c>
      <c r="CF42" s="1114">
        <f t="shared" si="89"/>
        <v>-516.28978103387476</v>
      </c>
      <c r="CG42" s="324">
        <f t="shared" si="90"/>
        <v>16849.257438486718</v>
      </c>
      <c r="CH42" s="300">
        <v>22</v>
      </c>
      <c r="CI42" s="1114">
        <f t="shared" si="91"/>
        <v>370706.53489702096</v>
      </c>
      <c r="CJ42" s="1114">
        <f t="shared" si="91"/>
        <v>309266.89736923133</v>
      </c>
      <c r="CK42" s="1114">
        <f t="shared" si="91"/>
        <v>247573.84155585576</v>
      </c>
      <c r="CL42" s="1114">
        <f t="shared" si="91"/>
        <v>238234.6691951924</v>
      </c>
      <c r="CM42" s="301">
        <f t="shared" si="92"/>
        <v>1165781.9430173</v>
      </c>
      <c r="CN42" s="875"/>
    </row>
    <row r="43" spans="1:100" ht="15.75" customHeight="1">
      <c r="A43" s="312" t="s">
        <v>242</v>
      </c>
      <c r="B43" s="300">
        <v>23</v>
      </c>
      <c r="C43" s="305">
        <f>'3B_Income Stmnt_Eastern'!C43+'3C_Income Stmnt_Western'!C43+'3D_Income Stmnt_The Cape'!C43</f>
        <v>5378.3900830519442</v>
      </c>
      <c r="D43" s="305">
        <f>'3B_Income Stmnt_Eastern'!D43+'3C_Income Stmnt_Western'!D43+'3D_Income Stmnt_The Cape'!D43</f>
        <v>4450.3426212384193</v>
      </c>
      <c r="E43" s="305">
        <f>'3B_Income Stmnt_Eastern'!E43+'3C_Income Stmnt_Western'!E43+'3D_Income Stmnt_The Cape'!E43</f>
        <v>6410.45536575408</v>
      </c>
      <c r="F43" s="305">
        <f>'3B_Income Stmnt_Eastern'!F43+'3C_Income Stmnt_Western'!F43+'3D_Income Stmnt_The Cape'!F43</f>
        <v>10047.959730780636</v>
      </c>
      <c r="G43" s="302">
        <f t="shared" si="70"/>
        <v>26287.147800825078</v>
      </c>
      <c r="H43" s="323">
        <f>'3B_Income Stmnt_Eastern'!H43+'3C_Income Stmnt_Western'!H43+'3D_Income Stmnt_The Cape'!H43</f>
        <v>6974.7516745600824</v>
      </c>
      <c r="I43" s="305">
        <f>'3B_Income Stmnt_Eastern'!I43+'3C_Income Stmnt_Western'!I43+'3D_Income Stmnt_The Cape'!I43</f>
        <v>13957.4727892223</v>
      </c>
      <c r="J43" s="305">
        <f>'3B_Income Stmnt_Eastern'!J43+'3C_Income Stmnt_Western'!J43+'3D_Income Stmnt_The Cape'!J43</f>
        <v>23022.868806549228</v>
      </c>
      <c r="K43" s="305">
        <f>'3B_Income Stmnt_Eastern'!K43+'3C_Income Stmnt_Western'!K43+'3D_Income Stmnt_The Cape'!K43</f>
        <v>29274.669498575586</v>
      </c>
      <c r="L43" s="1114">
        <f t="shared" si="71"/>
        <v>73229.762768907196</v>
      </c>
      <c r="M43" s="324">
        <f t="shared" si="72"/>
        <v>99516.910569732281</v>
      </c>
      <c r="N43" s="300">
        <v>23</v>
      </c>
      <c r="O43" s="305">
        <f>'3B_Income Stmnt_Eastern'!O43+'3C_Income Stmnt_Western'!O43+'3D_Income Stmnt_The Cape'!O43</f>
        <v>12718.532071430967</v>
      </c>
      <c r="P43" s="305">
        <f>'3B_Income Stmnt_Eastern'!P43+'3C_Income Stmnt_Western'!P43+'3D_Income Stmnt_The Cape'!P43</f>
        <v>10602.183069402216</v>
      </c>
      <c r="Q43" s="305">
        <f>'3B_Income Stmnt_Eastern'!Q43+'3C_Income Stmnt_Western'!Q43+'3D_Income Stmnt_The Cape'!Q43</f>
        <v>9267.3795748038283</v>
      </c>
      <c r="R43" s="305">
        <f>'3B_Income Stmnt_Eastern'!R43+'3C_Income Stmnt_Western'!R43+'3D_Income Stmnt_The Cape'!R43</f>
        <v>10578.249261595663</v>
      </c>
      <c r="S43" s="302">
        <f t="shared" si="73"/>
        <v>43166.343977232675</v>
      </c>
      <c r="T43" s="323">
        <f>'3B_Income Stmnt_Eastern'!T43+'3C_Income Stmnt_Western'!T43+'3D_Income Stmnt_The Cape'!T43</f>
        <v>24389.596830101298</v>
      </c>
      <c r="U43" s="305">
        <f>'3B_Income Stmnt_Eastern'!U43+'3C_Income Stmnt_Western'!U43+'3D_Income Stmnt_The Cape'!U43</f>
        <v>34822.764765186803</v>
      </c>
      <c r="V43" s="305">
        <f>'3B_Income Stmnt_Eastern'!V43+'3C_Income Stmnt_Western'!V43+'3D_Income Stmnt_The Cape'!V43</f>
        <v>32281.881292408987</v>
      </c>
      <c r="W43" s="305">
        <f>'3B_Income Stmnt_Eastern'!W43+'3C_Income Stmnt_Western'!W43+'3D_Income Stmnt_The Cape'!W43</f>
        <v>40240.783602297721</v>
      </c>
      <c r="X43" s="1114">
        <f t="shared" si="74"/>
        <v>131735.02648999481</v>
      </c>
      <c r="Y43" s="324">
        <f t="shared" si="75"/>
        <v>174901.37046722748</v>
      </c>
      <c r="Z43" s="300">
        <v>23</v>
      </c>
      <c r="AA43" s="305">
        <f>'3B_Income Stmnt_Eastern'!AA43+'3C_Income Stmnt_Western'!AA43+'3D_Income Stmnt_The Cape'!AA43</f>
        <v>11318.523192558036</v>
      </c>
      <c r="AB43" s="305">
        <f>'3B_Income Stmnt_Eastern'!AB43+'3C_Income Stmnt_Western'!AB43+'3D_Income Stmnt_The Cape'!AB43</f>
        <v>7230.5928716691496</v>
      </c>
      <c r="AC43" s="305">
        <f>'3B_Income Stmnt_Eastern'!AC43+'3C_Income Stmnt_Western'!AC43+'3D_Income Stmnt_The Cape'!AC43</f>
        <v>5178.8215875346868</v>
      </c>
      <c r="AD43" s="305">
        <f>'3B_Income Stmnt_Eastern'!AD43+'3C_Income Stmnt_Western'!AD43+'3D_Income Stmnt_The Cape'!AD43</f>
        <v>7384.8990778092921</v>
      </c>
      <c r="AE43" s="302">
        <f t="shared" si="76"/>
        <v>31112.836729571165</v>
      </c>
      <c r="AF43" s="323">
        <f>'3B_Income Stmnt_Eastern'!AF43+'3C_Income Stmnt_Western'!AF43+'3D_Income Stmnt_The Cape'!AF43</f>
        <v>33378.972018107219</v>
      </c>
      <c r="AG43" s="305">
        <f>'3B_Income Stmnt_Eastern'!AG43+'3C_Income Stmnt_Western'!AG43+'3D_Income Stmnt_The Cape'!AG43</f>
        <v>27556.521586568149</v>
      </c>
      <c r="AH43" s="305">
        <f>'3B_Income Stmnt_Eastern'!AH43+'3C_Income Stmnt_Western'!AH43+'3D_Income Stmnt_The Cape'!AH43</f>
        <v>20763.751105040876</v>
      </c>
      <c r="AI43" s="305">
        <f>'3B_Income Stmnt_Eastern'!AI43+'3C_Income Stmnt_Western'!AI43+'3D_Income Stmnt_The Cape'!AI43</f>
        <v>27200.560484381262</v>
      </c>
      <c r="AJ43" s="1114">
        <f t="shared" si="77"/>
        <v>108899.80519409751</v>
      </c>
      <c r="AK43" s="324">
        <f t="shared" si="78"/>
        <v>140012.64192366868</v>
      </c>
      <c r="AL43" s="300">
        <v>23</v>
      </c>
      <c r="AM43" s="305">
        <f>'3B_Income Stmnt_Eastern'!AM43+'3C_Income Stmnt_Western'!AM43+'3D_Income Stmnt_The Cape'!AM43</f>
        <v>11268.529220418228</v>
      </c>
      <c r="AN43" s="305">
        <f>'3B_Income Stmnt_Eastern'!AN43+'3C_Income Stmnt_Western'!AN43+'3D_Income Stmnt_The Cape'!AN43</f>
        <v>8942.9995638312321</v>
      </c>
      <c r="AO43" s="305">
        <f>'3B_Income Stmnt_Eastern'!AO43+'3C_Income Stmnt_Western'!AO43+'3D_Income Stmnt_The Cape'!AO43</f>
        <v>9436.9689669705749</v>
      </c>
      <c r="AP43" s="305">
        <f>'3B_Income Stmnt_Eastern'!AP43+'3C_Income Stmnt_Western'!AP43+'3D_Income Stmnt_The Cape'!AP43</f>
        <v>9825.8508996415076</v>
      </c>
      <c r="AQ43" s="302">
        <f t="shared" si="79"/>
        <v>39474.348650861546</v>
      </c>
      <c r="AR43" s="323">
        <f>'3B_Income Stmnt_Eastern'!AR43+'3C_Income Stmnt_Western'!AR43+'3D_Income Stmnt_The Cape'!AR43</f>
        <v>20270.695993047768</v>
      </c>
      <c r="AS43" s="305">
        <f>'3B_Income Stmnt_Eastern'!AS43+'3C_Income Stmnt_Western'!AS43+'3D_Income Stmnt_The Cape'!AS43</f>
        <v>34818.59587194481</v>
      </c>
      <c r="AT43" s="305">
        <f>'3B_Income Stmnt_Eastern'!AT43+'3C_Income Stmnt_Western'!AT43+'3D_Income Stmnt_The Cape'!AT43</f>
        <v>42674.015309841743</v>
      </c>
      <c r="AU43" s="305">
        <f>'3B_Income Stmnt_Eastern'!AU43+'3C_Income Stmnt_Western'!AU43+'3D_Income Stmnt_The Cape'!AU43</f>
        <v>37998.063126184672</v>
      </c>
      <c r="AV43" s="1114">
        <f t="shared" si="80"/>
        <v>135761.37030101899</v>
      </c>
      <c r="AW43" s="324">
        <f t="shared" si="81"/>
        <v>175235.71895188052</v>
      </c>
      <c r="AX43" s="300">
        <v>23</v>
      </c>
      <c r="AY43" s="305">
        <f>'3B_Income Stmnt_Eastern'!AY43+'3C_Income Stmnt_Western'!AY43+'3D_Income Stmnt_The Cape'!AY43</f>
        <v>65.458912637588782</v>
      </c>
      <c r="AZ43" s="305">
        <f>'3B_Income Stmnt_Eastern'!AZ43+'3C_Income Stmnt_Western'!AZ43+'3D_Income Stmnt_The Cape'!AZ43</f>
        <v>54.043780405738836</v>
      </c>
      <c r="BA43" s="305">
        <f>'3B_Income Stmnt_Eastern'!BA43+'3C_Income Stmnt_Western'!BA43+'3D_Income Stmnt_The Cape'!BA43</f>
        <v>48.817097192814629</v>
      </c>
      <c r="BB43" s="305">
        <f>'3B_Income Stmnt_Eastern'!BB43+'3C_Income Stmnt_Western'!BB43+'3D_Income Stmnt_The Cape'!BB43</f>
        <v>59.345935247876781</v>
      </c>
      <c r="BC43" s="302">
        <f t="shared" si="82"/>
        <v>227.66572548401902</v>
      </c>
      <c r="BD43" s="323">
        <f>'3B_Income Stmnt_Eastern'!BD43+'3C_Income Stmnt_Western'!BD43+'3D_Income Stmnt_The Cape'!BD43</f>
        <v>277.42239363851741</v>
      </c>
      <c r="BE43" s="305">
        <f>'3B_Income Stmnt_Eastern'!BE43+'3C_Income Stmnt_Western'!BE43+'3D_Income Stmnt_The Cape'!BE43</f>
        <v>244.58903022909914</v>
      </c>
      <c r="BF43" s="305">
        <f>'3B_Income Stmnt_Eastern'!BF43+'3C_Income Stmnt_Western'!BF43+'3D_Income Stmnt_The Cape'!BF43</f>
        <v>228.81734108682988</v>
      </c>
      <c r="BG43" s="305">
        <f>'3B_Income Stmnt_Eastern'!BG43+'3C_Income Stmnt_Western'!BG43+'3D_Income Stmnt_The Cape'!BG43</f>
        <v>250.35215564195079</v>
      </c>
      <c r="BH43" s="1114">
        <f t="shared" si="83"/>
        <v>1001.1809205963971</v>
      </c>
      <c r="BI43" s="324">
        <f t="shared" si="84"/>
        <v>1228.8466460804161</v>
      </c>
      <c r="BJ43" s="300">
        <v>23</v>
      </c>
      <c r="BK43" s="305">
        <f>'3B_Income Stmnt_Eastern'!BK43+'3C_Income Stmnt_Western'!BK43+'3D_Income Stmnt_The Cape'!BK43</f>
        <v>3.0000000000000002E-25</v>
      </c>
      <c r="BL43" s="305">
        <f>'3B_Income Stmnt_Eastern'!BL43+'3C_Income Stmnt_Western'!BL43+'3D_Income Stmnt_The Cape'!BL43</f>
        <v>3.0000000000000002E-25</v>
      </c>
      <c r="BM43" s="305">
        <f>'3B_Income Stmnt_Eastern'!BM43+'3C_Income Stmnt_Western'!BM43+'3D_Income Stmnt_The Cape'!BM43</f>
        <v>3.0000000000000002E-25</v>
      </c>
      <c r="BN43" s="305">
        <f>'3B_Income Stmnt_Eastern'!BN43+'3C_Income Stmnt_Western'!BN43+'3D_Income Stmnt_The Cape'!BN43</f>
        <v>3.0000000000000002E-25</v>
      </c>
      <c r="BO43" s="302">
        <f t="shared" si="85"/>
        <v>1.2000000000000001E-24</v>
      </c>
      <c r="BP43" s="323">
        <f>'3B_Income Stmnt_Eastern'!BP43+'3C_Income Stmnt_Western'!BP43+'3D_Income Stmnt_The Cape'!BP43</f>
        <v>3.0000000000000002E-18</v>
      </c>
      <c r="BQ43" s="305">
        <f>'3B_Income Stmnt_Eastern'!BQ43+'3C_Income Stmnt_Western'!BQ43+'3D_Income Stmnt_The Cape'!BQ43</f>
        <v>3.0000000000000002E-18</v>
      </c>
      <c r="BR43" s="305">
        <f>'3B_Income Stmnt_Eastern'!BR43+'3C_Income Stmnt_Western'!BR43+'3D_Income Stmnt_The Cape'!BR43</f>
        <v>3.0000000000000002E-18</v>
      </c>
      <c r="BS43" s="305">
        <f>'3B_Income Stmnt_Eastern'!BS43+'3C_Income Stmnt_Western'!BS43+'3D_Income Stmnt_The Cape'!BS43</f>
        <v>3.0000000000000002E-18</v>
      </c>
      <c r="BT43" s="1114">
        <f t="shared" si="86"/>
        <v>1.2000000000000001E-17</v>
      </c>
      <c r="BU43" s="324">
        <f t="shared" si="87"/>
        <v>1.2000001200000001E-17</v>
      </c>
      <c r="BV43" s="300">
        <v>23</v>
      </c>
      <c r="BW43" s="305">
        <f>'3B_Income Stmnt_Eastern'!BW43+'3C_Income Stmnt_Western'!BW43+'3D_Income Stmnt_The Cape'!BW43</f>
        <v>308.50152915298435</v>
      </c>
      <c r="BX43" s="305">
        <f>'3B_Income Stmnt_Eastern'!BX43+'3C_Income Stmnt_Western'!BX43+'3D_Income Stmnt_The Cape'!BX43</f>
        <v>314.73936529269992</v>
      </c>
      <c r="BY43" s="305">
        <f>'3B_Income Stmnt_Eastern'!BY43+'3C_Income Stmnt_Western'!BY43+'3D_Income Stmnt_The Cape'!BY43</f>
        <v>124.06601756097035</v>
      </c>
      <c r="BZ43" s="305">
        <f>'3B_Income Stmnt_Eastern'!BZ43+'3C_Income Stmnt_Western'!BZ43+'3D_Income Stmnt_The Cape'!BZ43</f>
        <v>59.057878982879032</v>
      </c>
      <c r="CA43" s="302">
        <f t="shared" si="88"/>
        <v>806.36479098953362</v>
      </c>
      <c r="CB43" s="323">
        <f>'3B_Income Stmnt_Eastern'!CB43+'3C_Income Stmnt_Western'!CB43+'3D_Income Stmnt_The Cape'!CB43</f>
        <v>626.00250226090895</v>
      </c>
      <c r="CC43" s="305">
        <f>'3B_Income Stmnt_Eastern'!CC43+'3C_Income Stmnt_Western'!CC43+'3D_Income Stmnt_The Cape'!CC43</f>
        <v>599.1756984742176</v>
      </c>
      <c r="CD43" s="305">
        <f>'3B_Income Stmnt_Eastern'!CD43+'3C_Income Stmnt_Western'!CD43+'3D_Income Stmnt_The Cape'!CD43</f>
        <v>510.70414847168763</v>
      </c>
      <c r="CE43" s="305">
        <f>'3B_Income Stmnt_Eastern'!CE43+'3C_Income Stmnt_Western'!CE43+'3D_Income Stmnt_The Cape'!CE43</f>
        <v>272.87507954529144</v>
      </c>
      <c r="CF43" s="1114">
        <f t="shared" si="89"/>
        <v>2008.7574287521056</v>
      </c>
      <c r="CG43" s="324">
        <f t="shared" si="90"/>
        <v>2815.1222197416391</v>
      </c>
      <c r="CH43" s="300">
        <v>23</v>
      </c>
      <c r="CI43" s="1114">
        <f t="shared" si="91"/>
        <v>126975.37642096556</v>
      </c>
      <c r="CJ43" s="1114">
        <f t="shared" si="91"/>
        <v>143594.0210134649</v>
      </c>
      <c r="CK43" s="1114">
        <f t="shared" si="91"/>
        <v>149948.54661321628</v>
      </c>
      <c r="CL43" s="1114">
        <f t="shared" si="91"/>
        <v>173192.66673068432</v>
      </c>
      <c r="CM43" s="301">
        <f t="shared" si="92"/>
        <v>593710.61077833106</v>
      </c>
      <c r="CN43" s="876"/>
      <c r="CO43" s="877"/>
      <c r="CP43" s="878"/>
    </row>
    <row r="44" spans="1:100" ht="15.75" customHeight="1">
      <c r="A44" s="312" t="s">
        <v>243</v>
      </c>
      <c r="B44" s="300">
        <v>24</v>
      </c>
      <c r="C44" s="305">
        <f>'3B_Income Stmnt_Eastern'!C44+'3C_Income Stmnt_Western'!C44+'3D_Income Stmnt_The Cape'!C44</f>
        <v>3743.0536246476354</v>
      </c>
      <c r="D44" s="305">
        <f>'3B_Income Stmnt_Eastern'!D44+'3C_Income Stmnt_Western'!D44+'3D_Income Stmnt_The Cape'!D44</f>
        <v>1173.2817199350202</v>
      </c>
      <c r="E44" s="305">
        <f>'3B_Income Stmnt_Eastern'!E44+'3C_Income Stmnt_Western'!E44+'3D_Income Stmnt_The Cape'!E44</f>
        <v>17275.550436086414</v>
      </c>
      <c r="F44" s="305">
        <f>'3B_Income Stmnt_Eastern'!F44+'3C_Income Stmnt_Western'!F44+'3D_Income Stmnt_The Cape'!F44</f>
        <v>3589.4896874009887</v>
      </c>
      <c r="G44" s="302">
        <f t="shared" si="70"/>
        <v>25781.375468070062</v>
      </c>
      <c r="H44" s="323">
        <f>'3B_Income Stmnt_Eastern'!H44+'3C_Income Stmnt_Western'!H44+'3D_Income Stmnt_The Cape'!H44</f>
        <v>14971.873537427546</v>
      </c>
      <c r="I44" s="305">
        <f>'3B_Income Stmnt_Eastern'!I44+'3C_Income Stmnt_Western'!I44+'3D_Income Stmnt_The Cape'!I44</f>
        <v>4692.0899196776563</v>
      </c>
      <c r="J44" s="305">
        <f>'3B_Income Stmnt_Eastern'!J44+'3C_Income Stmnt_Western'!J44+'3D_Income Stmnt_The Cape'!J44</f>
        <v>69149.483588996402</v>
      </c>
      <c r="K44" s="305">
        <f>'3B_Income Stmnt_Eastern'!K44+'3C_Income Stmnt_Western'!K44+'3D_Income Stmnt_The Cape'!K44</f>
        <v>28701.190400597643</v>
      </c>
      <c r="L44" s="1114">
        <f t="shared" si="71"/>
        <v>117514.63744669924</v>
      </c>
      <c r="M44" s="324">
        <f t="shared" si="72"/>
        <v>143296.01291476929</v>
      </c>
      <c r="N44" s="300">
        <v>24</v>
      </c>
      <c r="O44" s="305">
        <f>'3B_Income Stmnt_Eastern'!O44+'3C_Income Stmnt_Western'!O44+'3D_Income Stmnt_The Cape'!O44</f>
        <v>10459.680918973809</v>
      </c>
      <c r="P44" s="305">
        <f>'3B_Income Stmnt_Eastern'!P44+'3C_Income Stmnt_Western'!P44+'3D_Income Stmnt_The Cape'!P44</f>
        <v>24839.366628254993</v>
      </c>
      <c r="Q44" s="305">
        <f>'3B_Income Stmnt_Eastern'!Q44+'3C_Income Stmnt_Western'!Q44+'3D_Income Stmnt_The Cape'!Q44</f>
        <v>19185.869537237581</v>
      </c>
      <c r="R44" s="305">
        <f>'3B_Income Stmnt_Eastern'!R44+'3C_Income Stmnt_Western'!R44+'3D_Income Stmnt_The Cape'!R44</f>
        <v>20778.285894135603</v>
      </c>
      <c r="S44" s="302">
        <f t="shared" si="73"/>
        <v>75263.202978601985</v>
      </c>
      <c r="T44" s="323">
        <f>'3B_Income Stmnt_Eastern'!T44+'3C_Income Stmnt_Western'!T44+'3D_Income Stmnt_The Cape'!T44</f>
        <v>40904.93567270413</v>
      </c>
      <c r="U44" s="305">
        <f>'3B_Income Stmnt_Eastern'!U44+'3C_Income Stmnt_Western'!U44+'3D_Income Stmnt_The Cape'!U44</f>
        <v>99341.771000092471</v>
      </c>
      <c r="V44" s="305">
        <f>'3B_Income Stmnt_Eastern'!V44+'3C_Income Stmnt_Western'!V44+'3D_Income Stmnt_The Cape'!V44</f>
        <v>77787.735193630375</v>
      </c>
      <c r="W44" s="305">
        <f>'3B_Income Stmnt_Eastern'!W44+'3C_Income Stmnt_Western'!W44+'3D_Income Stmnt_The Cape'!W44</f>
        <v>80872.909775776789</v>
      </c>
      <c r="X44" s="1114">
        <f t="shared" si="74"/>
        <v>298907.35164220375</v>
      </c>
      <c r="Y44" s="324">
        <f t="shared" si="75"/>
        <v>374170.55462080572</v>
      </c>
      <c r="Z44" s="300">
        <v>24</v>
      </c>
      <c r="AA44" s="305">
        <f>'3B_Income Stmnt_Eastern'!AA44+'3C_Income Stmnt_Western'!AA44+'3D_Income Stmnt_The Cape'!AA44</f>
        <v>8576.7241687549686</v>
      </c>
      <c r="AB44" s="305">
        <f>'3B_Income Stmnt_Eastern'!AB44+'3C_Income Stmnt_Western'!AB44+'3D_Income Stmnt_The Cape'!AB44</f>
        <v>1271.4807300644766</v>
      </c>
      <c r="AC44" s="305">
        <f>'3B_Income Stmnt_Eastern'!AC44+'3C_Income Stmnt_Western'!AC44+'3D_Income Stmnt_The Cape'!AC44</f>
        <v>4051.6115289324589</v>
      </c>
      <c r="AD44" s="305">
        <f>'3B_Income Stmnt_Eastern'!AD44+'3C_Income Stmnt_Western'!AD44+'3D_Income Stmnt_The Cape'!AD44</f>
        <v>9543.0819630213191</v>
      </c>
      <c r="AE44" s="302">
        <f t="shared" si="76"/>
        <v>23442.898390773225</v>
      </c>
      <c r="AF44" s="323">
        <f>'3B_Income Stmnt_Eastern'!AF44+'3C_Income Stmnt_Western'!AF44+'3D_Income Stmnt_The Cape'!AF44</f>
        <v>33089.668846675813</v>
      </c>
      <c r="AG44" s="305">
        <f>'3B_Income Stmnt_Eastern'!AG44+'3C_Income Stmnt_Western'!AG44+'3D_Income Stmnt_The Cape'!AG44</f>
        <v>5085.6585892337498</v>
      </c>
      <c r="AH44" s="305">
        <f>'3B_Income Stmnt_Eastern'!AH44+'3C_Income Stmnt_Western'!AH44+'3D_Income Stmnt_The Cape'!AH44</f>
        <v>16209.288163486517</v>
      </c>
      <c r="AI44" s="305">
        <f>'3B_Income Stmnt_Eastern'!AI44+'3C_Income Stmnt_Western'!AI44+'3D_Income Stmnt_The Cape'!AI44</f>
        <v>10028.652648425059</v>
      </c>
      <c r="AJ44" s="1114">
        <f t="shared" si="77"/>
        <v>64413.268247821143</v>
      </c>
      <c r="AK44" s="324">
        <f t="shared" si="78"/>
        <v>87856.166638594368</v>
      </c>
      <c r="AL44" s="300">
        <v>24</v>
      </c>
      <c r="AM44" s="305">
        <f>'3B_Income Stmnt_Eastern'!AM44+'3C_Income Stmnt_Western'!AM44+'3D_Income Stmnt_The Cape'!AM44</f>
        <v>62281.542800995565</v>
      </c>
      <c r="AN44" s="305">
        <f>'3B_Income Stmnt_Eastern'!AN44+'3C_Income Stmnt_Western'!AN44+'3D_Income Stmnt_The Cape'!AN44</f>
        <v>66610.920082054858</v>
      </c>
      <c r="AO44" s="305">
        <f>'3B_Income Stmnt_Eastern'!AO44+'3C_Income Stmnt_Western'!AO44+'3D_Income Stmnt_The Cape'!AO44</f>
        <v>93956.912062618736</v>
      </c>
      <c r="AP44" s="305">
        <f>'3B_Income Stmnt_Eastern'!AP44+'3C_Income Stmnt_Western'!AP44+'3D_Income Stmnt_The Cape'!AP44</f>
        <v>142460.26350846177</v>
      </c>
      <c r="AQ44" s="302">
        <f t="shared" si="79"/>
        <v>365309.63845413091</v>
      </c>
      <c r="AR44" s="323">
        <f>'3B_Income Stmnt_Eastern'!AR44+'3C_Income Stmnt_Western'!AR44+'3D_Income Stmnt_The Cape'!AR44</f>
        <v>245565.8198639857</v>
      </c>
      <c r="AS44" s="305">
        <f>'3B_Income Stmnt_Eastern'!AS44+'3C_Income Stmnt_Western'!AS44+'3D_Income Stmnt_The Cape'!AS44</f>
        <v>248891.26727877092</v>
      </c>
      <c r="AT44" s="305">
        <f>'3B_Income Stmnt_Eastern'!AT44+'3C_Income Stmnt_Western'!AT44+'3D_Income Stmnt_The Cape'!AT44</f>
        <v>307592.03358024999</v>
      </c>
      <c r="AU44" s="305">
        <f>'3B_Income Stmnt_Eastern'!AU44+'3C_Income Stmnt_Western'!AU44+'3D_Income Stmnt_The Cape'!AU44</f>
        <v>431102.49827834382</v>
      </c>
      <c r="AV44" s="1114">
        <f t="shared" si="80"/>
        <v>1233151.6190013504</v>
      </c>
      <c r="AW44" s="324">
        <f t="shared" si="81"/>
        <v>1598461.2574554812</v>
      </c>
      <c r="AX44" s="300">
        <v>24</v>
      </c>
      <c r="AY44" s="305">
        <f>'3B_Income Stmnt_Eastern'!AY44+'3C_Income Stmnt_Western'!AY44+'3D_Income Stmnt_The Cape'!AY44</f>
        <v>1.5290260982384301E-2</v>
      </c>
      <c r="AZ44" s="305">
        <f>'3B_Income Stmnt_Eastern'!AZ44+'3C_Income Stmnt_Western'!AZ44+'3D_Income Stmnt_The Cape'!AZ44</f>
        <v>4.9933543494193405E-2</v>
      </c>
      <c r="BA44" s="305">
        <f>'3B_Income Stmnt_Eastern'!BA44+'3C_Income Stmnt_Western'!BA44+'3D_Income Stmnt_The Cape'!BA44</f>
        <v>-0.36980606584389053</v>
      </c>
      <c r="BB44" s="305">
        <f>'3B_Income Stmnt_Eastern'!BB44+'3C_Income Stmnt_Western'!BB44+'3D_Income Stmnt_The Cape'!BB44</f>
        <v>2.7950727745214763E-25</v>
      </c>
      <c r="BC44" s="302">
        <f t="shared" si="82"/>
        <v>-0.30458226136731281</v>
      </c>
      <c r="BD44" s="323">
        <f>'3B_Income Stmnt_Eastern'!BD44+'3C_Income Stmnt_Western'!BD44+'3D_Income Stmnt_The Cape'!BD44</f>
        <v>1.7134366840451377E-2</v>
      </c>
      <c r="BE44" s="305">
        <f>'3B_Income Stmnt_Eastern'!BE44+'3C_Income Stmnt_Western'!BE44+'3D_Income Stmnt_The Cape'!BE44</f>
        <v>7.6439432848467409E-2</v>
      </c>
      <c r="BF44" s="305">
        <f>'3B_Income Stmnt_Eastern'!BF44+'3C_Income Stmnt_Western'!BF44+'3D_Income Stmnt_The Cape'!BF44</f>
        <v>-0.74020702776164193</v>
      </c>
      <c r="BG44" s="305">
        <f>'3B_Income Stmnt_Eastern'!BG44+'3C_Income Stmnt_Western'!BG44+'3D_Income Stmnt_The Cape'!BG44</f>
        <v>2.9999999997620177E-18</v>
      </c>
      <c r="BH44" s="1114">
        <f t="shared" si="83"/>
        <v>-0.64663322807272317</v>
      </c>
      <c r="BI44" s="324">
        <f t="shared" si="84"/>
        <v>-0.95121548944003598</v>
      </c>
      <c r="BJ44" s="300">
        <v>24</v>
      </c>
      <c r="BK44" s="305">
        <f>'3B_Income Stmnt_Eastern'!BK44+'3C_Income Stmnt_Western'!BK44+'3D_Income Stmnt_The Cape'!BK44</f>
        <v>3.0000000000000002E-25</v>
      </c>
      <c r="BL44" s="305">
        <f>'3B_Income Stmnt_Eastern'!BL44+'3C_Income Stmnt_Western'!BL44+'3D_Income Stmnt_The Cape'!BL44</f>
        <v>3.0000000000000002E-25</v>
      </c>
      <c r="BM44" s="305">
        <f>'3B_Income Stmnt_Eastern'!BM44+'3C_Income Stmnt_Western'!BM44+'3D_Income Stmnt_The Cape'!BM44</f>
        <v>3.0000000000000002E-25</v>
      </c>
      <c r="BN44" s="305">
        <f>'3B_Income Stmnt_Eastern'!BN44+'3C_Income Stmnt_Western'!BN44+'3D_Income Stmnt_The Cape'!BN44</f>
        <v>3.0000000000000002E-25</v>
      </c>
      <c r="BO44" s="302">
        <f t="shared" si="85"/>
        <v>1.2000000000000001E-24</v>
      </c>
      <c r="BP44" s="323">
        <f>'3B_Income Stmnt_Eastern'!BP44+'3C_Income Stmnt_Western'!BP44+'3D_Income Stmnt_The Cape'!BP44</f>
        <v>3.0000000000000002E-18</v>
      </c>
      <c r="BQ44" s="305">
        <f>'3B_Income Stmnt_Eastern'!BQ44+'3C_Income Stmnt_Western'!BQ44+'3D_Income Stmnt_The Cape'!BQ44</f>
        <v>3.0000000000000002E-18</v>
      </c>
      <c r="BR44" s="305">
        <f>'3B_Income Stmnt_Eastern'!BR44+'3C_Income Stmnt_Western'!BR44+'3D_Income Stmnt_The Cape'!BR44</f>
        <v>3.0000000000000002E-18</v>
      </c>
      <c r="BS44" s="305">
        <f>'3B_Income Stmnt_Eastern'!BS44+'3C_Income Stmnt_Western'!BS44+'3D_Income Stmnt_The Cape'!BS44</f>
        <v>3.0000000000000002E-18</v>
      </c>
      <c r="BT44" s="1114">
        <f t="shared" si="86"/>
        <v>1.2000000000000001E-17</v>
      </c>
      <c r="BU44" s="324">
        <f t="shared" si="87"/>
        <v>1.2000001200000001E-17</v>
      </c>
      <c r="BV44" s="300">
        <v>24</v>
      </c>
      <c r="BW44" s="305">
        <f>'3B_Income Stmnt_Eastern'!BW44+'3C_Income Stmnt_Western'!BW44+'3D_Income Stmnt_The Cape'!BW44</f>
        <v>62834.128109345766</v>
      </c>
      <c r="BX44" s="305">
        <f>'3B_Income Stmnt_Eastern'!BX44+'3C_Income Stmnt_Western'!BX44+'3D_Income Stmnt_The Cape'!BX44</f>
        <v>58008.419689165203</v>
      </c>
      <c r="BY44" s="305">
        <f>'3B_Income Stmnt_Eastern'!BY44+'3C_Income Stmnt_Western'!BY44+'3D_Income Stmnt_The Cape'!BY44</f>
        <v>54191.457722708263</v>
      </c>
      <c r="BZ44" s="305">
        <f>'3B_Income Stmnt_Eastern'!BZ44+'3C_Income Stmnt_Western'!BZ44+'3D_Income Stmnt_The Cape'!BZ44</f>
        <v>88618.654508121603</v>
      </c>
      <c r="CA44" s="302">
        <f t="shared" si="88"/>
        <v>263652.66002934083</v>
      </c>
      <c r="CB44" s="323">
        <f>'3B_Income Stmnt_Eastern'!CB44+'3C_Income Stmnt_Western'!CB44+'3D_Income Stmnt_The Cape'!CB44</f>
        <v>183669.46029576845</v>
      </c>
      <c r="CC44" s="305">
        <f>'3B_Income Stmnt_Eastern'!CC44+'3C_Income Stmnt_Western'!CC44+'3D_Income Stmnt_The Cape'!CC44</f>
        <v>168578.6960828196</v>
      </c>
      <c r="CD44" s="305">
        <f>'3B_Income Stmnt_Eastern'!CD44+'3C_Income Stmnt_Western'!CD44+'3D_Income Stmnt_The Cape'!CD44</f>
        <v>158242.42313864818</v>
      </c>
      <c r="CE44" s="305">
        <f>'3B_Income Stmnt_Eastern'!CE44+'3C_Income Stmnt_Western'!CE44+'3D_Income Stmnt_The Cape'!CE44</f>
        <v>211214.49992115013</v>
      </c>
      <c r="CF44" s="1114">
        <f t="shared" si="89"/>
        <v>721705.07943838637</v>
      </c>
      <c r="CG44" s="324">
        <f t="shared" si="90"/>
        <v>985357.73946772725</v>
      </c>
      <c r="CH44" s="300">
        <v>24</v>
      </c>
      <c r="CI44" s="1114">
        <f t="shared" si="91"/>
        <v>666096.92026390717</v>
      </c>
      <c r="CJ44" s="1114">
        <f t="shared" si="91"/>
        <v>678493.07809304527</v>
      </c>
      <c r="CK44" s="1114">
        <f t="shared" si="91"/>
        <v>817641.25493950129</v>
      </c>
      <c r="CL44" s="1114">
        <f t="shared" si="91"/>
        <v>1026909.5265854347</v>
      </c>
      <c r="CM44" s="301">
        <f t="shared" si="92"/>
        <v>3189140.779881889</v>
      </c>
    </row>
    <row r="45" spans="1:100" ht="15.75" customHeight="1">
      <c r="A45" s="839" t="s">
        <v>244</v>
      </c>
      <c r="B45" s="840">
        <v>25</v>
      </c>
      <c r="C45" s="305">
        <f>'3B_Income Stmnt_Eastern'!C45+'3C_Income Stmnt_Western'!C45+'3D_Income Stmnt_The Cape'!C45</f>
        <v>33887.385574892483</v>
      </c>
      <c r="D45" s="305">
        <f>'3B_Income Stmnt_Eastern'!D45+'3C_Income Stmnt_Western'!D45+'3D_Income Stmnt_The Cape'!D45</f>
        <v>36347.647588218017</v>
      </c>
      <c r="E45" s="305">
        <f>'3B_Income Stmnt_Eastern'!E45+'3C_Income Stmnt_Western'!E45+'3D_Income Stmnt_The Cape'!E45</f>
        <v>56413.85168646188</v>
      </c>
      <c r="F45" s="305">
        <f>'3B_Income Stmnt_Eastern'!F45+'3C_Income Stmnt_Western'!F45+'3D_Income Stmnt_The Cape'!F45</f>
        <v>46262.548438395141</v>
      </c>
      <c r="G45" s="302">
        <f t="shared" si="70"/>
        <v>172911.43328796752</v>
      </c>
      <c r="H45" s="323">
        <f>'3B_Income Stmnt_Eastern'!H45+'3C_Income Stmnt_Western'!H45+'3D_Income Stmnt_The Cape'!H45</f>
        <v>1.0000000000168356E-18</v>
      </c>
      <c r="I45" s="305">
        <f>'3B_Income Stmnt_Eastern'!I45+'3C_Income Stmnt_Western'!I45+'3D_Income Stmnt_The Cape'!I45</f>
        <v>791.44670072598149</v>
      </c>
      <c r="J45" s="305">
        <f>'3B_Income Stmnt_Eastern'!J45+'3C_Income Stmnt_Western'!J45+'3D_Income Stmnt_The Cape'!J45</f>
        <v>118.46855210385925</v>
      </c>
      <c r="K45" s="305">
        <f>'3B_Income Stmnt_Eastern'!K45+'3C_Income Stmnt_Western'!K45+'3D_Income Stmnt_The Cape'!K45</f>
        <v>94.832886367650332</v>
      </c>
      <c r="L45" s="1114">
        <f t="shared" si="71"/>
        <v>1004.748139197491</v>
      </c>
      <c r="M45" s="324">
        <f t="shared" si="72"/>
        <v>173916.18142716502</v>
      </c>
      <c r="N45" s="300">
        <v>25</v>
      </c>
      <c r="O45" s="305">
        <f>'3B_Income Stmnt_Eastern'!O45+'3C_Income Stmnt_Western'!O45+'3D_Income Stmnt_The Cape'!O45</f>
        <v>53899.075424479393</v>
      </c>
      <c r="P45" s="305">
        <f>'3B_Income Stmnt_Eastern'!P45+'3C_Income Stmnt_Western'!P45+'3D_Income Stmnt_The Cape'!P45</f>
        <v>55293.013224352144</v>
      </c>
      <c r="Q45" s="305">
        <f>'3B_Income Stmnt_Eastern'!Q45+'3C_Income Stmnt_Western'!Q45+'3D_Income Stmnt_The Cape'!Q45</f>
        <v>71612.634993302563</v>
      </c>
      <c r="R45" s="305">
        <f>'3B_Income Stmnt_Eastern'!R45+'3C_Income Stmnt_Western'!R45+'3D_Income Stmnt_The Cape'!R45</f>
        <v>90756.8787931517</v>
      </c>
      <c r="S45" s="302">
        <f t="shared" si="73"/>
        <v>271561.60243528581</v>
      </c>
      <c r="T45" s="323">
        <f>'3B_Income Stmnt_Eastern'!T45+'3C_Income Stmnt_Western'!T45+'3D_Income Stmnt_The Cape'!T45</f>
        <v>1.0000000000199496E-18</v>
      </c>
      <c r="U45" s="305">
        <f>'3B_Income Stmnt_Eastern'!U45+'3C_Income Stmnt_Western'!U45+'3D_Income Stmnt_The Cape'!U45</f>
        <v>1.0000000000163248E-18</v>
      </c>
      <c r="V45" s="305">
        <f>'3B_Income Stmnt_Eastern'!V45+'3C_Income Stmnt_Western'!V45+'3D_Income Stmnt_The Cape'!V45</f>
        <v>781.88134908971779</v>
      </c>
      <c r="W45" s="305">
        <f>'3B_Income Stmnt_Eastern'!W45+'3C_Income Stmnt_Western'!W45+'3D_Income Stmnt_The Cape'!W45</f>
        <v>280.54236876788656</v>
      </c>
      <c r="X45" s="1114">
        <f t="shared" si="74"/>
        <v>1062.4237178576043</v>
      </c>
      <c r="Y45" s="324">
        <f t="shared" si="75"/>
        <v>272624.02615314344</v>
      </c>
      <c r="Z45" s="300">
        <v>25</v>
      </c>
      <c r="AA45" s="305">
        <f>'3B_Income Stmnt_Eastern'!AA45+'3C_Income Stmnt_Western'!AA45+'3D_Income Stmnt_The Cape'!AA45</f>
        <v>12828.106627933308</v>
      </c>
      <c r="AB45" s="305">
        <f>'3B_Income Stmnt_Eastern'!AB45+'3C_Income Stmnt_Western'!AB45+'3D_Income Stmnt_The Cape'!AB45</f>
        <v>9101.304975181527</v>
      </c>
      <c r="AC45" s="305">
        <f>'3B_Income Stmnt_Eastern'!AC45+'3C_Income Stmnt_Western'!AC45+'3D_Income Stmnt_The Cape'!AC45</f>
        <v>4928.6972509276802</v>
      </c>
      <c r="AD45" s="305">
        <f>'3B_Income Stmnt_Eastern'!AD45+'3C_Income Stmnt_Western'!AD45+'3D_Income Stmnt_The Cape'!AD45</f>
        <v>18472.577781885924</v>
      </c>
      <c r="AE45" s="302">
        <f t="shared" si="76"/>
        <v>45330.686635928447</v>
      </c>
      <c r="AF45" s="323">
        <f>'3B_Income Stmnt_Eastern'!AF45+'3C_Income Stmnt_Western'!AF45+'3D_Income Stmnt_The Cape'!AF45</f>
        <v>831.68394174690991</v>
      </c>
      <c r="AG45" s="305">
        <f>'3B_Income Stmnt_Eastern'!AG45+'3C_Income Stmnt_Western'!AG45+'3D_Income Stmnt_The Cape'!AG45</f>
        <v>264.03626922487297</v>
      </c>
      <c r="AH45" s="305">
        <f>'3B_Income Stmnt_Eastern'!AH45+'3C_Income Stmnt_Western'!AH45+'3D_Income Stmnt_The Cape'!AH45</f>
        <v>1.9999999999412169E-18</v>
      </c>
      <c r="AI45" s="305">
        <f>'3B_Income Stmnt_Eastern'!AI45+'3C_Income Stmnt_Western'!AI45+'3D_Income Stmnt_The Cape'!AI45</f>
        <v>1.9999999999834071E-18</v>
      </c>
      <c r="AJ45" s="1114">
        <f t="shared" si="77"/>
        <v>1095.7202109717828</v>
      </c>
      <c r="AK45" s="324">
        <f t="shared" si="78"/>
        <v>46426.40684690023</v>
      </c>
      <c r="AL45" s="300">
        <v>25</v>
      </c>
      <c r="AM45" s="305">
        <f>'3B_Income Stmnt_Eastern'!AM45+'3C_Income Stmnt_Western'!AM45+'3D_Income Stmnt_The Cape'!AM45</f>
        <v>2441213.9301349386</v>
      </c>
      <c r="AN45" s="305">
        <f>'3B_Income Stmnt_Eastern'!AN45+'3C_Income Stmnt_Western'!AN45+'3D_Income Stmnt_The Cape'!AN45</f>
        <v>2771646.7836333178</v>
      </c>
      <c r="AO45" s="305">
        <f>'3B_Income Stmnt_Eastern'!AO45+'3C_Income Stmnt_Western'!AO45+'3D_Income Stmnt_The Cape'!AO45</f>
        <v>2954263.6298211524</v>
      </c>
      <c r="AP45" s="305">
        <f>'3B_Income Stmnt_Eastern'!AP45+'3C_Income Stmnt_Western'!AP45+'3D_Income Stmnt_The Cape'!AP45</f>
        <v>3451985.386658669</v>
      </c>
      <c r="AQ45" s="302">
        <f t="shared" si="79"/>
        <v>11619109.730248079</v>
      </c>
      <c r="AR45" s="323">
        <f>'3B_Income Stmnt_Eastern'!AR45+'3C_Income Stmnt_Western'!AR45+'3D_Income Stmnt_The Cape'!AR45</f>
        <v>21289.510619996927</v>
      </c>
      <c r="AS45" s="305">
        <f>'3B_Income Stmnt_Eastern'!AS45+'3C_Income Stmnt_Western'!AS45+'3D_Income Stmnt_The Cape'!AS45</f>
        <v>26557.536711922337</v>
      </c>
      <c r="AT45" s="305">
        <f>'3B_Income Stmnt_Eastern'!AT45+'3C_Income Stmnt_Western'!AT45+'3D_Income Stmnt_The Cape'!AT45</f>
        <v>13916.635928897495</v>
      </c>
      <c r="AU45" s="305">
        <f>'3B_Income Stmnt_Eastern'!AU45+'3C_Income Stmnt_Western'!AU45+'3D_Income Stmnt_The Cape'!AU45</f>
        <v>9783.3163713196482</v>
      </c>
      <c r="AV45" s="1114">
        <f t="shared" si="80"/>
        <v>71546.999632136401</v>
      </c>
      <c r="AW45" s="324">
        <f t="shared" si="81"/>
        <v>11690656.729880216</v>
      </c>
      <c r="AX45" s="300">
        <v>25</v>
      </c>
      <c r="AY45" s="305">
        <f>'3B_Income Stmnt_Eastern'!AY45+'3C_Income Stmnt_Western'!AY45+'3D_Income Stmnt_The Cape'!AY45</f>
        <v>180506.83938623528</v>
      </c>
      <c r="AZ45" s="305">
        <f>'3B_Income Stmnt_Eastern'!AZ45+'3C_Income Stmnt_Western'!AZ45+'3D_Income Stmnt_The Cape'!AZ45</f>
        <v>165815.16106364696</v>
      </c>
      <c r="BA45" s="305">
        <f>'3B_Income Stmnt_Eastern'!BA45+'3C_Income Stmnt_Western'!BA45+'3D_Income Stmnt_The Cape'!BA45</f>
        <v>123410.73303920802</v>
      </c>
      <c r="BB45" s="305">
        <f>'3B_Income Stmnt_Eastern'!BB45+'3C_Income Stmnt_Western'!BB45+'3D_Income Stmnt_The Cape'!BB45</f>
        <v>132084.45412783642</v>
      </c>
      <c r="BC45" s="302">
        <f t="shared" si="82"/>
        <v>601817.18761692662</v>
      </c>
      <c r="BD45" s="323">
        <f>'3B_Income Stmnt_Eastern'!BD45+'3C_Income Stmnt_Western'!BD45+'3D_Income Stmnt_The Cape'!BD45</f>
        <v>941.04653515003429</v>
      </c>
      <c r="BE45" s="305">
        <f>'3B_Income Stmnt_Eastern'!BE45+'3C_Income Stmnt_Western'!BE45+'3D_Income Stmnt_The Cape'!BE45</f>
        <v>2336.4834100224566</v>
      </c>
      <c r="BF45" s="305">
        <f>'3B_Income Stmnt_Eastern'!BF45+'3C_Income Stmnt_Western'!BF45+'3D_Income Stmnt_The Cape'!BF45</f>
        <v>1747.5313876814016</v>
      </c>
      <c r="BG45" s="305">
        <f>'3B_Income Stmnt_Eastern'!BG45+'3C_Income Stmnt_Western'!BG45+'3D_Income Stmnt_The Cape'!BG45</f>
        <v>347.75521304132934</v>
      </c>
      <c r="BH45" s="1114">
        <f t="shared" si="83"/>
        <v>5372.8165458952226</v>
      </c>
      <c r="BI45" s="324">
        <f t="shared" si="84"/>
        <v>607190.0041628218</v>
      </c>
      <c r="BJ45" s="300">
        <v>25</v>
      </c>
      <c r="BK45" s="305">
        <f>'3B_Income Stmnt_Eastern'!BK45+'3C_Income Stmnt_Western'!BK45+'3D_Income Stmnt_The Cape'!BK45</f>
        <v>3.0000000000000002E-25</v>
      </c>
      <c r="BL45" s="305">
        <f>'3B_Income Stmnt_Eastern'!BL45+'3C_Income Stmnt_Western'!BL45+'3D_Income Stmnt_The Cape'!BL45</f>
        <v>3.0000000000000002E-25</v>
      </c>
      <c r="BM45" s="305">
        <f>'3B_Income Stmnt_Eastern'!BM45+'3C_Income Stmnt_Western'!BM45+'3D_Income Stmnt_The Cape'!BM45</f>
        <v>3.0000000000000002E-25</v>
      </c>
      <c r="BN45" s="305">
        <f>'3B_Income Stmnt_Eastern'!BN45+'3C_Income Stmnt_Western'!BN45+'3D_Income Stmnt_The Cape'!BN45</f>
        <v>3.0000000000000002E-25</v>
      </c>
      <c r="BO45" s="302">
        <f t="shared" si="85"/>
        <v>1.2000000000000001E-24</v>
      </c>
      <c r="BP45" s="323">
        <f>'3B_Income Stmnt_Eastern'!BP45+'3C_Income Stmnt_Western'!BP45+'3D_Income Stmnt_The Cape'!BP45</f>
        <v>3.0000000000000002E-18</v>
      </c>
      <c r="BQ45" s="305">
        <f>'3B_Income Stmnt_Eastern'!BQ45+'3C_Income Stmnt_Western'!BQ45+'3D_Income Stmnt_The Cape'!BQ45</f>
        <v>3.0000000000000002E-18</v>
      </c>
      <c r="BR45" s="305">
        <f>'3B_Income Stmnt_Eastern'!BR45+'3C_Income Stmnt_Western'!BR45+'3D_Income Stmnt_The Cape'!BR45</f>
        <v>3.0000000000000002E-18</v>
      </c>
      <c r="BS45" s="305">
        <f>'3B_Income Stmnt_Eastern'!BS45+'3C_Income Stmnt_Western'!BS45+'3D_Income Stmnt_The Cape'!BS45</f>
        <v>3.0000000000000002E-18</v>
      </c>
      <c r="BT45" s="1114">
        <f t="shared" si="86"/>
        <v>1.2000000000000001E-17</v>
      </c>
      <c r="BU45" s="324">
        <f t="shared" si="87"/>
        <v>1.2000001200000001E-17</v>
      </c>
      <c r="BV45" s="300">
        <v>25</v>
      </c>
      <c r="BW45" s="305">
        <f>'3B_Income Stmnt_Eastern'!BW45+'3C_Income Stmnt_Western'!BW45+'3D_Income Stmnt_The Cape'!BW45</f>
        <v>43052.649628878673</v>
      </c>
      <c r="BX45" s="305">
        <f>'3B_Income Stmnt_Eastern'!BX45+'3C_Income Stmnt_Western'!BX45+'3D_Income Stmnt_The Cape'!BX45</f>
        <v>38637.751340219125</v>
      </c>
      <c r="BY45" s="305">
        <f>'3B_Income Stmnt_Eastern'!BY45+'3C_Income Stmnt_Western'!BY45+'3D_Income Stmnt_The Cape'!BY45</f>
        <v>17311.737053538622</v>
      </c>
      <c r="BZ45" s="305">
        <f>'3B_Income Stmnt_Eastern'!BZ45+'3C_Income Stmnt_Western'!BZ45+'3D_Income Stmnt_The Cape'!BZ45</f>
        <v>4.4236082516168458E-26</v>
      </c>
      <c r="CA45" s="302">
        <f t="shared" si="88"/>
        <v>99002.138022636413</v>
      </c>
      <c r="CB45" s="323">
        <f>'3B_Income Stmnt_Eastern'!CB45+'3C_Income Stmnt_Western'!CB45+'3D_Income Stmnt_The Cape'!CB45</f>
        <v>128.05621251742105</v>
      </c>
      <c r="CC45" s="305">
        <f>'3B_Income Stmnt_Eastern'!CC45+'3C_Income Stmnt_Western'!CC45+'3D_Income Stmnt_The Cape'!CC45</f>
        <v>112.0121019686628</v>
      </c>
      <c r="CD45" s="305">
        <f>'3B_Income Stmnt_Eastern'!CD45+'3C_Income Stmnt_Western'!CD45+'3D_Income Stmnt_The Cape'!CD45</f>
        <v>316.02820342925645</v>
      </c>
      <c r="CE45" s="305">
        <f>'3B_Income Stmnt_Eastern'!CE45+'3C_Income Stmnt_Western'!CE45+'3D_Income Stmnt_The Cape'!CE45</f>
        <v>1.9999999998824283E-18</v>
      </c>
      <c r="CF45" s="1114">
        <f t="shared" si="89"/>
        <v>556.09651791534031</v>
      </c>
      <c r="CG45" s="324">
        <f t="shared" si="90"/>
        <v>99558.234540551755</v>
      </c>
      <c r="CH45" s="300">
        <v>25</v>
      </c>
      <c r="CI45" s="1114">
        <f t="shared" si="91"/>
        <v>2788578.2840867694</v>
      </c>
      <c r="CJ45" s="1114">
        <f t="shared" si="91"/>
        <v>3106903.1770188003</v>
      </c>
      <c r="CK45" s="1114">
        <f t="shared" si="91"/>
        <v>3244821.8292657933</v>
      </c>
      <c r="CL45" s="1114">
        <f t="shared" si="91"/>
        <v>3750068.2926394348</v>
      </c>
      <c r="CM45" s="301">
        <f t="shared" si="92"/>
        <v>12890371.583010798</v>
      </c>
    </row>
    <row r="46" spans="1:100" ht="15.75" customHeight="1">
      <c r="A46" s="839" t="s">
        <v>245</v>
      </c>
      <c r="B46" s="840">
        <v>26</v>
      </c>
      <c r="C46" s="305">
        <f>'3B_Income Stmnt_Eastern'!C46+'3C_Income Stmnt_Western'!C46+'3D_Income Stmnt_The Cape'!C46</f>
        <v>19162.991727157849</v>
      </c>
      <c r="D46" s="305">
        <f>'3B_Income Stmnt_Eastern'!D46+'3C_Income Stmnt_Western'!D46+'3D_Income Stmnt_The Cape'!D46</f>
        <v>30164.48467123758</v>
      </c>
      <c r="E46" s="305">
        <f>'3B_Income Stmnt_Eastern'!E46+'3C_Income Stmnt_Western'!E46+'3D_Income Stmnt_The Cape'!E46</f>
        <v>19307.455798819381</v>
      </c>
      <c r="F46" s="305">
        <f>'3B_Income Stmnt_Eastern'!F46+'3C_Income Stmnt_Western'!F46+'3D_Income Stmnt_The Cape'!F46</f>
        <v>15720.992946057428</v>
      </c>
      <c r="G46" s="302">
        <f t="shared" si="70"/>
        <v>84355.925143272238</v>
      </c>
      <c r="H46" s="323">
        <f>'3B_Income Stmnt_Eastern'!H46+'3C_Income Stmnt_Western'!H46+'3D_Income Stmnt_The Cape'!H46</f>
        <v>25267.813077508974</v>
      </c>
      <c r="I46" s="305">
        <f>'3B_Income Stmnt_Eastern'!I46+'3C_Income Stmnt_Western'!I46+'3D_Income Stmnt_The Cape'!I46</f>
        <v>17894.54557246888</v>
      </c>
      <c r="J46" s="305">
        <f>'3B_Income Stmnt_Eastern'!J46+'3C_Income Stmnt_Western'!J46+'3D_Income Stmnt_The Cape'!J46</f>
        <v>31444.52531256773</v>
      </c>
      <c r="K46" s="305">
        <f>'3B_Income Stmnt_Eastern'!K46+'3C_Income Stmnt_Western'!K46+'3D_Income Stmnt_The Cape'!K46</f>
        <v>24537.91672057781</v>
      </c>
      <c r="L46" s="1114">
        <f t="shared" si="71"/>
        <v>99144.800683123394</v>
      </c>
      <c r="M46" s="324">
        <f t="shared" si="72"/>
        <v>183500.72582639562</v>
      </c>
      <c r="N46" s="300">
        <v>26</v>
      </c>
      <c r="O46" s="305">
        <f>'3B_Income Stmnt_Eastern'!O46+'3C_Income Stmnt_Western'!O46+'3D_Income Stmnt_The Cape'!O46</f>
        <v>63286.575134652849</v>
      </c>
      <c r="P46" s="305">
        <f>'3B_Income Stmnt_Eastern'!P46+'3C_Income Stmnt_Western'!P46+'3D_Income Stmnt_The Cape'!P46</f>
        <v>52216.364471043715</v>
      </c>
      <c r="Q46" s="305">
        <f>'3B_Income Stmnt_Eastern'!Q46+'3C_Income Stmnt_Western'!Q46+'3D_Income Stmnt_The Cape'!Q46</f>
        <v>68878.257588447741</v>
      </c>
      <c r="R46" s="305">
        <f>'3B_Income Stmnt_Eastern'!R46+'3C_Income Stmnt_Western'!R46+'3D_Income Stmnt_The Cape'!R46</f>
        <v>85500.084839634568</v>
      </c>
      <c r="S46" s="302">
        <f t="shared" si="73"/>
        <v>269881.28203377884</v>
      </c>
      <c r="T46" s="323">
        <f>'3B_Income Stmnt_Eastern'!T46+'3C_Income Stmnt_Western'!T46+'3D_Income Stmnt_The Cape'!T46</f>
        <v>45740.16969183211</v>
      </c>
      <c r="U46" s="305">
        <f>'3B_Income Stmnt_Eastern'!U46+'3C_Income Stmnt_Western'!U46+'3D_Income Stmnt_The Cape'!U46</f>
        <v>47488.980883690791</v>
      </c>
      <c r="V46" s="305">
        <f>'3B_Income Stmnt_Eastern'!V46+'3C_Income Stmnt_Western'!V46+'3D_Income Stmnt_The Cape'!V46</f>
        <v>77781.614683349049</v>
      </c>
      <c r="W46" s="305">
        <f>'3B_Income Stmnt_Eastern'!W46+'3C_Income Stmnt_Western'!W46+'3D_Income Stmnt_The Cape'!W46</f>
        <v>91032.7839263192</v>
      </c>
      <c r="X46" s="1114">
        <f t="shared" si="74"/>
        <v>262043.54918519116</v>
      </c>
      <c r="Y46" s="324">
        <f t="shared" si="75"/>
        <v>531924.83121897001</v>
      </c>
      <c r="Z46" s="300">
        <v>26</v>
      </c>
      <c r="AA46" s="305">
        <f>'3B_Income Stmnt_Eastern'!AA46+'3C_Income Stmnt_Western'!AA46+'3D_Income Stmnt_The Cape'!AA46</f>
        <v>49492.197166910344</v>
      </c>
      <c r="AB46" s="305">
        <f>'3B_Income Stmnt_Eastern'!AB46+'3C_Income Stmnt_Western'!AB46+'3D_Income Stmnt_The Cape'!AB46</f>
        <v>40970.877135274997</v>
      </c>
      <c r="AC46" s="305">
        <f>'3B_Income Stmnt_Eastern'!AC46+'3C_Income Stmnt_Western'!AC46+'3D_Income Stmnt_The Cape'!AC46</f>
        <v>22588.004284044502</v>
      </c>
      <c r="AD46" s="305">
        <f>'3B_Income Stmnt_Eastern'!AD46+'3C_Income Stmnt_Western'!AD46+'3D_Income Stmnt_The Cape'!AD46</f>
        <v>11629.700085664135</v>
      </c>
      <c r="AE46" s="302">
        <f t="shared" si="76"/>
        <v>124680.77867189399</v>
      </c>
      <c r="AF46" s="323">
        <f>'3B_Income Stmnt_Eastern'!AF46+'3C_Income Stmnt_Western'!AF46+'3D_Income Stmnt_The Cape'!AF46</f>
        <v>22007.739334926337</v>
      </c>
      <c r="AG46" s="305">
        <f>'3B_Income Stmnt_Eastern'!AG46+'3C_Income Stmnt_Western'!AG46+'3D_Income Stmnt_The Cape'!AG46</f>
        <v>15650.465955881537</v>
      </c>
      <c r="AH46" s="305">
        <f>'3B_Income Stmnt_Eastern'!AH46+'3C_Income Stmnt_Western'!AH46+'3D_Income Stmnt_The Cape'!AH46</f>
        <v>23453.242182686612</v>
      </c>
      <c r="AI46" s="305">
        <f>'3B_Income Stmnt_Eastern'!AI46+'3C_Income Stmnt_Western'!AI46+'3D_Income Stmnt_The Cape'!AI46</f>
        <v>11704.848918892267</v>
      </c>
      <c r="AJ46" s="1114">
        <f t="shared" si="77"/>
        <v>72816.29639238675</v>
      </c>
      <c r="AK46" s="324">
        <f t="shared" si="78"/>
        <v>197497.07506428074</v>
      </c>
      <c r="AL46" s="300">
        <v>26</v>
      </c>
      <c r="AM46" s="305">
        <f>'3B_Income Stmnt_Eastern'!AM46+'3C_Income Stmnt_Western'!AM46+'3D_Income Stmnt_The Cape'!AM46</f>
        <v>397561.5326482025</v>
      </c>
      <c r="AN46" s="305">
        <f>'3B_Income Stmnt_Eastern'!AN46+'3C_Income Stmnt_Western'!AN46+'3D_Income Stmnt_The Cape'!AN46</f>
        <v>481665.28339674947</v>
      </c>
      <c r="AO46" s="305">
        <f>'3B_Income Stmnt_Eastern'!AO46+'3C_Income Stmnt_Western'!AO46+'3D_Income Stmnt_The Cape'!AO46</f>
        <v>537329.9630914036</v>
      </c>
      <c r="AP46" s="305">
        <f>'3B_Income Stmnt_Eastern'!AP46+'3C_Income Stmnt_Western'!AP46+'3D_Income Stmnt_The Cape'!AP46</f>
        <v>700001.97677595122</v>
      </c>
      <c r="AQ46" s="302">
        <f t="shared" si="79"/>
        <v>2116558.7559123067</v>
      </c>
      <c r="AR46" s="323">
        <f>'3B_Income Stmnt_Eastern'!AR46+'3C_Income Stmnt_Western'!AR46+'3D_Income Stmnt_The Cape'!AR46</f>
        <v>250849.65809181525</v>
      </c>
      <c r="AS46" s="305">
        <f>'3B_Income Stmnt_Eastern'!AS46+'3C_Income Stmnt_Western'!AS46+'3D_Income Stmnt_The Cape'!AS46</f>
        <v>289133.73943031521</v>
      </c>
      <c r="AT46" s="305">
        <f>'3B_Income Stmnt_Eastern'!AT46+'3C_Income Stmnt_Western'!AT46+'3D_Income Stmnt_The Cape'!AT46</f>
        <v>309440.12855083705</v>
      </c>
      <c r="AU46" s="305">
        <f>'3B_Income Stmnt_Eastern'!AU46+'3C_Income Stmnt_Western'!AU46+'3D_Income Stmnt_The Cape'!AU46</f>
        <v>390431.33643212944</v>
      </c>
      <c r="AV46" s="1114">
        <f t="shared" si="80"/>
        <v>1239854.8625050969</v>
      </c>
      <c r="AW46" s="324">
        <f t="shared" si="81"/>
        <v>3356413.6184174037</v>
      </c>
      <c r="AX46" s="300">
        <v>26</v>
      </c>
      <c r="AY46" s="305">
        <f>'3B_Income Stmnt_Eastern'!AY46+'3C_Income Stmnt_Western'!AY46+'3D_Income Stmnt_The Cape'!AY46</f>
        <v>1461.6361663203777</v>
      </c>
      <c r="AZ46" s="305">
        <f>'3B_Income Stmnt_Eastern'!AZ46+'3C_Income Stmnt_Western'!AZ46+'3D_Income Stmnt_The Cape'!AZ46</f>
        <v>4227.3899052644656</v>
      </c>
      <c r="BA46" s="305">
        <f>'3B_Income Stmnt_Eastern'!BA46+'3C_Income Stmnt_Western'!BA46+'3D_Income Stmnt_The Cape'!BA46</f>
        <v>8983.6314426718818</v>
      </c>
      <c r="BB46" s="305">
        <f>'3B_Income Stmnt_Eastern'!BB46+'3C_Income Stmnt_Western'!BB46+'3D_Income Stmnt_The Cape'!BB46</f>
        <v>8401.3181763172452</v>
      </c>
      <c r="BC46" s="302">
        <f t="shared" si="82"/>
        <v>23073.97569057397</v>
      </c>
      <c r="BD46" s="323">
        <f>'3B_Income Stmnt_Eastern'!BD46+'3C_Income Stmnt_Western'!BD46+'3D_Income Stmnt_The Cape'!BD46</f>
        <v>3471.9541782911292</v>
      </c>
      <c r="BE46" s="305">
        <f>'3B_Income Stmnt_Eastern'!BE46+'3C_Income Stmnt_Western'!BE46+'3D_Income Stmnt_The Cape'!BE46</f>
        <v>6383.7283855231726</v>
      </c>
      <c r="BF46" s="305">
        <f>'3B_Income Stmnt_Eastern'!BF46+'3C_Income Stmnt_Western'!BF46+'3D_Income Stmnt_The Cape'!BF46</f>
        <v>4295.0968253563333</v>
      </c>
      <c r="BG46" s="305">
        <f>'3B_Income Stmnt_Eastern'!BG46+'3C_Income Stmnt_Western'!BG46+'3D_Income Stmnt_The Cape'!BG46</f>
        <v>3535.7379830985401</v>
      </c>
      <c r="BH46" s="1114">
        <f t="shared" si="83"/>
        <v>17686.517372269176</v>
      </c>
      <c r="BI46" s="324">
        <f t="shared" si="84"/>
        <v>40760.493062843147</v>
      </c>
      <c r="BJ46" s="300">
        <v>26</v>
      </c>
      <c r="BK46" s="305">
        <f>'3B_Income Stmnt_Eastern'!BK46+'3C_Income Stmnt_Western'!BK46+'3D_Income Stmnt_The Cape'!BK46</f>
        <v>3.0000000000000002E-25</v>
      </c>
      <c r="BL46" s="305">
        <f>'3B_Income Stmnt_Eastern'!BL46+'3C_Income Stmnt_Western'!BL46+'3D_Income Stmnt_The Cape'!BL46</f>
        <v>3.0000000000000002E-25</v>
      </c>
      <c r="BM46" s="305">
        <f>'3B_Income Stmnt_Eastern'!BM46+'3C_Income Stmnt_Western'!BM46+'3D_Income Stmnt_The Cape'!BM46</f>
        <v>3.0000000000000002E-25</v>
      </c>
      <c r="BN46" s="305">
        <f>'3B_Income Stmnt_Eastern'!BN46+'3C_Income Stmnt_Western'!BN46+'3D_Income Stmnt_The Cape'!BN46</f>
        <v>3.0000000000000002E-25</v>
      </c>
      <c r="BO46" s="302">
        <f t="shared" si="85"/>
        <v>1.2000000000000001E-24</v>
      </c>
      <c r="BP46" s="323">
        <f>'3B_Income Stmnt_Eastern'!BP46+'3C_Income Stmnt_Western'!BP46+'3D_Income Stmnt_The Cape'!BP46</f>
        <v>3.0000000000000002E-18</v>
      </c>
      <c r="BQ46" s="305">
        <f>'3B_Income Stmnt_Eastern'!BQ46+'3C_Income Stmnt_Western'!BQ46+'3D_Income Stmnt_The Cape'!BQ46</f>
        <v>3.0000000000000002E-18</v>
      </c>
      <c r="BR46" s="305">
        <f>'3B_Income Stmnt_Eastern'!BR46+'3C_Income Stmnt_Western'!BR46+'3D_Income Stmnt_The Cape'!BR46</f>
        <v>3.0000000000000002E-18</v>
      </c>
      <c r="BS46" s="305">
        <f>'3B_Income Stmnt_Eastern'!BS46+'3C_Income Stmnt_Western'!BS46+'3D_Income Stmnt_The Cape'!BS46</f>
        <v>3.0000000000000002E-18</v>
      </c>
      <c r="BT46" s="1114">
        <f t="shared" si="86"/>
        <v>1.2000000000000001E-17</v>
      </c>
      <c r="BU46" s="324">
        <f t="shared" si="87"/>
        <v>1.2000001200000001E-17</v>
      </c>
      <c r="BV46" s="300">
        <v>26</v>
      </c>
      <c r="BW46" s="305">
        <f>'3B_Income Stmnt_Eastern'!BW46+'3C_Income Stmnt_Western'!BW46+'3D_Income Stmnt_The Cape'!BW46</f>
        <v>5448.3957090134145</v>
      </c>
      <c r="BX46" s="305">
        <f>'3B_Income Stmnt_Eastern'!BX46+'3C_Income Stmnt_Western'!BX46+'3D_Income Stmnt_The Cape'!BX46</f>
        <v>1344.9087401919523</v>
      </c>
      <c r="BY46" s="305">
        <f>'3B_Income Stmnt_Eastern'!BY46+'3C_Income Stmnt_Western'!BY46+'3D_Income Stmnt_The Cape'!BY46</f>
        <v>250.31063681769271</v>
      </c>
      <c r="BZ46" s="305">
        <f>'3B_Income Stmnt_Eastern'!BZ46+'3C_Income Stmnt_Western'!BZ46+'3D_Income Stmnt_The Cape'!BZ46</f>
        <v>13922.544967878926</v>
      </c>
      <c r="CA46" s="302">
        <f t="shared" si="88"/>
        <v>20966.160053901986</v>
      </c>
      <c r="CB46" s="323">
        <f>'3B_Income Stmnt_Eastern'!CB46+'3C_Income Stmnt_Western'!CB46+'3D_Income Stmnt_The Cape'!CB46</f>
        <v>13841.735129717414</v>
      </c>
      <c r="CC46" s="305">
        <f>'3B_Income Stmnt_Eastern'!CC46+'3C_Income Stmnt_Western'!CC46+'3D_Income Stmnt_The Cape'!CC46</f>
        <v>4060.3144045245404</v>
      </c>
      <c r="CD46" s="305">
        <f>'3B_Income Stmnt_Eastern'!CD46+'3C_Income Stmnt_Western'!CD46+'3D_Income Stmnt_The Cape'!CD46</f>
        <v>910.65480979186236</v>
      </c>
      <c r="CE46" s="305">
        <f>'3B_Income Stmnt_Eastern'!CE46+'3C_Income Stmnt_Western'!CE46+'3D_Income Stmnt_The Cape'!CE46</f>
        <v>5222.1855604904795</v>
      </c>
      <c r="CF46" s="1114">
        <f t="shared" si="89"/>
        <v>24034.889904524294</v>
      </c>
      <c r="CG46" s="324">
        <f t="shared" si="90"/>
        <v>45001.04995842628</v>
      </c>
      <c r="CH46" s="300">
        <v>26</v>
      </c>
      <c r="CI46" s="1114">
        <f t="shared" si="91"/>
        <v>897592.39805634855</v>
      </c>
      <c r="CJ46" s="1114">
        <f t="shared" si="91"/>
        <v>991201.08295216633</v>
      </c>
      <c r="CK46" s="1114">
        <f t="shared" si="91"/>
        <v>1104662.8852067934</v>
      </c>
      <c r="CL46" s="1114">
        <f t="shared" si="91"/>
        <v>1361641.4273330111</v>
      </c>
      <c r="CM46" s="301">
        <f t="shared" si="92"/>
        <v>4355097.7935483204</v>
      </c>
    </row>
    <row r="47" spans="1:100" ht="15.75" customHeight="1">
      <c r="A47" s="839" t="s">
        <v>246</v>
      </c>
      <c r="B47" s="840">
        <v>27</v>
      </c>
      <c r="C47" s="305">
        <f>'3B_Income Stmnt_Eastern'!C47+'3C_Income Stmnt_Western'!C47+'3D_Income Stmnt_The Cape'!C47</f>
        <v>5759.4645695154595</v>
      </c>
      <c r="D47" s="305">
        <f>'3B_Income Stmnt_Eastern'!D47+'3C_Income Stmnt_Western'!D47+'3D_Income Stmnt_The Cape'!D47</f>
        <v>12216.516031982981</v>
      </c>
      <c r="E47" s="305">
        <f>'3B_Income Stmnt_Eastern'!E47+'3C_Income Stmnt_Western'!E47+'3D_Income Stmnt_The Cape'!E47</f>
        <v>38743.780493627819</v>
      </c>
      <c r="F47" s="305">
        <f>'3B_Income Stmnt_Eastern'!F47+'3C_Income Stmnt_Western'!F47+'3D_Income Stmnt_The Cape'!F47</f>
        <v>40064.737146645602</v>
      </c>
      <c r="G47" s="302">
        <f t="shared" ref="G47:G49" si="93">SUM(C47:F47)</f>
        <v>96784.498241771857</v>
      </c>
      <c r="H47" s="323">
        <f>'3B_Income Stmnt_Eastern'!H47+'3C_Income Stmnt_Western'!H47+'3D_Income Stmnt_The Cape'!H47</f>
        <v>3.0000000000343403E-18</v>
      </c>
      <c r="I47" s="305">
        <f>'3B_Income Stmnt_Eastern'!I47+'3C_Income Stmnt_Western'!I47+'3D_Income Stmnt_The Cape'!I47</f>
        <v>3.0000000000475426E-18</v>
      </c>
      <c r="J47" s="305">
        <f>'3B_Income Stmnt_Eastern'!J47+'3C_Income Stmnt_Western'!J47+'3D_Income Stmnt_The Cape'!J47</f>
        <v>2.9999999997911485E-18</v>
      </c>
      <c r="K47" s="305">
        <f>'3B_Income Stmnt_Eastern'!K47+'3C_Income Stmnt_Western'!K47+'3D_Income Stmnt_The Cape'!K47</f>
        <v>2.9999999999486719E-18</v>
      </c>
      <c r="L47" s="1114">
        <f t="shared" ref="L47:L49" si="94">SUM(H47:K47)</f>
        <v>1.1999999999821703E-17</v>
      </c>
      <c r="M47" s="324">
        <f t="shared" ref="M47:M49" si="95">SUM(L47,G47)</f>
        <v>96784.498241771857</v>
      </c>
      <c r="N47" s="300">
        <v>27</v>
      </c>
      <c r="O47" s="305">
        <f>'3B_Income Stmnt_Eastern'!O47+'3C_Income Stmnt_Western'!O47+'3D_Income Stmnt_The Cape'!O47</f>
        <v>15028.189045328623</v>
      </c>
      <c r="P47" s="305">
        <f>'3B_Income Stmnt_Eastern'!P47+'3C_Income Stmnt_Western'!P47+'3D_Income Stmnt_The Cape'!P47</f>
        <v>6774.2889283419136</v>
      </c>
      <c r="Q47" s="305">
        <f>'3B_Income Stmnt_Eastern'!Q47+'3C_Income Stmnt_Western'!Q47+'3D_Income Stmnt_The Cape'!Q47</f>
        <v>4809.023440776903</v>
      </c>
      <c r="R47" s="305">
        <f>'3B_Income Stmnt_Eastern'!R47+'3C_Income Stmnt_Western'!R47+'3D_Income Stmnt_The Cape'!R47</f>
        <v>4866.5059708551134</v>
      </c>
      <c r="S47" s="302">
        <f t="shared" ref="S47:S49" si="96">SUM(O47:R47)</f>
        <v>31478.007385302553</v>
      </c>
      <c r="T47" s="323">
        <f>'3B_Income Stmnt_Eastern'!T47+'3C_Income Stmnt_Western'!T47+'3D_Income Stmnt_The Cape'!T47</f>
        <v>3.0000000000355375E-18</v>
      </c>
      <c r="U47" s="305">
        <f>'3B_Income Stmnt_Eastern'!U47+'3C_Income Stmnt_Western'!U47+'3D_Income Stmnt_The Cape'!U47</f>
        <v>3.0000000000446132E-18</v>
      </c>
      <c r="V47" s="305">
        <f>'3B_Income Stmnt_Eastern'!V47+'3C_Income Stmnt_Western'!V47+'3D_Income Stmnt_The Cape'!V47</f>
        <v>2.9999999997646466E-18</v>
      </c>
      <c r="W47" s="305">
        <f>'3B_Income Stmnt_Eastern'!W47+'3C_Income Stmnt_Western'!W47+'3D_Income Stmnt_The Cape'!W47</f>
        <v>2.9999999999511155E-18</v>
      </c>
      <c r="X47" s="1114">
        <f t="shared" ref="X47:X49" si="97">SUM(T47:W47)</f>
        <v>1.1999999999795914E-17</v>
      </c>
      <c r="Y47" s="324">
        <f t="shared" ref="Y47:Y49" si="98">SUM(X47,S47)</f>
        <v>31478.007385302553</v>
      </c>
      <c r="Z47" s="300">
        <v>27</v>
      </c>
      <c r="AA47" s="305">
        <f>'3B_Income Stmnt_Eastern'!AA47+'3C_Income Stmnt_Western'!AA47+'3D_Income Stmnt_The Cape'!AA47</f>
        <v>7833.347747507898</v>
      </c>
      <c r="AB47" s="305">
        <f>'3B_Income Stmnt_Eastern'!AB47+'3C_Income Stmnt_Western'!AB47+'3D_Income Stmnt_The Cape'!AB47</f>
        <v>8043.7796696260702</v>
      </c>
      <c r="AC47" s="305">
        <f>'3B_Income Stmnt_Eastern'!AC47+'3C_Income Stmnt_Western'!AC47+'3D_Income Stmnt_The Cape'!AC47</f>
        <v>4112.7380358916871</v>
      </c>
      <c r="AD47" s="305">
        <f>'3B_Income Stmnt_Eastern'!AD47+'3C_Income Stmnt_Western'!AD47+'3D_Income Stmnt_The Cape'!AD47</f>
        <v>1.782525020190592E-25</v>
      </c>
      <c r="AE47" s="302">
        <f t="shared" ref="AE47:AE49" si="99">SUM(AA47:AD47)</f>
        <v>19989.865453025654</v>
      </c>
      <c r="AF47" s="323">
        <f>'3B_Income Stmnt_Eastern'!AF47+'3C_Income Stmnt_Western'!AF47+'3D_Income Stmnt_The Cape'!AF47</f>
        <v>3.0000000000120088E-18</v>
      </c>
      <c r="AG47" s="305">
        <f>'3B_Income Stmnt_Eastern'!AG47+'3C_Income Stmnt_Western'!AG47+'3D_Income Stmnt_The Cape'!AG47</f>
        <v>3.0000000000231953E-18</v>
      </c>
      <c r="AH47" s="305">
        <f>'3B_Income Stmnt_Eastern'!AH47+'3C_Income Stmnt_Western'!AH47+'3D_Income Stmnt_The Cape'!AH47</f>
        <v>2.9999999998553413E-18</v>
      </c>
      <c r="AI47" s="305">
        <f>'3B_Income Stmnt_Eastern'!AI47+'3C_Income Stmnt_Western'!AI47+'3D_Income Stmnt_The Cape'!AI47</f>
        <v>2.9999999999702731E-18</v>
      </c>
      <c r="AJ47" s="1114">
        <f t="shared" ref="AJ47:AJ49" si="100">SUM(AF47:AI47)</f>
        <v>1.1999999999860819E-17</v>
      </c>
      <c r="AK47" s="324">
        <f t="shared" ref="AK47:AK49" si="101">SUM(AJ47,AE47)</f>
        <v>19989.865453025654</v>
      </c>
      <c r="AL47" s="300">
        <v>27</v>
      </c>
      <c r="AM47" s="305">
        <f>'3B_Income Stmnt_Eastern'!AM47+'3C_Income Stmnt_Western'!AM47+'3D_Income Stmnt_The Cape'!AM47</f>
        <v>352113.41867899161</v>
      </c>
      <c r="AN47" s="305">
        <f>'3B_Income Stmnt_Eastern'!AN47+'3C_Income Stmnt_Western'!AN47+'3D_Income Stmnt_The Cape'!AN47</f>
        <v>398259.6210698979</v>
      </c>
      <c r="AO47" s="305">
        <f>'3B_Income Stmnt_Eastern'!AO47+'3C_Income Stmnt_Western'!AO47+'3D_Income Stmnt_The Cape'!AO47</f>
        <v>394860.72953988344</v>
      </c>
      <c r="AP47" s="305">
        <f>'3B_Income Stmnt_Eastern'!AP47+'3C_Income Stmnt_Western'!AP47+'3D_Income Stmnt_The Cape'!AP47</f>
        <v>548999.16285149462</v>
      </c>
      <c r="AQ47" s="302">
        <f t="shared" ref="AQ47:AQ49" si="102">SUM(AM47:AP47)</f>
        <v>1694232.9321402675</v>
      </c>
      <c r="AR47" s="323">
        <f>'3B_Income Stmnt_Eastern'!AR47+'3C_Income Stmnt_Western'!AR47+'3D_Income Stmnt_The Cape'!AR47</f>
        <v>8569.0209414550645</v>
      </c>
      <c r="AS47" s="305">
        <f>'3B_Income Stmnt_Eastern'!AS47+'3C_Income Stmnt_Western'!AS47+'3D_Income Stmnt_The Cape'!AS47</f>
        <v>11750.983945427915</v>
      </c>
      <c r="AT47" s="305">
        <f>'3B_Income Stmnt_Eastern'!AT47+'3C_Income Stmnt_Western'!AT47+'3D_Income Stmnt_The Cape'!AT47</f>
        <v>389.95855715466428</v>
      </c>
      <c r="AU47" s="305">
        <f>'3B_Income Stmnt_Eastern'!AU47+'3C_Income Stmnt_Western'!AU47+'3D_Income Stmnt_The Cape'!AU47</f>
        <v>1151.9772961675333</v>
      </c>
      <c r="AV47" s="1114">
        <f t="shared" ref="AV47:AV49" si="103">SUM(AR47:AU47)</f>
        <v>21861.940740205177</v>
      </c>
      <c r="AW47" s="324">
        <f t="shared" ref="AW47:AW49" si="104">SUM(AV47,AQ47)</f>
        <v>1716094.8728804726</v>
      </c>
      <c r="AX47" s="300">
        <v>27</v>
      </c>
      <c r="AY47" s="305">
        <f>'3B_Income Stmnt_Eastern'!AY47+'3C_Income Stmnt_Western'!AY47+'3D_Income Stmnt_The Cape'!AY47</f>
        <v>1.5290260982384301E-2</v>
      </c>
      <c r="AZ47" s="305">
        <f>'3B_Income Stmnt_Eastern'!AZ47+'3C_Income Stmnt_Western'!AZ47+'3D_Income Stmnt_The Cape'!AZ47</f>
        <v>4.9933543494193405E-2</v>
      </c>
      <c r="BA47" s="305">
        <f>'3B_Income Stmnt_Eastern'!BA47+'3C_Income Stmnt_Western'!BA47+'3D_Income Stmnt_The Cape'!BA47</f>
        <v>-0.36980606584389053</v>
      </c>
      <c r="BB47" s="305">
        <f>'3B_Income Stmnt_Eastern'!BB47+'3C_Income Stmnt_Western'!BB47+'3D_Income Stmnt_The Cape'!BB47</f>
        <v>2.7950727745214763E-25</v>
      </c>
      <c r="BC47" s="302">
        <f t="shared" ref="BC47:BC49" si="105">SUM(AY47:BB47)</f>
        <v>-0.30458226136731281</v>
      </c>
      <c r="BD47" s="323">
        <f>'3B_Income Stmnt_Eastern'!BD47+'3C_Income Stmnt_Western'!BD47+'3D_Income Stmnt_The Cape'!BD47</f>
        <v>1.7134366840451377E-2</v>
      </c>
      <c r="BE47" s="305">
        <f>'3B_Income Stmnt_Eastern'!BE47+'3C_Income Stmnt_Western'!BE47+'3D_Income Stmnt_The Cape'!BE47</f>
        <v>7.6439432848467409E-2</v>
      </c>
      <c r="BF47" s="305">
        <f>'3B_Income Stmnt_Eastern'!BF47+'3C_Income Stmnt_Western'!BF47+'3D_Income Stmnt_The Cape'!BF47</f>
        <v>-0.74020702776164193</v>
      </c>
      <c r="BG47" s="305">
        <f>'3B_Income Stmnt_Eastern'!BG47+'3C_Income Stmnt_Western'!BG47+'3D_Income Stmnt_The Cape'!BG47</f>
        <v>2.9999999997620177E-18</v>
      </c>
      <c r="BH47" s="1114">
        <f t="shared" ref="BH47:BH49" si="106">SUM(BD47:BG47)</f>
        <v>-0.64663322807272317</v>
      </c>
      <c r="BI47" s="324">
        <f t="shared" ref="BI47:BI49" si="107">SUM(BH47,BC47)</f>
        <v>-0.95121548944003598</v>
      </c>
      <c r="BJ47" s="300">
        <v>27</v>
      </c>
      <c r="BK47" s="305">
        <f>'3B_Income Stmnt_Eastern'!BK47+'3C_Income Stmnt_Western'!BK47+'3D_Income Stmnt_The Cape'!BK47</f>
        <v>3.0000000000000002E-25</v>
      </c>
      <c r="BL47" s="305">
        <f>'3B_Income Stmnt_Eastern'!BL47+'3C_Income Stmnt_Western'!BL47+'3D_Income Stmnt_The Cape'!BL47</f>
        <v>3.0000000000000002E-25</v>
      </c>
      <c r="BM47" s="305">
        <f>'3B_Income Stmnt_Eastern'!BM47+'3C_Income Stmnt_Western'!BM47+'3D_Income Stmnt_The Cape'!BM47</f>
        <v>3.0000000000000002E-25</v>
      </c>
      <c r="BN47" s="305">
        <f>'3B_Income Stmnt_Eastern'!BN47+'3C_Income Stmnt_Western'!BN47+'3D_Income Stmnt_The Cape'!BN47</f>
        <v>3.0000000000000002E-25</v>
      </c>
      <c r="BO47" s="302">
        <f t="shared" ref="BO47:BO49" si="108">SUM(BK47:BN47)</f>
        <v>1.2000000000000001E-24</v>
      </c>
      <c r="BP47" s="323">
        <f>'3B_Income Stmnt_Eastern'!BP47+'3C_Income Stmnt_Western'!BP47+'3D_Income Stmnt_The Cape'!BP47</f>
        <v>3.0000000000000002E-18</v>
      </c>
      <c r="BQ47" s="305">
        <f>'3B_Income Stmnt_Eastern'!BQ47+'3C_Income Stmnt_Western'!BQ47+'3D_Income Stmnt_The Cape'!BQ47</f>
        <v>3.0000000000000002E-18</v>
      </c>
      <c r="BR47" s="305">
        <f>'3B_Income Stmnt_Eastern'!BR47+'3C_Income Stmnt_Western'!BR47+'3D_Income Stmnt_The Cape'!BR47</f>
        <v>3.0000000000000002E-18</v>
      </c>
      <c r="BS47" s="305">
        <f>'3B_Income Stmnt_Eastern'!BS47+'3C_Income Stmnt_Western'!BS47+'3D_Income Stmnt_The Cape'!BS47</f>
        <v>3.0000000000000002E-18</v>
      </c>
      <c r="BT47" s="1114">
        <f t="shared" ref="BT47:BT49" si="109">SUM(BP47:BS47)</f>
        <v>1.2000000000000001E-17</v>
      </c>
      <c r="BU47" s="324">
        <f t="shared" ref="BU47:BU49" si="110">SUM(BT47,BO47)</f>
        <v>1.2000001200000001E-17</v>
      </c>
      <c r="BV47" s="827">
        <v>27</v>
      </c>
      <c r="BW47" s="305">
        <f>'3B_Income Stmnt_Eastern'!BW47+'3C_Income Stmnt_Western'!BW47+'3D_Income Stmnt_The Cape'!BW47</f>
        <v>5.2964433094612719E-2</v>
      </c>
      <c r="BX47" s="305">
        <f>'3B_Income Stmnt_Eastern'!BX47+'3C_Income Stmnt_Western'!BX47+'3D_Income Stmnt_The Cape'!BX47</f>
        <v>3.8366334509562957E-25</v>
      </c>
      <c r="BY47" s="305">
        <f>'3B_Income Stmnt_Eastern'!BY47+'3C_Income Stmnt_Western'!BY47+'3D_Income Stmnt_The Cape'!BY47</f>
        <v>-3.6006232397888771E-26</v>
      </c>
      <c r="BZ47" s="305">
        <f>'3B_Income Stmnt_Eastern'!BZ47+'3C_Income Stmnt_Western'!BZ47+'3D_Income Stmnt_The Cape'!BZ47</f>
        <v>2.0576884955280489E-25</v>
      </c>
      <c r="CA47" s="302">
        <f t="shared" ref="CA47:CA49" si="111">SUM(BW47:BZ47)</f>
        <v>5.2964433094612719E-2</v>
      </c>
      <c r="CB47" s="323">
        <f>'3B_Income Stmnt_Eastern'!CB47+'3C_Income Stmnt_Western'!CB47+'3D_Income Stmnt_The Cape'!CB47</f>
        <v>5.0078495909094516E-2</v>
      </c>
      <c r="CC47" s="305">
        <f>'3B_Income Stmnt_Eastern'!CC47+'3C_Income Stmnt_Western'!CC47+'3D_Income Stmnt_The Cape'!CC47</f>
        <v>3.0000000000301433E-18</v>
      </c>
      <c r="CD47" s="305">
        <f>'3B_Income Stmnt_Eastern'!CD47+'3C_Income Stmnt_Western'!CD47+'3D_Income Stmnt_The Cape'!CD47</f>
        <v>2.9999999998500219E-18</v>
      </c>
      <c r="CE47" s="305">
        <f>'3B_Income Stmnt_Eastern'!CE47+'3C_Income Stmnt_Western'!CE47+'3D_Income Stmnt_The Cape'!CE47</f>
        <v>2.9999999998711678E-18</v>
      </c>
      <c r="CF47" s="1114">
        <f t="shared" ref="CF47:CF49" si="112">SUM(CB47:CE47)</f>
        <v>5.0078495909094516E-2</v>
      </c>
      <c r="CG47" s="324">
        <f t="shared" si="90"/>
        <v>0.10304292900370723</v>
      </c>
      <c r="CH47" s="300">
        <v>27</v>
      </c>
      <c r="CI47" s="1114">
        <f t="shared" ref="CI47:CI49" si="113">C47+H47+O47+T47+AA47+AF47+AM47+AR47+AY47+BD47+BK47+BP47+BW47+CB47</f>
        <v>389303.57645035553</v>
      </c>
      <c r="CJ47" s="1114">
        <f t="shared" ref="CJ47:CJ49" si="114">D47+I47+P47+U47+AB47+AG47+AN47+AS47+AZ47+BE47+BL47+BQ47+BX47+CC47</f>
        <v>437045.31601825316</v>
      </c>
      <c r="CK47" s="1114">
        <f t="shared" ref="CK47:CK49" si="115">E47+J47+Q47+V47+AC47+AH47+AO47+AT47+BA47+BF47+BM47+BR47+BY47+CD47</f>
        <v>442915.12005424092</v>
      </c>
      <c r="CL47" s="1114">
        <f t="shared" ref="CL47:CL49" si="116">F47+K47+R47+W47+AD47+AI47+AP47+AU47+BB47+BG47+BN47+BS47+BZ47+CE47</f>
        <v>595082.38326516282</v>
      </c>
      <c r="CM47" s="301">
        <f t="shared" ref="CM47:CM49" si="117">SUM(M47,Y47,AK47,AW47,BI47,BU47,CG47)</f>
        <v>1864346.3957880121</v>
      </c>
    </row>
    <row r="48" spans="1:100" ht="15.75" customHeight="1">
      <c r="A48" s="839" t="s">
        <v>247</v>
      </c>
      <c r="B48" s="840">
        <v>28</v>
      </c>
      <c r="C48" s="305">
        <f>'3B_Income Stmnt_Eastern'!C48+'3C_Income Stmnt_Western'!C48+'3D_Income Stmnt_The Cape'!C48</f>
        <v>1105.4041699178583</v>
      </c>
      <c r="D48" s="305">
        <f>'3B_Income Stmnt_Eastern'!D48+'3C_Income Stmnt_Western'!D48+'3D_Income Stmnt_The Cape'!D48</f>
        <v>1235.2798168733048</v>
      </c>
      <c r="E48" s="305">
        <f>'3B_Income Stmnt_Eastern'!E48+'3C_Income Stmnt_Western'!E48+'3D_Income Stmnt_The Cape'!E48</f>
        <v>3.6913674401851365E-26</v>
      </c>
      <c r="F48" s="305">
        <f>'3B_Income Stmnt_Eastern'!F48+'3C_Income Stmnt_Western'!F48+'3D_Income Stmnt_The Cape'!F48</f>
        <v>1054.8871429515241</v>
      </c>
      <c r="G48" s="302">
        <f t="shared" si="93"/>
        <v>3395.5711297426869</v>
      </c>
      <c r="H48" s="323">
        <f>'3B_Income Stmnt_Eastern'!H48+'3C_Income Stmnt_Western'!H48+'3D_Income Stmnt_The Cape'!H48</f>
        <v>3.0000000000343403E-18</v>
      </c>
      <c r="I48" s="305">
        <f>'3B_Income Stmnt_Eastern'!I48+'3C_Income Stmnt_Western'!I48+'3D_Income Stmnt_The Cape'!I48</f>
        <v>3.0000000000475426E-18</v>
      </c>
      <c r="J48" s="305">
        <f>'3B_Income Stmnt_Eastern'!J48+'3C_Income Stmnt_Western'!J48+'3D_Income Stmnt_The Cape'!J48</f>
        <v>2.9999999997911485E-18</v>
      </c>
      <c r="K48" s="305">
        <f>'3B_Income Stmnt_Eastern'!K48+'3C_Income Stmnt_Western'!K48+'3D_Income Stmnt_The Cape'!K48</f>
        <v>2.9999999999486719E-18</v>
      </c>
      <c r="L48" s="1114">
        <f t="shared" si="94"/>
        <v>1.1999999999821703E-17</v>
      </c>
      <c r="M48" s="324">
        <f t="shared" si="95"/>
        <v>3395.5711297426869</v>
      </c>
      <c r="N48" s="300">
        <v>28</v>
      </c>
      <c r="O48" s="305">
        <f>'3B_Income Stmnt_Eastern'!O48+'3C_Income Stmnt_Western'!O48+'3D_Income Stmnt_The Cape'!O48</f>
        <v>642.30424114548578</v>
      </c>
      <c r="P48" s="305">
        <f>'3B_Income Stmnt_Eastern'!P48+'3C_Income Stmnt_Western'!P48+'3D_Income Stmnt_The Cape'!P48</f>
        <v>686.26326213042603</v>
      </c>
      <c r="Q48" s="305">
        <f>'3B_Income Stmnt_Eastern'!Q48+'3C_Income Stmnt_Western'!Q48+'3D_Income Stmnt_The Cape'!Q48</f>
        <v>7575.7836023815353</v>
      </c>
      <c r="R48" s="305">
        <f>'3B_Income Stmnt_Eastern'!R48+'3C_Income Stmnt_Western'!R48+'3D_Income Stmnt_The Cape'!R48</f>
        <v>6356.9289610319838</v>
      </c>
      <c r="S48" s="302">
        <f t="shared" si="96"/>
        <v>15261.280066689429</v>
      </c>
      <c r="T48" s="323">
        <f>'3B_Income Stmnt_Eastern'!T48+'3C_Income Stmnt_Western'!T48+'3D_Income Stmnt_The Cape'!T48</f>
        <v>2.0000000000293694E-18</v>
      </c>
      <c r="U48" s="305">
        <f>'3B_Income Stmnt_Eastern'!U48+'3C_Income Stmnt_Western'!U48+'3D_Income Stmnt_The Cape'!U48</f>
        <v>19.202472120280142</v>
      </c>
      <c r="V48" s="305">
        <f>'3B_Income Stmnt_Eastern'!V48+'3C_Income Stmnt_Western'!V48+'3D_Income Stmnt_The Cape'!V48</f>
        <v>1.9999999998450098E-18</v>
      </c>
      <c r="W48" s="305">
        <f>'3B_Income Stmnt_Eastern'!W48+'3C_Income Stmnt_Western'!W48+'3D_Income Stmnt_The Cape'!W48</f>
        <v>1.9999999999688667E-18</v>
      </c>
      <c r="X48" s="1114">
        <f t="shared" si="97"/>
        <v>19.202472120280142</v>
      </c>
      <c r="Y48" s="324">
        <f t="shared" si="98"/>
        <v>15280.482538809709</v>
      </c>
      <c r="Z48" s="300">
        <v>28</v>
      </c>
      <c r="AA48" s="305">
        <f>'3B_Income Stmnt_Eastern'!AA48+'3C_Income Stmnt_Western'!AA48+'3D_Income Stmnt_The Cape'!AA48</f>
        <v>105.61396223430403</v>
      </c>
      <c r="AB48" s="305">
        <f>'3B_Income Stmnt_Eastern'!AB48+'3C_Income Stmnt_Western'!AB48+'3D_Income Stmnt_The Cape'!AB48</f>
        <v>265.81931769793101</v>
      </c>
      <c r="AC48" s="305">
        <f>'3B_Income Stmnt_Eastern'!AC48+'3C_Income Stmnt_Western'!AC48+'3D_Income Stmnt_The Cape'!AC48</f>
        <v>4631.8462075652424</v>
      </c>
      <c r="AD48" s="305">
        <f>'3B_Income Stmnt_Eastern'!AD48+'3C_Income Stmnt_Western'!AD48+'3D_Income Stmnt_The Cape'!AD48</f>
        <v>4619.7602292301699</v>
      </c>
      <c r="AE48" s="302">
        <f t="shared" si="99"/>
        <v>9623.039716727646</v>
      </c>
      <c r="AF48" s="323">
        <f>'3B_Income Stmnt_Eastern'!AF48+'3C_Income Stmnt_Western'!AF48+'3D_Income Stmnt_The Cape'!AF48</f>
        <v>2.0000000000052841E-18</v>
      </c>
      <c r="AG48" s="305">
        <f>'3B_Income Stmnt_Eastern'!AG48+'3C_Income Stmnt_Western'!AG48+'3D_Income Stmnt_The Cape'!AG48</f>
        <v>6.4006052271615079</v>
      </c>
      <c r="AH48" s="305">
        <f>'3B_Income Stmnt_Eastern'!AH48+'3C_Income Stmnt_Western'!AH48+'3D_Income Stmnt_The Cape'!AH48</f>
        <v>1.9999999999141245E-18</v>
      </c>
      <c r="AI48" s="305">
        <f>'3B_Income Stmnt_Eastern'!AI48+'3C_Income Stmnt_Western'!AI48+'3D_Income Stmnt_The Cape'!AI48</f>
        <v>1.9999999999868661E-18</v>
      </c>
      <c r="AJ48" s="1114">
        <f t="shared" si="100"/>
        <v>6.4006052271615079</v>
      </c>
      <c r="AK48" s="324">
        <f t="shared" si="101"/>
        <v>9629.4403219548076</v>
      </c>
      <c r="AL48" s="300">
        <v>28</v>
      </c>
      <c r="AM48" s="305">
        <f>'3B_Income Stmnt_Eastern'!AM48+'3C_Income Stmnt_Western'!AM48+'3D_Income Stmnt_The Cape'!AM48</f>
        <v>57460.222488883956</v>
      </c>
      <c r="AN48" s="305">
        <f>'3B_Income Stmnt_Eastern'!AN48+'3C_Income Stmnt_Western'!AN48+'3D_Income Stmnt_The Cape'!AN48</f>
        <v>75645.719660367409</v>
      </c>
      <c r="AO48" s="305">
        <f>'3B_Income Stmnt_Eastern'!AO48+'3C_Income Stmnt_Western'!AO48+'3D_Income Stmnt_The Cape'!AO48</f>
        <v>73250.454792312434</v>
      </c>
      <c r="AP48" s="305">
        <f>'3B_Income Stmnt_Eastern'!AP48+'3C_Income Stmnt_Western'!AP48+'3D_Income Stmnt_The Cape'!AP48</f>
        <v>107755.32445476597</v>
      </c>
      <c r="AQ48" s="302">
        <f t="shared" si="102"/>
        <v>314111.72139632975</v>
      </c>
      <c r="AR48" s="323">
        <f>'3B_Income Stmnt_Eastern'!AR48+'3C_Income Stmnt_Western'!AR48+'3D_Income Stmnt_The Cape'!AR48</f>
        <v>2922.6699328133832</v>
      </c>
      <c r="AS48" s="305">
        <f>'3B_Income Stmnt_Eastern'!AS48+'3C_Income Stmnt_Western'!AS48+'3D_Income Stmnt_The Cape'!AS48</f>
        <v>3104.3449310812293</v>
      </c>
      <c r="AT48" s="305">
        <f>'3B_Income Stmnt_Eastern'!AT48+'3C_Income Stmnt_Western'!AT48+'3D_Income Stmnt_The Cape'!AT48</f>
        <v>1871.1165185006068</v>
      </c>
      <c r="AU48" s="305">
        <f>'3B_Income Stmnt_Eastern'!AU48+'3C_Income Stmnt_Western'!AU48+'3D_Income Stmnt_The Cape'!AU48</f>
        <v>9.9999999997676893E-19</v>
      </c>
      <c r="AV48" s="1114">
        <f t="shared" si="103"/>
        <v>7898.1313823952187</v>
      </c>
      <c r="AW48" s="324">
        <f t="shared" si="104"/>
        <v>322009.85277872498</v>
      </c>
      <c r="AX48" s="300">
        <v>28</v>
      </c>
      <c r="AY48" s="305">
        <f>'3B_Income Stmnt_Eastern'!AY48+'3C_Income Stmnt_Western'!AY48+'3D_Income Stmnt_The Cape'!AY48</f>
        <v>805.1298767646756</v>
      </c>
      <c r="AZ48" s="305">
        <f>'3B_Income Stmnt_Eastern'!AZ48+'3C_Income Stmnt_Western'!AZ48+'3D_Income Stmnt_The Cape'!AZ48</f>
        <v>974.67937229269091</v>
      </c>
      <c r="BA48" s="305">
        <f>'3B_Income Stmnt_Eastern'!BA48+'3C_Income Stmnt_Western'!BA48+'3D_Income Stmnt_The Cape'!BA48</f>
        <v>406.03935599411454</v>
      </c>
      <c r="BB48" s="305">
        <f>'3B_Income Stmnt_Eastern'!BB48+'3C_Income Stmnt_Western'!BB48+'3D_Income Stmnt_The Cape'!BB48</f>
        <v>846.98529467806281</v>
      </c>
      <c r="BC48" s="302">
        <f t="shared" si="105"/>
        <v>3032.8338997295441</v>
      </c>
      <c r="BD48" s="323">
        <f>'3B_Income Stmnt_Eastern'!BD48+'3C_Income Stmnt_Western'!BD48+'3D_Income Stmnt_The Cape'!BD48</f>
        <v>1.7134366840451377E-2</v>
      </c>
      <c r="BE48" s="305">
        <f>'3B_Income Stmnt_Eastern'!BE48+'3C_Income Stmnt_Western'!BE48+'3D_Income Stmnt_The Cape'!BE48</f>
        <v>7.6439432848467409E-2</v>
      </c>
      <c r="BF48" s="305">
        <f>'3B_Income Stmnt_Eastern'!BF48+'3C_Income Stmnt_Western'!BF48+'3D_Income Stmnt_The Cape'!BF48</f>
        <v>-0.74020702776164193</v>
      </c>
      <c r="BG48" s="305">
        <f>'3B_Income Stmnt_Eastern'!BG48+'3C_Income Stmnt_Western'!BG48+'3D_Income Stmnt_The Cape'!BG48</f>
        <v>2.9999999997620177E-18</v>
      </c>
      <c r="BH48" s="1114">
        <f t="shared" si="106"/>
        <v>-0.64663322807272317</v>
      </c>
      <c r="BI48" s="324">
        <f t="shared" si="107"/>
        <v>3032.1872665014712</v>
      </c>
      <c r="BJ48" s="300">
        <v>28</v>
      </c>
      <c r="BK48" s="305">
        <f>'3B_Income Stmnt_Eastern'!BK48+'3C_Income Stmnt_Western'!BK48+'3D_Income Stmnt_The Cape'!BK48</f>
        <v>3.0000000000000002E-25</v>
      </c>
      <c r="BL48" s="305">
        <f>'3B_Income Stmnt_Eastern'!BL48+'3C_Income Stmnt_Western'!BL48+'3D_Income Stmnt_The Cape'!BL48</f>
        <v>3.0000000000000002E-25</v>
      </c>
      <c r="BM48" s="305">
        <f>'3B_Income Stmnt_Eastern'!BM48+'3C_Income Stmnt_Western'!BM48+'3D_Income Stmnt_The Cape'!BM48</f>
        <v>3.0000000000000002E-25</v>
      </c>
      <c r="BN48" s="305">
        <f>'3B_Income Stmnt_Eastern'!BN48+'3C_Income Stmnt_Western'!BN48+'3D_Income Stmnt_The Cape'!BN48</f>
        <v>3.0000000000000002E-25</v>
      </c>
      <c r="BO48" s="302">
        <f t="shared" si="108"/>
        <v>1.2000000000000001E-24</v>
      </c>
      <c r="BP48" s="323">
        <f>'3B_Income Stmnt_Eastern'!BP48+'3C_Income Stmnt_Western'!BP48+'3D_Income Stmnt_The Cape'!BP48</f>
        <v>3.0000000000000002E-18</v>
      </c>
      <c r="BQ48" s="305">
        <f>'3B_Income Stmnt_Eastern'!BQ48+'3C_Income Stmnt_Western'!BQ48+'3D_Income Stmnt_The Cape'!BQ48</f>
        <v>3.0000000000000002E-18</v>
      </c>
      <c r="BR48" s="305">
        <f>'3B_Income Stmnt_Eastern'!BR48+'3C_Income Stmnt_Western'!BR48+'3D_Income Stmnt_The Cape'!BR48</f>
        <v>3.0000000000000002E-18</v>
      </c>
      <c r="BS48" s="305">
        <f>'3B_Income Stmnt_Eastern'!BS48+'3C_Income Stmnt_Western'!BS48+'3D_Income Stmnt_The Cape'!BS48</f>
        <v>3.0000000000000002E-18</v>
      </c>
      <c r="BT48" s="1114">
        <f t="shared" si="109"/>
        <v>1.2000000000000001E-17</v>
      </c>
      <c r="BU48" s="324">
        <f t="shared" si="110"/>
        <v>1.2000001200000001E-17</v>
      </c>
      <c r="BV48" s="827">
        <v>28</v>
      </c>
      <c r="BW48" s="305">
        <f>'3B_Income Stmnt_Eastern'!BW48+'3C_Income Stmnt_Western'!BW48+'3D_Income Stmnt_The Cape'!BW48</f>
        <v>5.2964433094612719E-2</v>
      </c>
      <c r="BX48" s="305">
        <f>'3B_Income Stmnt_Eastern'!BX48+'3C_Income Stmnt_Western'!BX48+'3D_Income Stmnt_The Cape'!BX48</f>
        <v>3.8366334509562957E-25</v>
      </c>
      <c r="BY48" s="305">
        <f>'3B_Income Stmnt_Eastern'!BY48+'3C_Income Stmnt_Western'!BY48+'3D_Income Stmnt_The Cape'!BY48</f>
        <v>-3.6006232397888771E-26</v>
      </c>
      <c r="BZ48" s="305">
        <f>'3B_Income Stmnt_Eastern'!BZ48+'3C_Income Stmnt_Western'!BZ48+'3D_Income Stmnt_The Cape'!BZ48</f>
        <v>2.0576884955280489E-25</v>
      </c>
      <c r="CA48" s="302">
        <f t="shared" si="111"/>
        <v>5.2964433094612719E-2</v>
      </c>
      <c r="CB48" s="323">
        <f>'3B_Income Stmnt_Eastern'!CB48+'3C_Income Stmnt_Western'!CB48+'3D_Income Stmnt_The Cape'!CB48</f>
        <v>5.0078495909094516E-2</v>
      </c>
      <c r="CC48" s="305">
        <f>'3B_Income Stmnt_Eastern'!CC48+'3C_Income Stmnt_Western'!CC48+'3D_Income Stmnt_The Cape'!CC48</f>
        <v>3.0000000000301433E-18</v>
      </c>
      <c r="CD48" s="305">
        <f>'3B_Income Stmnt_Eastern'!CD48+'3C_Income Stmnt_Western'!CD48+'3D_Income Stmnt_The Cape'!CD48</f>
        <v>2.9999999998500219E-18</v>
      </c>
      <c r="CE48" s="305">
        <f>'3B_Income Stmnt_Eastern'!CE48+'3C_Income Stmnt_Western'!CE48+'3D_Income Stmnt_The Cape'!CE48</f>
        <v>2.9999999998711678E-18</v>
      </c>
      <c r="CF48" s="1114">
        <f t="shared" si="112"/>
        <v>5.0078495909094516E-2</v>
      </c>
      <c r="CG48" s="324">
        <f t="shared" si="90"/>
        <v>0.10304292900370723</v>
      </c>
      <c r="CH48" s="300">
        <v>28</v>
      </c>
      <c r="CI48" s="1114">
        <f t="shared" si="113"/>
        <v>63041.464849055505</v>
      </c>
      <c r="CJ48" s="1114">
        <f t="shared" si="114"/>
        <v>81937.785877223287</v>
      </c>
      <c r="CK48" s="1114">
        <f t="shared" si="115"/>
        <v>87734.500269726181</v>
      </c>
      <c r="CL48" s="1114">
        <f t="shared" si="116"/>
        <v>120633.88608265771</v>
      </c>
      <c r="CM48" s="301">
        <f t="shared" si="117"/>
        <v>353347.63707866269</v>
      </c>
    </row>
    <row r="49" spans="1:91" ht="15.75" customHeight="1">
      <c r="A49" s="839" t="s">
        <v>248</v>
      </c>
      <c r="B49" s="840">
        <v>29</v>
      </c>
      <c r="C49" s="305">
        <f>'3B_Income Stmnt_Eastern'!C49+'3C_Income Stmnt_Western'!C49+'3D_Income Stmnt_The Cape'!C49</f>
        <v>26120.870861186275</v>
      </c>
      <c r="D49" s="305">
        <f>'3B_Income Stmnt_Eastern'!D49+'3C_Income Stmnt_Western'!D49+'3D_Income Stmnt_The Cape'!D49</f>
        <v>21821.582432654192</v>
      </c>
      <c r="E49" s="305">
        <f>'3B_Income Stmnt_Eastern'!E49+'3C_Income Stmnt_Western'!E49+'3D_Income Stmnt_The Cape'!E49</f>
        <v>44046.162190260482</v>
      </c>
      <c r="F49" s="305">
        <f>'3B_Income Stmnt_Eastern'!F49+'3C_Income Stmnt_Western'!F49+'3D_Income Stmnt_The Cape'!F49</f>
        <v>53517.776222792403</v>
      </c>
      <c r="G49" s="302">
        <f t="shared" si="93"/>
        <v>145506.39170689334</v>
      </c>
      <c r="H49" s="323">
        <f>'3B_Income Stmnt_Eastern'!H49+'3C_Income Stmnt_Western'!H49+'3D_Income Stmnt_The Cape'!H49</f>
        <v>327.1977562105572</v>
      </c>
      <c r="I49" s="305">
        <f>'3B_Income Stmnt_Eastern'!I49+'3C_Income Stmnt_Western'!I49+'3D_Income Stmnt_The Cape'!I49</f>
        <v>822.83162761271808</v>
      </c>
      <c r="J49" s="305">
        <f>'3B_Income Stmnt_Eastern'!J49+'3C_Income Stmnt_Western'!J49+'3D_Income Stmnt_The Cape'!J49</f>
        <v>2435.3952631628727</v>
      </c>
      <c r="K49" s="305">
        <f>'3B_Income Stmnt_Eastern'!K49+'3C_Income Stmnt_Western'!K49+'3D_Income Stmnt_The Cape'!K49</f>
        <v>3887.1191652745342</v>
      </c>
      <c r="L49" s="1114">
        <f t="shared" si="94"/>
        <v>7472.5438122606829</v>
      </c>
      <c r="M49" s="324">
        <f t="shared" si="95"/>
        <v>152978.93551915401</v>
      </c>
      <c r="N49" s="300">
        <v>29</v>
      </c>
      <c r="O49" s="305">
        <f>'3B_Income Stmnt_Eastern'!O49+'3C_Income Stmnt_Western'!O49+'3D_Income Stmnt_The Cape'!O49</f>
        <v>85338.874367521508</v>
      </c>
      <c r="P49" s="305">
        <f>'3B_Income Stmnt_Eastern'!P49+'3C_Income Stmnt_Western'!P49+'3D_Income Stmnt_The Cape'!P49</f>
        <v>93399.725493206497</v>
      </c>
      <c r="Q49" s="305">
        <f>'3B_Income Stmnt_Eastern'!Q49+'3C_Income Stmnt_Western'!Q49+'3D_Income Stmnt_The Cape'!Q49</f>
        <v>132222.55032273839</v>
      </c>
      <c r="R49" s="305">
        <f>'3B_Income Stmnt_Eastern'!R49+'3C_Income Stmnt_Western'!R49+'3D_Income Stmnt_The Cape'!R49</f>
        <v>137585.90635784349</v>
      </c>
      <c r="S49" s="302">
        <f t="shared" si="96"/>
        <v>448547.05654130987</v>
      </c>
      <c r="T49" s="323">
        <f>'3B_Income Stmnt_Eastern'!T49+'3C_Income Stmnt_Western'!T49+'3D_Income Stmnt_The Cape'!T49</f>
        <v>6372.916462553143</v>
      </c>
      <c r="U49" s="305">
        <f>'3B_Income Stmnt_Eastern'!U49+'3C_Income Stmnt_Western'!U49+'3D_Income Stmnt_The Cape'!U49</f>
        <v>8186.0911741850659</v>
      </c>
      <c r="V49" s="305">
        <f>'3B_Income Stmnt_Eastern'!V49+'3C_Income Stmnt_Western'!V49+'3D_Income Stmnt_The Cape'!V49</f>
        <v>2881.9949623439402</v>
      </c>
      <c r="W49" s="305">
        <f>'3B_Income Stmnt_Eastern'!W49+'3C_Income Stmnt_Western'!W49+'3D_Income Stmnt_The Cape'!W49</f>
        <v>3647.1991466827853</v>
      </c>
      <c r="X49" s="1114">
        <f t="shared" si="97"/>
        <v>21088.201745764934</v>
      </c>
      <c r="Y49" s="324">
        <f t="shared" si="98"/>
        <v>469635.2582870748</v>
      </c>
      <c r="Z49" s="300">
        <v>29</v>
      </c>
      <c r="AA49" s="305">
        <f>'3B_Income Stmnt_Eastern'!AA49+'3C_Income Stmnt_Western'!AA49+'3D_Income Stmnt_The Cape'!AA49</f>
        <v>42500.907110399588</v>
      </c>
      <c r="AB49" s="305">
        <f>'3B_Income Stmnt_Eastern'!AB49+'3C_Income Stmnt_Western'!AB49+'3D_Income Stmnt_The Cape'!AB49</f>
        <v>39756.498926657921</v>
      </c>
      <c r="AC49" s="305">
        <f>'3B_Income Stmnt_Eastern'!AC49+'3C_Income Stmnt_Western'!AC49+'3D_Income Stmnt_The Cape'!AC49</f>
        <v>39256.30197673753</v>
      </c>
      <c r="AD49" s="305">
        <f>'3B_Income Stmnt_Eastern'!AD49+'3C_Income Stmnt_Western'!AD49+'3D_Income Stmnt_The Cape'!AD49</f>
        <v>41320.052981597597</v>
      </c>
      <c r="AE49" s="302">
        <f t="shared" si="99"/>
        <v>162833.76099539266</v>
      </c>
      <c r="AF49" s="323">
        <f>'3B_Income Stmnt_Eastern'!AF49+'3C_Income Stmnt_Western'!AF49+'3D_Income Stmnt_The Cape'!AF49</f>
        <v>7144.1037945971129</v>
      </c>
      <c r="AG49" s="305">
        <f>'3B_Income Stmnt_Eastern'!AG49+'3C_Income Stmnt_Western'!AG49+'3D_Income Stmnt_The Cape'!AG49</f>
        <v>6568.5887940858192</v>
      </c>
      <c r="AH49" s="305">
        <f>'3B_Income Stmnt_Eastern'!AH49+'3C_Income Stmnt_Western'!AH49+'3D_Income Stmnt_The Cape'!AH49</f>
        <v>3233.2089653181411</v>
      </c>
      <c r="AI49" s="305">
        <f>'3B_Income Stmnt_Eastern'!AI49+'3C_Income Stmnt_Western'!AI49+'3D_Income Stmnt_The Cape'!AI49</f>
        <v>3085.8079289886437</v>
      </c>
      <c r="AJ49" s="1114">
        <f t="shared" si="100"/>
        <v>20031.709482989718</v>
      </c>
      <c r="AK49" s="324">
        <f t="shared" si="101"/>
        <v>182865.47047838237</v>
      </c>
      <c r="AL49" s="300">
        <v>29</v>
      </c>
      <c r="AM49" s="305">
        <f>'3B_Income Stmnt_Eastern'!AM49+'3C_Income Stmnt_Western'!AM49+'3D_Income Stmnt_The Cape'!AM49</f>
        <v>202808.25464859774</v>
      </c>
      <c r="AN49" s="305">
        <f>'3B_Income Stmnt_Eastern'!AN49+'3C_Income Stmnt_Western'!AN49+'3D_Income Stmnt_The Cape'!AN49</f>
        <v>229048.00898860447</v>
      </c>
      <c r="AO49" s="305">
        <f>'3B_Income Stmnt_Eastern'!AO49+'3C_Income Stmnt_Western'!AO49+'3D_Income Stmnt_The Cape'!AO49</f>
        <v>200998.51937132096</v>
      </c>
      <c r="AP49" s="305">
        <f>'3B_Income Stmnt_Eastern'!AP49+'3C_Income Stmnt_Western'!AP49+'3D_Income Stmnt_The Cape'!AP49</f>
        <v>240266.66912571693</v>
      </c>
      <c r="AQ49" s="302">
        <f t="shared" si="102"/>
        <v>873121.45213424007</v>
      </c>
      <c r="AR49" s="323">
        <f>'3B_Income Stmnt_Eastern'!AR49+'3C_Income Stmnt_Western'!AR49+'3D_Income Stmnt_The Cape'!AR49</f>
        <v>6273.3540055089943</v>
      </c>
      <c r="AS49" s="305">
        <f>'3B_Income Stmnt_Eastern'!AS49+'3C_Income Stmnt_Western'!AS49+'3D_Income Stmnt_The Cape'!AS49</f>
        <v>7217.2948071937544</v>
      </c>
      <c r="AT49" s="305">
        <f>'3B_Income Stmnt_Eastern'!AT49+'3C_Income Stmnt_Western'!AT49+'3D_Income Stmnt_The Cape'!AT49</f>
        <v>7237.9320930574759</v>
      </c>
      <c r="AU49" s="305">
        <f>'3B_Income Stmnt_Eastern'!AU49+'3C_Income Stmnt_Western'!AU49+'3D_Income Stmnt_The Cape'!AU49</f>
        <v>11963.181638003782</v>
      </c>
      <c r="AV49" s="1114">
        <f t="shared" si="103"/>
        <v>32691.762543764005</v>
      </c>
      <c r="AW49" s="324">
        <f t="shared" si="104"/>
        <v>905813.21467800403</v>
      </c>
      <c r="AX49" s="300">
        <v>29</v>
      </c>
      <c r="AY49" s="305">
        <f>'3B_Income Stmnt_Eastern'!AY49+'3C_Income Stmnt_Western'!AY49+'3D_Income Stmnt_The Cape'!AY49</f>
        <v>664.13204922138164</v>
      </c>
      <c r="AZ49" s="305">
        <f>'3B_Income Stmnt_Eastern'!AZ49+'3C_Income Stmnt_Western'!AZ49+'3D_Income Stmnt_The Cape'!AZ49</f>
        <v>508.24614064699927</v>
      </c>
      <c r="BA49" s="305">
        <f>'3B_Income Stmnt_Eastern'!BA49+'3C_Income Stmnt_Western'!BA49+'3D_Income Stmnt_The Cape'!BA49</f>
        <v>499.07566884345277</v>
      </c>
      <c r="BB49" s="305">
        <f>'3B_Income Stmnt_Eastern'!BB49+'3C_Income Stmnt_Western'!BB49+'3D_Income Stmnt_The Cape'!BB49</f>
        <v>1333.5476451855957</v>
      </c>
      <c r="BC49" s="302">
        <f t="shared" si="105"/>
        <v>3005.0015038974298</v>
      </c>
      <c r="BD49" s="323">
        <f>'3B_Income Stmnt_Eastern'!BD49+'3C_Income Stmnt_Western'!BD49+'3D_Income Stmnt_The Cape'!BD49</f>
        <v>1.7134366840451373E-2</v>
      </c>
      <c r="BE49" s="305">
        <f>'3B_Income Stmnt_Eastern'!BE49+'3C_Income Stmnt_Western'!BE49+'3D_Income Stmnt_The Cape'!BE49</f>
        <v>30.901808796534993</v>
      </c>
      <c r="BF49" s="305">
        <f>'3B_Income Stmnt_Eastern'!BF49+'3C_Income Stmnt_Western'!BF49+'3D_Income Stmnt_The Cape'!BF49</f>
        <v>-0.74020702776164193</v>
      </c>
      <c r="BG49" s="305">
        <f>'3B_Income Stmnt_Eastern'!BG49+'3C_Income Stmnt_Western'!BG49+'3D_Income Stmnt_The Cape'!BG49</f>
        <v>1.9999999997691451E-18</v>
      </c>
      <c r="BH49" s="1114">
        <f t="shared" si="106"/>
        <v>30.178736135613804</v>
      </c>
      <c r="BI49" s="324">
        <f t="shared" si="107"/>
        <v>3035.1802400330434</v>
      </c>
      <c r="BJ49" s="300">
        <v>29</v>
      </c>
      <c r="BK49" s="305">
        <f>'3B_Income Stmnt_Eastern'!BK49+'3C_Income Stmnt_Western'!BK49+'3D_Income Stmnt_The Cape'!BK49</f>
        <v>3.0000000000000002E-25</v>
      </c>
      <c r="BL49" s="305">
        <f>'3B_Income Stmnt_Eastern'!BL49+'3C_Income Stmnt_Western'!BL49+'3D_Income Stmnt_The Cape'!BL49</f>
        <v>3.0000000000000002E-25</v>
      </c>
      <c r="BM49" s="305">
        <f>'3B_Income Stmnt_Eastern'!BM49+'3C_Income Stmnt_Western'!BM49+'3D_Income Stmnt_The Cape'!BM49</f>
        <v>3.0000000000000002E-25</v>
      </c>
      <c r="BN49" s="305">
        <f>'3B_Income Stmnt_Eastern'!BN49+'3C_Income Stmnt_Western'!BN49+'3D_Income Stmnt_The Cape'!BN49</f>
        <v>3.0000000000000002E-25</v>
      </c>
      <c r="BO49" s="302">
        <f t="shared" si="108"/>
        <v>1.2000000000000001E-24</v>
      </c>
      <c r="BP49" s="323">
        <f>'3B_Income Stmnt_Eastern'!BP49+'3C_Income Stmnt_Western'!BP49+'3D_Income Stmnt_The Cape'!BP49</f>
        <v>3.0000000000000002E-18</v>
      </c>
      <c r="BQ49" s="305">
        <f>'3B_Income Stmnt_Eastern'!BQ49+'3C_Income Stmnt_Western'!BQ49+'3D_Income Stmnt_The Cape'!BQ49</f>
        <v>3.0000000000000002E-18</v>
      </c>
      <c r="BR49" s="305">
        <f>'3B_Income Stmnt_Eastern'!BR49+'3C_Income Stmnt_Western'!BR49+'3D_Income Stmnt_The Cape'!BR49</f>
        <v>3.0000000000000002E-18</v>
      </c>
      <c r="BS49" s="305">
        <f>'3B_Income Stmnt_Eastern'!BS49+'3C_Income Stmnt_Western'!BS49+'3D_Income Stmnt_The Cape'!BS49</f>
        <v>3.0000000000000002E-18</v>
      </c>
      <c r="BT49" s="1114">
        <f t="shared" si="109"/>
        <v>1.2000000000000001E-17</v>
      </c>
      <c r="BU49" s="324">
        <f t="shared" si="110"/>
        <v>1.2000001200000001E-17</v>
      </c>
      <c r="BV49" s="827">
        <v>29</v>
      </c>
      <c r="BW49" s="305">
        <f>'3B_Income Stmnt_Eastern'!BW49+'3C_Income Stmnt_Western'!BW49+'3D_Income Stmnt_The Cape'!BW49</f>
        <v>3836.1458157910779</v>
      </c>
      <c r="BX49" s="305">
        <f>'3B_Income Stmnt_Eastern'!BX49+'3C_Income Stmnt_Western'!BX49+'3D_Income Stmnt_The Cape'!BX49</f>
        <v>5237.2937326852643</v>
      </c>
      <c r="BY49" s="305">
        <f>'3B_Income Stmnt_Eastern'!BY49+'3C_Income Stmnt_Western'!BY49+'3D_Income Stmnt_The Cape'!BY49</f>
        <v>2655.1048805913169</v>
      </c>
      <c r="BZ49" s="305">
        <f>'3B_Income Stmnt_Eastern'!BZ49+'3C_Income Stmnt_Western'!BZ49+'3D_Income Stmnt_The Cape'!BZ49</f>
        <v>2320.0567232796543</v>
      </c>
      <c r="CA49" s="302">
        <f t="shared" si="111"/>
        <v>14048.601152347315</v>
      </c>
      <c r="CB49" s="323">
        <f>'3B_Income Stmnt_Eastern'!CB49+'3C_Income Stmnt_Western'!CB49+'3D_Income Stmnt_The Cape'!CB49</f>
        <v>5.0078495909094516E-2</v>
      </c>
      <c r="CC49" s="305">
        <f>'3B_Income Stmnt_Eastern'!CC49+'3C_Income Stmnt_Western'!CC49+'3D_Income Stmnt_The Cape'!CC49</f>
        <v>3.0000000000301433E-18</v>
      </c>
      <c r="CD49" s="305">
        <f>'3B_Income Stmnt_Eastern'!CD49+'3C_Income Stmnt_Western'!CD49+'3D_Income Stmnt_The Cape'!CD49</f>
        <v>2.9999999998500219E-18</v>
      </c>
      <c r="CE49" s="305">
        <f>'3B_Income Stmnt_Eastern'!CE49+'3C_Income Stmnt_Western'!CE49+'3D_Income Stmnt_The Cape'!CE49</f>
        <v>2.9999999998711678E-18</v>
      </c>
      <c r="CF49" s="1114">
        <f t="shared" si="112"/>
        <v>5.0078495909094516E-2</v>
      </c>
      <c r="CG49" s="324">
        <f t="shared" si="90"/>
        <v>14048.651230843225</v>
      </c>
      <c r="CH49" s="300">
        <v>29</v>
      </c>
      <c r="CI49" s="1114">
        <f t="shared" si="113"/>
        <v>381386.82408445014</v>
      </c>
      <c r="CJ49" s="1114">
        <f t="shared" si="114"/>
        <v>412597.06392632914</v>
      </c>
      <c r="CK49" s="1114">
        <f t="shared" si="115"/>
        <v>435465.50548734685</v>
      </c>
      <c r="CL49" s="1114">
        <f t="shared" si="116"/>
        <v>498927.31693536544</v>
      </c>
      <c r="CM49" s="301">
        <f t="shared" si="117"/>
        <v>1728376.7104334913</v>
      </c>
    </row>
    <row r="50" spans="1:91" ht="15.75" customHeight="1">
      <c r="A50" s="312" t="s">
        <v>249</v>
      </c>
      <c r="B50" s="300">
        <v>30</v>
      </c>
      <c r="C50" s="305">
        <f>'3B_Income Stmnt_Eastern'!C50+'3C_Income Stmnt_Western'!C50+'3D_Income Stmnt_The Cape'!C50</f>
        <v>24867.158991004795</v>
      </c>
      <c r="D50" s="305">
        <f>'3B_Income Stmnt_Eastern'!D50+'3C_Income Stmnt_Western'!D50+'3D_Income Stmnt_The Cape'!D50</f>
        <v>34992.970212333457</v>
      </c>
      <c r="E50" s="305">
        <f>'3B_Income Stmnt_Eastern'!E50+'3C_Income Stmnt_Western'!E50+'3D_Income Stmnt_The Cape'!E50</f>
        <v>89878.556161917892</v>
      </c>
      <c r="F50" s="305">
        <f>'3B_Income Stmnt_Eastern'!F50+'3C_Income Stmnt_Western'!F50+'3D_Income Stmnt_The Cape'!F50</f>
        <v>124491.30409416705</v>
      </c>
      <c r="G50" s="302">
        <f t="shared" si="70"/>
        <v>274229.98945942323</v>
      </c>
      <c r="H50" s="323">
        <f>'3B_Income Stmnt_Eastern'!H50+'3C_Income Stmnt_Western'!H50+'3D_Income Stmnt_The Cape'!H50</f>
        <v>11012.716405234163</v>
      </c>
      <c r="I50" s="305">
        <f>'3B_Income Stmnt_Eastern'!I50+'3C_Income Stmnt_Western'!I50+'3D_Income Stmnt_The Cape'!I50</f>
        <v>21356.971358227274</v>
      </c>
      <c r="J50" s="305">
        <f>'3B_Income Stmnt_Eastern'!J50+'3C_Income Stmnt_Western'!J50+'3D_Income Stmnt_The Cape'!J50</f>
        <v>35444.139443826483</v>
      </c>
      <c r="K50" s="305">
        <f>'3B_Income Stmnt_Eastern'!K50+'3C_Income Stmnt_Western'!K50+'3D_Income Stmnt_The Cape'!K50</f>
        <v>60624.289791565068</v>
      </c>
      <c r="L50" s="1114">
        <f t="shared" si="71"/>
        <v>128438.11699885299</v>
      </c>
      <c r="M50" s="324">
        <f t="shared" si="72"/>
        <v>402668.10645827622</v>
      </c>
      <c r="N50" s="300">
        <v>30</v>
      </c>
      <c r="O50" s="305">
        <f>'3B_Income Stmnt_Eastern'!O50+'3C_Income Stmnt_Western'!O50+'3D_Income Stmnt_The Cape'!O50</f>
        <v>130511.33678262566</v>
      </c>
      <c r="P50" s="305">
        <f>'3B_Income Stmnt_Eastern'!P50+'3C_Income Stmnt_Western'!P50+'3D_Income Stmnt_The Cape'!P50</f>
        <v>166752.24782578074</v>
      </c>
      <c r="Q50" s="305">
        <f>'3B_Income Stmnt_Eastern'!Q50+'3C_Income Stmnt_Western'!Q50+'3D_Income Stmnt_The Cape'!Q50</f>
        <v>207004.64777951632</v>
      </c>
      <c r="R50" s="305">
        <f>'3B_Income Stmnt_Eastern'!R50+'3C_Income Stmnt_Western'!R50+'3D_Income Stmnt_The Cape'!R50</f>
        <v>207405.62904874061</v>
      </c>
      <c r="S50" s="302">
        <f t="shared" si="73"/>
        <v>711673.86143666331</v>
      </c>
      <c r="T50" s="323">
        <f>'3B_Income Stmnt_Eastern'!T50+'3C_Income Stmnt_Western'!T50+'3D_Income Stmnt_The Cape'!T50</f>
        <v>64269.589869806601</v>
      </c>
      <c r="U50" s="305">
        <f>'3B_Income Stmnt_Eastern'!U50+'3C_Income Stmnt_Western'!U50+'3D_Income Stmnt_The Cape'!U50</f>
        <v>56250.894553884063</v>
      </c>
      <c r="V50" s="305">
        <f>'3B_Income Stmnt_Eastern'!V50+'3C_Income Stmnt_Western'!V50+'3D_Income Stmnt_The Cape'!V50</f>
        <v>111968.42783354133</v>
      </c>
      <c r="W50" s="305">
        <f>'3B_Income Stmnt_Eastern'!W50+'3C_Income Stmnt_Western'!W50+'3D_Income Stmnt_The Cape'!W50</f>
        <v>90462.973997062159</v>
      </c>
      <c r="X50" s="1114">
        <f t="shared" si="74"/>
        <v>322951.88625429419</v>
      </c>
      <c r="Y50" s="324">
        <f t="shared" si="75"/>
        <v>1034625.7476909575</v>
      </c>
      <c r="Z50" s="300">
        <v>30</v>
      </c>
      <c r="AA50" s="305">
        <f>'3B_Income Stmnt_Eastern'!AA50+'3C_Income Stmnt_Western'!AA50+'3D_Income Stmnt_The Cape'!AA50</f>
        <v>142087.93645070048</v>
      </c>
      <c r="AB50" s="305">
        <f>'3B_Income Stmnt_Eastern'!AB50+'3C_Income Stmnt_Western'!AB50+'3D_Income Stmnt_The Cape'!AB50</f>
        <v>127020.05363231915</v>
      </c>
      <c r="AC50" s="305">
        <f>'3B_Income Stmnt_Eastern'!AC50+'3C_Income Stmnt_Western'!AC50+'3D_Income Stmnt_The Cape'!AC50</f>
        <v>113030.56782353832</v>
      </c>
      <c r="AD50" s="305">
        <f>'3B_Income Stmnt_Eastern'!AD50+'3C_Income Stmnt_Western'!AD50+'3D_Income Stmnt_The Cape'!AD50</f>
        <v>112763.0578393263</v>
      </c>
      <c r="AE50" s="302">
        <f t="shared" si="76"/>
        <v>494901.61574588425</v>
      </c>
      <c r="AF50" s="323">
        <f>'3B_Income Stmnt_Eastern'!AF50+'3C_Income Stmnt_Western'!AF50+'3D_Income Stmnt_The Cape'!AF50</f>
        <v>41289.526745871714</v>
      </c>
      <c r="AG50" s="305">
        <f>'3B_Income Stmnt_Eastern'!AG50+'3C_Income Stmnt_Western'!AG50+'3D_Income Stmnt_The Cape'!AG50</f>
        <v>36257.75425891723</v>
      </c>
      <c r="AH50" s="305">
        <f>'3B_Income Stmnt_Eastern'!AH50+'3C_Income Stmnt_Western'!AH50+'3D_Income Stmnt_The Cape'!AH50</f>
        <v>27991.762375604627</v>
      </c>
      <c r="AI50" s="305">
        <f>'3B_Income Stmnt_Eastern'!AI50+'3C_Income Stmnt_Western'!AI50+'3D_Income Stmnt_The Cape'!AI50</f>
        <v>58785.874621211828</v>
      </c>
      <c r="AJ50" s="1114">
        <f t="shared" si="77"/>
        <v>164324.91800160537</v>
      </c>
      <c r="AK50" s="324">
        <f t="shared" si="78"/>
        <v>659226.53374748956</v>
      </c>
      <c r="AL50" s="300">
        <v>30</v>
      </c>
      <c r="AM50" s="305">
        <f>'3B_Income Stmnt_Eastern'!AM50+'3C_Income Stmnt_Western'!AM50+'3D_Income Stmnt_The Cape'!AM50</f>
        <v>249007.27413254866</v>
      </c>
      <c r="AN50" s="305">
        <f>'3B_Income Stmnt_Eastern'!AN50+'3C_Income Stmnt_Western'!AN50+'3D_Income Stmnt_The Cape'!AN50</f>
        <v>328931.49327147356</v>
      </c>
      <c r="AO50" s="305">
        <f>'3B_Income Stmnt_Eastern'!AO50+'3C_Income Stmnt_Western'!AO50+'3D_Income Stmnt_The Cape'!AO50</f>
        <v>363197.73065588163</v>
      </c>
      <c r="AP50" s="305">
        <f>'3B_Income Stmnt_Eastern'!AP50+'3C_Income Stmnt_Western'!AP50+'3D_Income Stmnt_The Cape'!AP50</f>
        <v>416821.36955831293</v>
      </c>
      <c r="AQ50" s="302">
        <f t="shared" si="79"/>
        <v>1357957.8676182167</v>
      </c>
      <c r="AR50" s="323">
        <f>'3B_Income Stmnt_Eastern'!AR50+'3C_Income Stmnt_Western'!AR50+'3D_Income Stmnt_The Cape'!AR50</f>
        <v>97752.586677336236</v>
      </c>
      <c r="AS50" s="305">
        <f>'3B_Income Stmnt_Eastern'!AS50+'3C_Income Stmnt_Western'!AS50+'3D_Income Stmnt_The Cape'!AS50</f>
        <v>138044.99565528007</v>
      </c>
      <c r="AT50" s="305">
        <f>'3B_Income Stmnt_Eastern'!AT50+'3C_Income Stmnt_Western'!AT50+'3D_Income Stmnt_The Cape'!AT50</f>
        <v>161352.02139875738</v>
      </c>
      <c r="AU50" s="305">
        <f>'3B_Income Stmnt_Eastern'!AU50+'3C_Income Stmnt_Western'!AU50+'3D_Income Stmnt_The Cape'!AU50</f>
        <v>214773.05162992055</v>
      </c>
      <c r="AV50" s="1114">
        <f t="shared" si="80"/>
        <v>611922.65536129428</v>
      </c>
      <c r="AW50" s="324">
        <f t="shared" si="81"/>
        <v>1969880.5229795109</v>
      </c>
      <c r="AX50" s="300">
        <v>30</v>
      </c>
      <c r="AY50" s="305">
        <f>'3B_Income Stmnt_Eastern'!AY50+'3C_Income Stmnt_Western'!AY50+'3D_Income Stmnt_The Cape'!AY50</f>
        <v>6762.9391913802046</v>
      </c>
      <c r="AZ50" s="305">
        <f>'3B_Income Stmnt_Eastern'!AZ50+'3C_Income Stmnt_Western'!AZ50+'3D_Income Stmnt_The Cape'!AZ50</f>
        <v>4341.0709638374337</v>
      </c>
      <c r="BA50" s="305">
        <f>'3B_Income Stmnt_Eastern'!BA50+'3C_Income Stmnt_Western'!BA50+'3D_Income Stmnt_The Cape'!BA50</f>
        <v>6601.4194769605429</v>
      </c>
      <c r="BB50" s="305">
        <f>'3B_Income Stmnt_Eastern'!BB50+'3C_Income Stmnt_Western'!BB50+'3D_Income Stmnt_The Cape'!BB50</f>
        <v>7721.4039374058939</v>
      </c>
      <c r="BC50" s="302">
        <f t="shared" si="82"/>
        <v>25426.833569584072</v>
      </c>
      <c r="BD50" s="323">
        <f>'3B_Income Stmnt_Eastern'!BD50+'3C_Income Stmnt_Western'!BD50+'3D_Income Stmnt_The Cape'!BD50</f>
        <v>4101.4943112314613</v>
      </c>
      <c r="BE50" s="305">
        <f>'3B_Income Stmnt_Eastern'!BE50+'3C_Income Stmnt_Western'!BE50+'3D_Income Stmnt_The Cape'!BE50</f>
        <v>3311.1907355604621</v>
      </c>
      <c r="BF50" s="305">
        <f>'3B_Income Stmnt_Eastern'!BF50+'3C_Income Stmnt_Western'!BF50+'3D_Income Stmnt_The Cape'!BF50</f>
        <v>5940.0912529688421</v>
      </c>
      <c r="BG50" s="305">
        <f>'3B_Income Stmnt_Eastern'!BG50+'3C_Income Stmnt_Western'!BG50+'3D_Income Stmnt_The Cape'!BG50</f>
        <v>5573.7709261471846</v>
      </c>
      <c r="BH50" s="1114">
        <f t="shared" si="83"/>
        <v>18926.547225907947</v>
      </c>
      <c r="BI50" s="324">
        <f t="shared" si="84"/>
        <v>44353.380795492019</v>
      </c>
      <c r="BJ50" s="300">
        <v>30</v>
      </c>
      <c r="BK50" s="305">
        <f>'3B_Income Stmnt_Eastern'!BK50+'3C_Income Stmnt_Western'!BK50+'3D_Income Stmnt_The Cape'!BK50</f>
        <v>3.0000000000000002E-25</v>
      </c>
      <c r="BL50" s="305">
        <f>'3B_Income Stmnt_Eastern'!BL50+'3C_Income Stmnt_Western'!BL50+'3D_Income Stmnt_The Cape'!BL50</f>
        <v>3.0000000000000002E-25</v>
      </c>
      <c r="BM50" s="305">
        <f>'3B_Income Stmnt_Eastern'!BM50+'3C_Income Stmnt_Western'!BM50+'3D_Income Stmnt_The Cape'!BM50</f>
        <v>3.0000000000000002E-25</v>
      </c>
      <c r="BN50" s="305">
        <f>'3B_Income Stmnt_Eastern'!BN50+'3C_Income Stmnt_Western'!BN50+'3D_Income Stmnt_The Cape'!BN50</f>
        <v>3.0000000000000002E-25</v>
      </c>
      <c r="BO50" s="302">
        <f t="shared" si="85"/>
        <v>1.2000000000000001E-24</v>
      </c>
      <c r="BP50" s="323">
        <f>'3B_Income Stmnt_Eastern'!BP50+'3C_Income Stmnt_Western'!BP50+'3D_Income Stmnt_The Cape'!BP50</f>
        <v>3.0000000000000002E-18</v>
      </c>
      <c r="BQ50" s="305">
        <f>'3B_Income Stmnt_Eastern'!BQ50+'3C_Income Stmnt_Western'!BQ50+'3D_Income Stmnt_The Cape'!BQ50</f>
        <v>3.0000000000000002E-18</v>
      </c>
      <c r="BR50" s="305">
        <f>'3B_Income Stmnt_Eastern'!BR50+'3C_Income Stmnt_Western'!BR50+'3D_Income Stmnt_The Cape'!BR50</f>
        <v>3.0000000000000002E-18</v>
      </c>
      <c r="BS50" s="305">
        <f>'3B_Income Stmnt_Eastern'!BS50+'3C_Income Stmnt_Western'!BS50+'3D_Income Stmnt_The Cape'!BS50</f>
        <v>3.0000000000000002E-18</v>
      </c>
      <c r="BT50" s="1114">
        <f t="shared" si="86"/>
        <v>1.2000000000000001E-17</v>
      </c>
      <c r="BU50" s="324">
        <f t="shared" si="87"/>
        <v>1.2000001200000001E-17</v>
      </c>
      <c r="BV50" s="300">
        <v>30</v>
      </c>
      <c r="BW50" s="305">
        <f>'3B_Income Stmnt_Eastern'!BW50+'3C_Income Stmnt_Western'!BW50+'3D_Income Stmnt_The Cape'!BW50</f>
        <v>6310.2684150892401</v>
      </c>
      <c r="BX50" s="305">
        <f>'3B_Income Stmnt_Eastern'!BX50+'3C_Income Stmnt_Western'!BX50+'3D_Income Stmnt_The Cape'!BX50</f>
        <v>12488.792227563235</v>
      </c>
      <c r="BY50" s="305">
        <f>'3B_Income Stmnt_Eastern'!BY50+'3C_Income Stmnt_Western'!BY50+'3D_Income Stmnt_The Cape'!BY50</f>
        <v>7051.015290487956</v>
      </c>
      <c r="BZ50" s="305">
        <f>'3B_Income Stmnt_Eastern'!BZ50+'3C_Income Stmnt_Western'!BZ50+'3D_Income Stmnt_The Cape'!BZ50</f>
        <v>6899.2660999778227</v>
      </c>
      <c r="CA50" s="302">
        <f t="shared" si="88"/>
        <v>32749.342033118257</v>
      </c>
      <c r="CB50" s="323">
        <f>'3B_Income Stmnt_Eastern'!CB50+'3C_Income Stmnt_Western'!CB50+'3D_Income Stmnt_The Cape'!CB50</f>
        <v>5968.9399146885107</v>
      </c>
      <c r="CC50" s="305">
        <f>'3B_Income Stmnt_Eastern'!CC50+'3C_Income Stmnt_Western'!CC50+'3D_Income Stmnt_The Cape'!CC50</f>
        <v>12272.876792830004</v>
      </c>
      <c r="CD50" s="305">
        <f>'3B_Income Stmnt_Eastern'!CD50+'3C_Income Stmnt_Western'!CD50+'3D_Income Stmnt_The Cape'!CD50</f>
        <v>9056.2337278677733</v>
      </c>
      <c r="CE50" s="305">
        <f>'3B_Income Stmnt_Eastern'!CE50+'3C_Income Stmnt_Western'!CE50+'3D_Income Stmnt_The Cape'!CE50</f>
        <v>10697.207638466065</v>
      </c>
      <c r="CF50" s="1114">
        <f t="shared" si="89"/>
        <v>37995.258073852354</v>
      </c>
      <c r="CG50" s="324">
        <f t="shared" si="90"/>
        <v>70744.600106970611</v>
      </c>
      <c r="CH50" s="300">
        <v>30</v>
      </c>
      <c r="CI50" s="1114">
        <f>C50+H50+O50+T50+AA50+AF50+AM50+AR50+AY50+BD50+BK50+BP50+BW50+CB50</f>
        <v>783941.76788751758</v>
      </c>
      <c r="CJ50" s="1114">
        <f t="shared" si="91"/>
        <v>942021.31148800661</v>
      </c>
      <c r="CK50" s="1114">
        <f t="shared" si="91"/>
        <v>1138516.6132208691</v>
      </c>
      <c r="CL50" s="1114">
        <f t="shared" si="91"/>
        <v>1317019.1991823034</v>
      </c>
      <c r="CM50" s="301">
        <f t="shared" si="92"/>
        <v>4181498.8917786963</v>
      </c>
    </row>
    <row r="51" spans="1:91" ht="15.75" customHeight="1">
      <c r="A51" s="312" t="s">
        <v>250</v>
      </c>
      <c r="B51" s="300">
        <v>31</v>
      </c>
      <c r="C51" s="305">
        <f>'3B_Income Stmnt_Eastern'!C51+'3C_Income Stmnt_Western'!C51+'3D_Income Stmnt_The Cape'!C51</f>
        <v>13107.04291694158</v>
      </c>
      <c r="D51" s="305">
        <f>'3B_Income Stmnt_Eastern'!D51+'3C_Income Stmnt_Western'!D51+'3D_Income Stmnt_The Cape'!D51</f>
        <v>10222.962012125614</v>
      </c>
      <c r="E51" s="305">
        <f>'3B_Income Stmnt_Eastern'!E51+'3C_Income Stmnt_Western'!E51+'3D_Income Stmnt_The Cape'!E51</f>
        <v>79029.862585324227</v>
      </c>
      <c r="F51" s="305">
        <f>'3B_Income Stmnt_Eastern'!F51+'3C_Income Stmnt_Western'!F51+'3D_Income Stmnt_The Cape'!F51</f>
        <v>62689.608045233115</v>
      </c>
      <c r="G51" s="302">
        <f t="shared" si="70"/>
        <v>165049.47555962455</v>
      </c>
      <c r="H51" s="323">
        <f>'3B_Income Stmnt_Eastern'!H51+'3C_Income Stmnt_Western'!H51+'3D_Income Stmnt_The Cape'!H51</f>
        <v>27964.812524138179</v>
      </c>
      <c r="I51" s="305">
        <f>'3B_Income Stmnt_Eastern'!I51+'3C_Income Stmnt_Western'!I51+'3D_Income Stmnt_The Cape'!I51</f>
        <v>33141.30407452528</v>
      </c>
      <c r="J51" s="305">
        <f>'3B_Income Stmnt_Eastern'!J51+'3C_Income Stmnt_Western'!J51+'3D_Income Stmnt_The Cape'!J51</f>
        <v>298959.82818214182</v>
      </c>
      <c r="K51" s="305">
        <f>'3B_Income Stmnt_Eastern'!K51+'3C_Income Stmnt_Western'!K51+'3D_Income Stmnt_The Cape'!K51</f>
        <v>229669.70730411873</v>
      </c>
      <c r="L51" s="1114">
        <f t="shared" si="71"/>
        <v>589735.65208492405</v>
      </c>
      <c r="M51" s="324">
        <f t="shared" si="72"/>
        <v>754785.12764454866</v>
      </c>
      <c r="N51" s="300">
        <v>31</v>
      </c>
      <c r="O51" s="305">
        <f>'3B_Income Stmnt_Eastern'!O51+'3C_Income Stmnt_Western'!O51+'3D_Income Stmnt_The Cape'!O51</f>
        <v>82125.332940179098</v>
      </c>
      <c r="P51" s="305">
        <f>'3B_Income Stmnt_Eastern'!P51+'3C_Income Stmnt_Western'!P51+'3D_Income Stmnt_The Cape'!P51</f>
        <v>44985.645762889784</v>
      </c>
      <c r="Q51" s="305">
        <f>'3B_Income Stmnt_Eastern'!Q51+'3C_Income Stmnt_Western'!Q51+'3D_Income Stmnt_The Cape'!Q51</f>
        <v>16986.802759513892</v>
      </c>
      <c r="R51" s="305">
        <f>'3B_Income Stmnt_Eastern'!R51+'3C_Income Stmnt_Western'!R51+'3D_Income Stmnt_The Cape'!R51</f>
        <v>27415.412699707384</v>
      </c>
      <c r="S51" s="302">
        <f t="shared" si="73"/>
        <v>171513.19416229016</v>
      </c>
      <c r="T51" s="323">
        <f>'3B_Income Stmnt_Eastern'!T51+'3C_Income Stmnt_Western'!T51+'3D_Income Stmnt_The Cape'!T51</f>
        <v>291543.10831853753</v>
      </c>
      <c r="U51" s="305">
        <f>'3B_Income Stmnt_Eastern'!U51+'3C_Income Stmnt_Western'!U51+'3D_Income Stmnt_The Cape'!U51</f>
        <v>166093.87218854734</v>
      </c>
      <c r="V51" s="305">
        <f>'3B_Income Stmnt_Eastern'!V51+'3C_Income Stmnt_Western'!V51+'3D_Income Stmnt_The Cape'!V51</f>
        <v>55142.65126202596</v>
      </c>
      <c r="W51" s="305">
        <f>'3B_Income Stmnt_Eastern'!W51+'3C_Income Stmnt_Western'!W51+'3D_Income Stmnt_The Cape'!W51</f>
        <v>96589.755697045708</v>
      </c>
      <c r="X51" s="1114">
        <f t="shared" si="74"/>
        <v>609369.38746615651</v>
      </c>
      <c r="Y51" s="324">
        <f t="shared" si="75"/>
        <v>780882.5816284467</v>
      </c>
      <c r="Z51" s="300">
        <v>31</v>
      </c>
      <c r="AA51" s="305">
        <f>'3B_Income Stmnt_Eastern'!AA51+'3C_Income Stmnt_Western'!AA51+'3D_Income Stmnt_The Cape'!AA51</f>
        <v>3701.2537686220203</v>
      </c>
      <c r="AB51" s="305">
        <f>'3B_Income Stmnt_Eastern'!AB51+'3C_Income Stmnt_Western'!AB51+'3D_Income Stmnt_The Cape'!AB51</f>
        <v>2538.5080850399354</v>
      </c>
      <c r="AC51" s="305">
        <f>'3B_Income Stmnt_Eastern'!AC51+'3C_Income Stmnt_Western'!AC51+'3D_Income Stmnt_The Cape'!AC51</f>
        <v>7767.1625860342838</v>
      </c>
      <c r="AD51" s="305">
        <f>'3B_Income Stmnt_Eastern'!AD51+'3C_Income Stmnt_Western'!AD51+'3D_Income Stmnt_The Cape'!AD51</f>
        <v>3290.6870708214406</v>
      </c>
      <c r="AE51" s="302">
        <f t="shared" si="76"/>
        <v>17297.61151051768</v>
      </c>
      <c r="AF51" s="323">
        <f>'3B_Income Stmnt_Eastern'!AF51+'3C_Income Stmnt_Western'!AF51+'3D_Income Stmnt_The Cape'!AF51</f>
        <v>7409.01626438323</v>
      </c>
      <c r="AG51" s="305">
        <f>'3B_Income Stmnt_Eastern'!AG51+'3C_Income Stmnt_Western'!AG51+'3D_Income Stmnt_The Cape'!AG51</f>
        <v>7625.6343637307291</v>
      </c>
      <c r="AH51" s="305">
        <f>'3B_Income Stmnt_Eastern'!AH51+'3C_Income Stmnt_Western'!AH51+'3D_Income Stmnt_The Cape'!AH51</f>
        <v>29732.336304334996</v>
      </c>
      <c r="AI51" s="305">
        <f>'3B_Income Stmnt_Eastern'!AI51+'3C_Income Stmnt_Western'!AI51+'3D_Income Stmnt_The Cape'!AI51</f>
        <v>10209.149046328017</v>
      </c>
      <c r="AJ51" s="1114">
        <f t="shared" si="77"/>
        <v>54976.135978776976</v>
      </c>
      <c r="AK51" s="324">
        <f t="shared" si="78"/>
        <v>72273.747489294648</v>
      </c>
      <c r="AL51" s="300">
        <v>31</v>
      </c>
      <c r="AM51" s="305">
        <f>'3B_Income Stmnt_Eastern'!AM51+'3C_Income Stmnt_Western'!AM51+'3D_Income Stmnt_The Cape'!AM51</f>
        <v>36098.669674206016</v>
      </c>
      <c r="AN51" s="305">
        <f>'3B_Income Stmnt_Eastern'!AN51+'3C_Income Stmnt_Western'!AN51+'3D_Income Stmnt_The Cape'!AN51</f>
        <v>51658.402714596261</v>
      </c>
      <c r="AO51" s="305">
        <f>'3B_Income Stmnt_Eastern'!AO51+'3C_Income Stmnt_Western'!AO51+'3D_Income Stmnt_The Cape'!AO51</f>
        <v>60181.378507362664</v>
      </c>
      <c r="AP51" s="305">
        <f>'3B_Income Stmnt_Eastern'!AP51+'3C_Income Stmnt_Western'!AP51+'3D_Income Stmnt_The Cape'!AP51</f>
        <v>84717.876884374797</v>
      </c>
      <c r="AQ51" s="302">
        <f t="shared" si="79"/>
        <v>232656.32778053972</v>
      </c>
      <c r="AR51" s="323">
        <f>'3B_Income Stmnt_Eastern'!AR51+'3C_Income Stmnt_Western'!AR51+'3D_Income Stmnt_The Cape'!AR51</f>
        <v>71194.202190824188</v>
      </c>
      <c r="AS51" s="305">
        <f>'3B_Income Stmnt_Eastern'!AS51+'3C_Income Stmnt_Western'!AS51+'3D_Income Stmnt_The Cape'!AS51</f>
        <v>164485.37956361889</v>
      </c>
      <c r="AT51" s="305">
        <f>'3B_Income Stmnt_Eastern'!AT51+'3C_Income Stmnt_Western'!AT51+'3D_Income Stmnt_The Cape'!AT51</f>
        <v>186187.13614445514</v>
      </c>
      <c r="AU51" s="305">
        <f>'3B_Income Stmnt_Eastern'!AU51+'3C_Income Stmnt_Western'!AU51+'3D_Income Stmnt_The Cape'!AU51</f>
        <v>232235.82779949508</v>
      </c>
      <c r="AV51" s="1114">
        <f t="shared" si="80"/>
        <v>654102.54569839325</v>
      </c>
      <c r="AW51" s="324">
        <f t="shared" si="81"/>
        <v>886758.873478933</v>
      </c>
      <c r="AX51" s="300">
        <v>31</v>
      </c>
      <c r="AY51" s="305">
        <f>'3B_Income Stmnt_Eastern'!AY51+'3C_Income Stmnt_Western'!AY51+'3D_Income Stmnt_The Cape'!AY51</f>
        <v>1392.4222336177752</v>
      </c>
      <c r="AZ51" s="305">
        <f>'3B_Income Stmnt_Eastern'!AZ51+'3C_Income Stmnt_Western'!AZ51+'3D_Income Stmnt_The Cape'!AZ51</f>
        <v>4258.7855787478002</v>
      </c>
      <c r="BA51" s="305">
        <f>'3B_Income Stmnt_Eastern'!BA51+'3C_Income Stmnt_Western'!BA51+'3D_Income Stmnt_The Cape'!BA51</f>
        <v>7464.313410354328</v>
      </c>
      <c r="BB51" s="305">
        <f>'3B_Income Stmnt_Eastern'!BB51+'3C_Income Stmnt_Western'!BB51+'3D_Income Stmnt_The Cape'!BB51</f>
        <v>6970.5909583134762</v>
      </c>
      <c r="BC51" s="302">
        <f t="shared" si="82"/>
        <v>20086.112181033379</v>
      </c>
      <c r="BD51" s="323">
        <f>'3B_Income Stmnt_Eastern'!BD51+'3C_Income Stmnt_Western'!BD51+'3D_Income Stmnt_The Cape'!BD51</f>
        <v>3962.0383055738898</v>
      </c>
      <c r="BE51" s="305">
        <f>'3B_Income Stmnt_Eastern'!BE51+'3C_Income Stmnt_Western'!BE51+'3D_Income Stmnt_The Cape'!BE51</f>
        <v>15885.481235426347</v>
      </c>
      <c r="BF51" s="305">
        <f>'3B_Income Stmnt_Eastern'!BF51+'3C_Income Stmnt_Western'!BF51+'3D_Income Stmnt_The Cape'!BF51</f>
        <v>23959.224459160549</v>
      </c>
      <c r="BG51" s="305">
        <f>'3B_Income Stmnt_Eastern'!BG51+'3C_Income Stmnt_Western'!BG51+'3D_Income Stmnt_The Cape'!BG51</f>
        <v>23166.768062470401</v>
      </c>
      <c r="BH51" s="1114">
        <f t="shared" si="83"/>
        <v>66973.512062631198</v>
      </c>
      <c r="BI51" s="324">
        <f t="shared" si="84"/>
        <v>87059.624243664584</v>
      </c>
      <c r="BJ51" s="300">
        <v>31</v>
      </c>
      <c r="BK51" s="305">
        <f>'3B_Income Stmnt_Eastern'!BK51+'3C_Income Stmnt_Western'!BK51+'3D_Income Stmnt_The Cape'!BK51</f>
        <v>3.0000000000000002E-25</v>
      </c>
      <c r="BL51" s="305">
        <f>'3B_Income Stmnt_Eastern'!BL51+'3C_Income Stmnt_Western'!BL51+'3D_Income Stmnt_The Cape'!BL51</f>
        <v>3.0000000000000002E-25</v>
      </c>
      <c r="BM51" s="305">
        <f>'3B_Income Stmnt_Eastern'!BM51+'3C_Income Stmnt_Western'!BM51+'3D_Income Stmnt_The Cape'!BM51</f>
        <v>3.0000000000000002E-25</v>
      </c>
      <c r="BN51" s="305">
        <f>'3B_Income Stmnt_Eastern'!BN51+'3C_Income Stmnt_Western'!BN51+'3D_Income Stmnt_The Cape'!BN51</f>
        <v>3.0000000000000002E-25</v>
      </c>
      <c r="BO51" s="302">
        <f t="shared" si="85"/>
        <v>1.2000000000000001E-24</v>
      </c>
      <c r="BP51" s="323">
        <f>'3B_Income Stmnt_Eastern'!BP51+'3C_Income Stmnt_Western'!BP51+'3D_Income Stmnt_The Cape'!BP51</f>
        <v>3.0000000000000002E-18</v>
      </c>
      <c r="BQ51" s="305">
        <f>'3B_Income Stmnt_Eastern'!BQ51+'3C_Income Stmnt_Western'!BQ51+'3D_Income Stmnt_The Cape'!BQ51</f>
        <v>3.0000000000000002E-18</v>
      </c>
      <c r="BR51" s="305">
        <f>'3B_Income Stmnt_Eastern'!BR51+'3C_Income Stmnt_Western'!BR51+'3D_Income Stmnt_The Cape'!BR51</f>
        <v>3.0000000000000002E-18</v>
      </c>
      <c r="BS51" s="305">
        <f>'3B_Income Stmnt_Eastern'!BS51+'3C_Income Stmnt_Western'!BS51+'3D_Income Stmnt_The Cape'!BS51</f>
        <v>3.0000000000000002E-18</v>
      </c>
      <c r="BT51" s="1114">
        <f t="shared" si="86"/>
        <v>1.2000000000000001E-17</v>
      </c>
      <c r="BU51" s="324">
        <f t="shared" si="87"/>
        <v>1.2000001200000001E-17</v>
      </c>
      <c r="BV51" s="300">
        <v>31</v>
      </c>
      <c r="BW51" s="305">
        <f>'3B_Income Stmnt_Eastern'!BW51+'3C_Income Stmnt_Western'!BW51+'3D_Income Stmnt_The Cape'!BW51</f>
        <v>2494.6147931918945</v>
      </c>
      <c r="BX51" s="305">
        <f>'3B_Income Stmnt_Eastern'!BX51+'3C_Income Stmnt_Western'!BX51+'3D_Income Stmnt_The Cape'!BX51</f>
        <v>2196.8347177903047</v>
      </c>
      <c r="BY51" s="305">
        <f>'3B_Income Stmnt_Eastern'!BY51+'3C_Income Stmnt_Western'!BY51+'3D_Income Stmnt_The Cape'!BY51</f>
        <v>1523.999820992874</v>
      </c>
      <c r="BZ51" s="305">
        <f>'3B_Income Stmnt_Eastern'!BZ51+'3C_Income Stmnt_Western'!BZ51+'3D_Income Stmnt_The Cape'!BZ51</f>
        <v>1912.0063891523166</v>
      </c>
      <c r="CA51" s="302">
        <f t="shared" si="88"/>
        <v>8127.4557211273896</v>
      </c>
      <c r="CB51" s="323">
        <f>'3B_Income Stmnt_Eastern'!CB51+'3C_Income Stmnt_Western'!CB51+'3D_Income Stmnt_The Cape'!CB51</f>
        <v>7879.4787046215215</v>
      </c>
      <c r="CC51" s="305">
        <f>'3B_Income Stmnt_Eastern'!CC51+'3C_Income Stmnt_Western'!CC51+'3D_Income Stmnt_The Cape'!CC51</f>
        <v>7952.0839407609428</v>
      </c>
      <c r="CD51" s="305">
        <f>'3B_Income Stmnt_Eastern'!CD51+'3C_Income Stmnt_Western'!CD51+'3D_Income Stmnt_The Cape'!CD51</f>
        <v>6184.3907508517714</v>
      </c>
      <c r="CE51" s="305">
        <f>'3B_Income Stmnt_Eastern'!CE51+'3C_Income Stmnt_Western'!CE51+'3D_Income Stmnt_The Cape'!CE51</f>
        <v>7815.2055701207391</v>
      </c>
      <c r="CF51" s="1114">
        <f t="shared" si="89"/>
        <v>29831.158966354975</v>
      </c>
      <c r="CG51" s="324">
        <f t="shared" si="90"/>
        <v>37958.614687482361</v>
      </c>
      <c r="CH51" s="300">
        <v>31</v>
      </c>
      <c r="CI51" s="1114">
        <f t="shared" si="91"/>
        <v>548871.99263483682</v>
      </c>
      <c r="CJ51" s="1114">
        <f t="shared" si="91"/>
        <v>511044.89423779916</v>
      </c>
      <c r="CK51" s="1114">
        <f t="shared" si="91"/>
        <v>773119.08677255234</v>
      </c>
      <c r="CL51" s="1114">
        <f t="shared" si="91"/>
        <v>786682.59552718105</v>
      </c>
      <c r="CM51" s="301">
        <f t="shared" si="92"/>
        <v>2619718.5691723698</v>
      </c>
    </row>
    <row r="52" spans="1:91" ht="15.75" customHeight="1">
      <c r="A52" s="312" t="s">
        <v>251</v>
      </c>
      <c r="B52" s="300">
        <v>32</v>
      </c>
      <c r="C52" s="305">
        <f>'3B_Income Stmnt_Eastern'!C52+'3C_Income Stmnt_Western'!C52+'3D_Income Stmnt_The Cape'!C52</f>
        <v>3679.1356949308611</v>
      </c>
      <c r="D52" s="305">
        <f>'3B_Income Stmnt_Eastern'!D52+'3C_Income Stmnt_Western'!D52+'3D_Income Stmnt_The Cape'!D52</f>
        <v>73.563338193836728</v>
      </c>
      <c r="E52" s="305">
        <f>'3B_Income Stmnt_Eastern'!E52+'3C_Income Stmnt_Western'!E52+'3D_Income Stmnt_The Cape'!E52</f>
        <v>115.77416191867503</v>
      </c>
      <c r="F52" s="305">
        <f>'3B_Income Stmnt_Eastern'!F52+'3C_Income Stmnt_Western'!F52+'3D_Income Stmnt_The Cape'!F52</f>
        <v>168.14186076459666</v>
      </c>
      <c r="G52" s="302">
        <f t="shared" si="70"/>
        <v>4036.6150558079694</v>
      </c>
      <c r="H52" s="323">
        <f>'3B_Income Stmnt_Eastern'!H52+'3C_Income Stmnt_Western'!H52+'3D_Income Stmnt_The Cape'!H52</f>
        <v>796.38262621531919</v>
      </c>
      <c r="I52" s="305">
        <f>'3B_Income Stmnt_Eastern'!I52+'3C_Income Stmnt_Western'!I52+'3D_Income Stmnt_The Cape'!I52</f>
        <v>294.18770950724735</v>
      </c>
      <c r="J52" s="305">
        <f>'3B_Income Stmnt_Eastern'!J52+'3C_Income Stmnt_Western'!J52+'3D_Income Stmnt_The Cape'!J52</f>
        <v>463.5602514902186</v>
      </c>
      <c r="K52" s="305">
        <f>'3B_Income Stmnt_Eastern'!K52+'3C_Income Stmnt_Western'!K52+'3D_Income Stmnt_The Cape'!K52</f>
        <v>672.73281423407866</v>
      </c>
      <c r="L52" s="1114">
        <f t="shared" si="71"/>
        <v>2226.8634014468639</v>
      </c>
      <c r="M52" s="324">
        <f t="shared" si="72"/>
        <v>6263.4784572548333</v>
      </c>
      <c r="N52" s="300">
        <v>32</v>
      </c>
      <c r="O52" s="305">
        <f>'3B_Income Stmnt_Eastern'!O52+'3C_Income Stmnt_Western'!O52+'3D_Income Stmnt_The Cape'!O52</f>
        <v>135.24352661015203</v>
      </c>
      <c r="P52" s="305">
        <f>'3B_Income Stmnt_Eastern'!P52+'3C_Income Stmnt_Western'!P52+'3D_Income Stmnt_The Cape'!P52</f>
        <v>18.714907560750436</v>
      </c>
      <c r="Q52" s="305">
        <f>'3B_Income Stmnt_Eastern'!Q52+'3C_Income Stmnt_Western'!Q52+'3D_Income Stmnt_The Cape'!Q52</f>
        <v>61.649823367756341</v>
      </c>
      <c r="R52" s="305">
        <f>'3B_Income Stmnt_Eastern'!R52+'3C_Income Stmnt_Western'!R52+'3D_Income Stmnt_The Cape'!R52</f>
        <v>42.859308047824996</v>
      </c>
      <c r="S52" s="302">
        <f t="shared" si="73"/>
        <v>258.46756558648383</v>
      </c>
      <c r="T52" s="323">
        <f>'3B_Income Stmnt_Eastern'!T52+'3C_Income Stmnt_Western'!T52+'3D_Income Stmnt_The Cape'!T52</f>
        <v>540.96336579634533</v>
      </c>
      <c r="U52" s="305">
        <f>'3B_Income Stmnt_Eastern'!U52+'3C_Income Stmnt_Western'!U52+'3D_Income Stmnt_The Cape'!U52</f>
        <v>74.861536365375329</v>
      </c>
      <c r="V52" s="305">
        <f>'3B_Income Stmnt_Eastern'!V52+'3C_Income Stmnt_Western'!V52+'3D_Income Stmnt_The Cape'!V52</f>
        <v>246.78151837671979</v>
      </c>
      <c r="W52" s="305">
        <f>'3B_Income Stmnt_Eastern'!W52+'3C_Income Stmnt_Western'!W52+'3D_Income Stmnt_The Cape'!W52</f>
        <v>171.45148782938887</v>
      </c>
      <c r="X52" s="1114">
        <f t="shared" si="74"/>
        <v>1034.0579083678292</v>
      </c>
      <c r="Y52" s="324">
        <f t="shared" si="75"/>
        <v>1292.5254739543129</v>
      </c>
      <c r="Z52" s="300">
        <v>32</v>
      </c>
      <c r="AA52" s="305">
        <f>'3B_Income Stmnt_Eastern'!AA52+'3C_Income Stmnt_Western'!AA52+'3D_Income Stmnt_The Cape'!AA52</f>
        <v>2.0763138754457389E-25</v>
      </c>
      <c r="AB52" s="305">
        <f>'3B_Income Stmnt_Eastern'!AB52+'3C_Income Stmnt_Western'!AB52+'3D_Income Stmnt_The Cape'!AB52</f>
        <v>2.1814985757928401E-25</v>
      </c>
      <c r="AC52" s="305">
        <f>'3B_Income Stmnt_Eastern'!AC52+'3C_Income Stmnt_Western'!AC52+'3D_Income Stmnt_The Cape'!AC52</f>
        <v>9.6236246491675052E-26</v>
      </c>
      <c r="AD52" s="305">
        <f>'3B_Income Stmnt_Eastern'!AD52+'3C_Income Stmnt_Western'!AD52+'3D_Income Stmnt_The Cape'!AD52</f>
        <v>38.131705504270073</v>
      </c>
      <c r="AE52" s="302">
        <f t="shared" si="76"/>
        <v>38.131705504270073</v>
      </c>
      <c r="AF52" s="323">
        <f>'3B_Income Stmnt_Eastern'!AF52+'3C_Income Stmnt_Western'!AF52+'3D_Income Stmnt_The Cape'!AF52</f>
        <v>2.0000000000052841E-18</v>
      </c>
      <c r="AG52" s="305">
        <f>'3B_Income Stmnt_Eastern'!AG52+'3C_Income Stmnt_Western'!AG52+'3D_Income Stmnt_The Cape'!AG52</f>
        <v>2.0000000000137386E-18</v>
      </c>
      <c r="AH52" s="305">
        <f>'3B_Income Stmnt_Eastern'!AH52+'3C_Income Stmnt_Western'!AH52+'3D_Income Stmnt_The Cape'!AH52</f>
        <v>1.9999999999141245E-18</v>
      </c>
      <c r="AI52" s="305">
        <f>'3B_Income Stmnt_Eastern'!AI52+'3C_Income Stmnt_Western'!AI52+'3D_Income Stmnt_The Cape'!AI52</f>
        <v>152.51468933291372</v>
      </c>
      <c r="AJ52" s="1114">
        <f t="shared" si="77"/>
        <v>152.51468933291372</v>
      </c>
      <c r="AK52" s="324">
        <f t="shared" si="78"/>
        <v>190.64639483718378</v>
      </c>
      <c r="AL52" s="300">
        <v>32</v>
      </c>
      <c r="AM52" s="305">
        <f>'3B_Income Stmnt_Eastern'!AM52+'3C_Income Stmnt_Western'!AM52+'3D_Income Stmnt_The Cape'!AM52</f>
        <v>230.6533311176928</v>
      </c>
      <c r="AN52" s="305">
        <f>'3B_Income Stmnt_Eastern'!AN52+'3C_Income Stmnt_Western'!AN52+'3D_Income Stmnt_The Cape'!AN52</f>
        <v>126.83357437205474</v>
      </c>
      <c r="AO52" s="305">
        <f>'3B_Income Stmnt_Eastern'!AO52+'3C_Income Stmnt_Western'!AO52+'3D_Income Stmnt_The Cape'!AO52</f>
        <v>138.02747376983694</v>
      </c>
      <c r="AP52" s="305">
        <f>'3B_Income Stmnt_Eastern'!AP52+'3C_Income Stmnt_Western'!AP52+'3D_Income Stmnt_The Cape'!AP52</f>
        <v>5174.8154937181453</v>
      </c>
      <c r="AQ52" s="302">
        <f t="shared" si="79"/>
        <v>5670.3298729777298</v>
      </c>
      <c r="AR52" s="323">
        <f>'3B_Income Stmnt_Eastern'!AR52+'3C_Income Stmnt_Western'!AR52+'3D_Income Stmnt_The Cape'!AR52</f>
        <v>922.59680824216662</v>
      </c>
      <c r="AS52" s="305">
        <f>'3B_Income Stmnt_Eastern'!AS52+'3C_Income Stmnt_Western'!AS52+'3D_Income Stmnt_The Cape'!AS52</f>
        <v>507.39709026756964</v>
      </c>
      <c r="AT52" s="305">
        <f>'3B_Income Stmnt_Eastern'!AT52+'3C_Income Stmnt_Western'!AT52+'3D_Income Stmnt_The Cape'!AT52</f>
        <v>551.91305563928881</v>
      </c>
      <c r="AU52" s="305">
        <f>'3B_Income Stmnt_Eastern'!AU52+'3C_Income Stmnt_Western'!AU52+'3D_Income Stmnt_The Cape'!AU52</f>
        <v>822.39146660742085</v>
      </c>
      <c r="AV52" s="1114">
        <f t="shared" si="80"/>
        <v>2804.2984207564459</v>
      </c>
      <c r="AW52" s="324">
        <f t="shared" si="81"/>
        <v>8474.6282937341748</v>
      </c>
      <c r="AX52" s="300">
        <v>32</v>
      </c>
      <c r="AY52" s="305">
        <f>'3B_Income Stmnt_Eastern'!AY52+'3C_Income Stmnt_Western'!AY52+'3D_Income Stmnt_The Cape'!AY52</f>
        <v>1.5290260982384301E-2</v>
      </c>
      <c r="AZ52" s="305">
        <f>'3B_Income Stmnt_Eastern'!AZ52+'3C_Income Stmnt_Western'!AZ52+'3D_Income Stmnt_The Cape'!AZ52</f>
        <v>4.9933543494193405E-2</v>
      </c>
      <c r="BA52" s="305">
        <f>'3B_Income Stmnt_Eastern'!BA52+'3C_Income Stmnt_Western'!BA52+'3D_Income Stmnt_The Cape'!BA52</f>
        <v>-0.36980606584389053</v>
      </c>
      <c r="BB52" s="305">
        <f>'3B_Income Stmnt_Eastern'!BB52+'3C_Income Stmnt_Western'!BB52+'3D_Income Stmnt_The Cape'!BB52</f>
        <v>27.748099462992091</v>
      </c>
      <c r="BC52" s="302">
        <f t="shared" si="82"/>
        <v>27.443517201624779</v>
      </c>
      <c r="BD52" s="323">
        <f>'3B_Income Stmnt_Eastern'!BD52+'3C_Income Stmnt_Western'!BD52+'3D_Income Stmnt_The Cape'!BD52</f>
        <v>1.7134366840451373E-2</v>
      </c>
      <c r="BE52" s="305">
        <f>'3B_Income Stmnt_Eastern'!BE52+'3C_Income Stmnt_Western'!BE52+'3D_Income Stmnt_The Cape'!BE52</f>
        <v>7.6439432848467409E-2</v>
      </c>
      <c r="BF52" s="305">
        <f>'3B_Income Stmnt_Eastern'!BF52+'3C_Income Stmnt_Western'!BF52+'3D_Income Stmnt_The Cape'!BF52</f>
        <v>-0.74020702776164193</v>
      </c>
      <c r="BG52" s="305">
        <f>'3B_Income Stmnt_Eastern'!BG52+'3C_Income Stmnt_Western'!BG52+'3D_Income Stmnt_The Cape'!BG52</f>
        <v>110.98208952630154</v>
      </c>
      <c r="BH52" s="1114">
        <f t="shared" si="83"/>
        <v>110.33545629822881</v>
      </c>
      <c r="BI52" s="324">
        <f t="shared" si="84"/>
        <v>137.77897349985358</v>
      </c>
      <c r="BJ52" s="300">
        <v>32</v>
      </c>
      <c r="BK52" s="305">
        <f>'3B_Income Stmnt_Eastern'!BK52+'3C_Income Stmnt_Western'!BK52+'3D_Income Stmnt_The Cape'!BK52</f>
        <v>3.0000000000000002E-25</v>
      </c>
      <c r="BL52" s="305">
        <f>'3B_Income Stmnt_Eastern'!BL52+'3C_Income Stmnt_Western'!BL52+'3D_Income Stmnt_The Cape'!BL52</f>
        <v>3.0000000000000002E-25</v>
      </c>
      <c r="BM52" s="305">
        <f>'3B_Income Stmnt_Eastern'!BM52+'3C_Income Stmnt_Western'!BM52+'3D_Income Stmnt_The Cape'!BM52</f>
        <v>3.0000000000000002E-25</v>
      </c>
      <c r="BN52" s="305">
        <f>'3B_Income Stmnt_Eastern'!BN52+'3C_Income Stmnt_Western'!BN52+'3D_Income Stmnt_The Cape'!BN52</f>
        <v>3.0000000000000002E-25</v>
      </c>
      <c r="BO52" s="302">
        <f t="shared" si="85"/>
        <v>1.2000000000000001E-24</v>
      </c>
      <c r="BP52" s="323">
        <f>'3B_Income Stmnt_Eastern'!BP52+'3C_Income Stmnt_Western'!BP52+'3D_Income Stmnt_The Cape'!BP52</f>
        <v>3.0000000000000002E-18</v>
      </c>
      <c r="BQ52" s="305">
        <f>'3B_Income Stmnt_Eastern'!BQ52+'3C_Income Stmnt_Western'!BQ52+'3D_Income Stmnt_The Cape'!BQ52</f>
        <v>3.0000000000000002E-18</v>
      </c>
      <c r="BR52" s="305">
        <f>'3B_Income Stmnt_Eastern'!BR52+'3C_Income Stmnt_Western'!BR52+'3D_Income Stmnt_The Cape'!BR52</f>
        <v>3.0000000000000002E-18</v>
      </c>
      <c r="BS52" s="305">
        <f>'3B_Income Stmnt_Eastern'!BS52+'3C_Income Stmnt_Western'!BS52+'3D_Income Stmnt_The Cape'!BS52</f>
        <v>3.0000000000000002E-18</v>
      </c>
      <c r="BT52" s="1114">
        <f t="shared" si="86"/>
        <v>1.2000000000000001E-17</v>
      </c>
      <c r="BU52" s="324">
        <f t="shared" si="87"/>
        <v>1.2000001200000001E-17</v>
      </c>
      <c r="BV52" s="300">
        <v>32</v>
      </c>
      <c r="BW52" s="305">
        <f>'3B_Income Stmnt_Eastern'!BW52+'3C_Income Stmnt_Western'!BW52+'3D_Income Stmnt_The Cape'!BW52</f>
        <v>5.2964433094612719E-2</v>
      </c>
      <c r="BX52" s="305">
        <f>'3B_Income Stmnt_Eastern'!BX52+'3C_Income Stmnt_Western'!BX52+'3D_Income Stmnt_The Cape'!BX52</f>
        <v>2.5952802338691422E-25</v>
      </c>
      <c r="BY52" s="305">
        <f>'3B_Income Stmnt_Eastern'!BY52+'3C_Income Stmnt_Western'!BY52+'3D_Income Stmnt_The Cape'!BY52</f>
        <v>-3.0467692391536652E-26</v>
      </c>
      <c r="BZ52" s="305">
        <f>'3B_Income Stmnt_Eastern'!BZ52+'3C_Income Stmnt_Western'!BZ52+'3D_Income Stmnt_The Cape'!BZ52</f>
        <v>19.90653980697703</v>
      </c>
      <c r="CA52" s="302">
        <f t="shared" si="88"/>
        <v>19.959504240071642</v>
      </c>
      <c r="CB52" s="323">
        <f>'3B_Income Stmnt_Eastern'!CB52+'3C_Income Stmnt_Western'!CB52+'3D_Income Stmnt_The Cape'!CB52</f>
        <v>5.0078495909094516E-2</v>
      </c>
      <c r="CC52" s="305">
        <f>'3B_Income Stmnt_Eastern'!CC52+'3C_Income Stmnt_Western'!CC52+'3D_Income Stmnt_The Cape'!CC52</f>
        <v>2.000000000019338E-18</v>
      </c>
      <c r="CD52" s="305">
        <f>'3B_Income Stmnt_Eastern'!CD52+'3C_Income Stmnt_Western'!CD52+'3D_Income Stmnt_The Cape'!CD52</f>
        <v>1.9999999998948698E-18</v>
      </c>
      <c r="CE52" s="305">
        <f>'3B_Income Stmnt_Eastern'!CE52+'3C_Income Stmnt_Western'!CE52+'3D_Income Stmnt_The Cape'!CE52</f>
        <v>79.641030721055998</v>
      </c>
      <c r="CF52" s="1114">
        <f t="shared" si="89"/>
        <v>79.691109216965089</v>
      </c>
      <c r="CG52" s="324">
        <f t="shared" si="90"/>
        <v>99.650613457036727</v>
      </c>
      <c r="CH52" s="300">
        <v>32</v>
      </c>
      <c r="CI52" s="1114">
        <f t="shared" si="91"/>
        <v>6305.1108204693637</v>
      </c>
      <c r="CJ52" s="1114">
        <f t="shared" si="91"/>
        <v>1095.6845292431769</v>
      </c>
      <c r="CK52" s="1114">
        <f t="shared" si="91"/>
        <v>1576.5962714688899</v>
      </c>
      <c r="CL52" s="1114">
        <f t="shared" si="91"/>
        <v>7481.3165855559664</v>
      </c>
      <c r="CM52" s="301">
        <f t="shared" si="92"/>
        <v>16458.708206737396</v>
      </c>
    </row>
    <row r="53" spans="1:91" ht="15.75" customHeight="1">
      <c r="A53" s="312" t="s">
        <v>252</v>
      </c>
      <c r="B53" s="300">
        <v>33</v>
      </c>
      <c r="C53" s="305">
        <f>'3B_Income Stmnt_Eastern'!C53+'3C_Income Stmnt_Western'!C53+'3D_Income Stmnt_The Cape'!C53</f>
        <v>58820.509834046163</v>
      </c>
      <c r="D53" s="305">
        <f>'3B_Income Stmnt_Eastern'!D53+'3C_Income Stmnt_Western'!D53+'3D_Income Stmnt_The Cape'!D53</f>
        <v>62802.601960028813</v>
      </c>
      <c r="E53" s="305">
        <f>'3B_Income Stmnt_Eastern'!E53+'3C_Income Stmnt_Western'!E53+'3D_Income Stmnt_The Cape'!E53</f>
        <v>66489.310984352458</v>
      </c>
      <c r="F53" s="305">
        <f>'3B_Income Stmnt_Eastern'!F53+'3C_Income Stmnt_Western'!F53+'3D_Income Stmnt_The Cape'!F53</f>
        <v>91748.027193895439</v>
      </c>
      <c r="G53" s="302">
        <f t="shared" si="70"/>
        <v>279860.44997232285</v>
      </c>
      <c r="H53" s="323">
        <f>'3B_Income Stmnt_Eastern'!H53+'3C_Income Stmnt_Western'!H53+'3D_Income Stmnt_The Cape'!H53</f>
        <v>78366.431451858312</v>
      </c>
      <c r="I53" s="305">
        <f>'3B_Income Stmnt_Eastern'!I53+'3C_Income Stmnt_Western'!I53+'3D_Income Stmnt_The Cape'!I53</f>
        <v>90872.666733434729</v>
      </c>
      <c r="J53" s="305">
        <f>'3B_Income Stmnt_Eastern'!J53+'3C_Income Stmnt_Western'!J53+'3D_Income Stmnt_The Cape'!J53</f>
        <v>93105.762442697131</v>
      </c>
      <c r="K53" s="305">
        <f>'3B_Income Stmnt_Eastern'!K53+'3C_Income Stmnt_Western'!K53+'3D_Income Stmnt_The Cape'!K53</f>
        <v>128872.6634509284</v>
      </c>
      <c r="L53" s="1114">
        <f t="shared" si="71"/>
        <v>391217.52407891856</v>
      </c>
      <c r="M53" s="324">
        <f t="shared" si="72"/>
        <v>671077.97405124141</v>
      </c>
      <c r="N53" s="300">
        <v>33</v>
      </c>
      <c r="O53" s="305">
        <f>'3B_Income Stmnt_Eastern'!O53+'3C_Income Stmnt_Western'!O53+'3D_Income Stmnt_The Cape'!O53</f>
        <v>149654.36079609595</v>
      </c>
      <c r="P53" s="305">
        <f>'3B_Income Stmnt_Eastern'!P53+'3C_Income Stmnt_Western'!P53+'3D_Income Stmnt_The Cape'!P53</f>
        <v>153569.67510469511</v>
      </c>
      <c r="Q53" s="305">
        <f>'3B_Income Stmnt_Eastern'!Q53+'3C_Income Stmnt_Western'!Q53+'3D_Income Stmnt_The Cape'!Q53</f>
        <v>140765.63489219963</v>
      </c>
      <c r="R53" s="305">
        <f>'3B_Income Stmnt_Eastern'!R53+'3C_Income Stmnt_Western'!R53+'3D_Income Stmnt_The Cape'!R53</f>
        <v>169932.64860886781</v>
      </c>
      <c r="S53" s="302">
        <f t="shared" si="73"/>
        <v>613922.31940185849</v>
      </c>
      <c r="T53" s="323">
        <f>'3B_Income Stmnt_Eastern'!T53+'3C_Income Stmnt_Western'!T53+'3D_Income Stmnt_The Cape'!T53</f>
        <v>168275.83999942077</v>
      </c>
      <c r="U53" s="305">
        <f>'3B_Income Stmnt_Eastern'!U53+'3C_Income Stmnt_Western'!U53+'3D_Income Stmnt_The Cape'!U53</f>
        <v>181926.20049228237</v>
      </c>
      <c r="V53" s="305">
        <f>'3B_Income Stmnt_Eastern'!V53+'3C_Income Stmnt_Western'!V53+'3D_Income Stmnt_The Cape'!V53</f>
        <v>160394.92972887532</v>
      </c>
      <c r="W53" s="305">
        <f>'3B_Income Stmnt_Eastern'!W53+'3C_Income Stmnt_Western'!W53+'3D_Income Stmnt_The Cape'!W53</f>
        <v>206758.15041507652</v>
      </c>
      <c r="X53" s="1114">
        <f t="shared" si="74"/>
        <v>717355.12063565501</v>
      </c>
      <c r="Y53" s="324">
        <f t="shared" si="75"/>
        <v>1331277.4400375136</v>
      </c>
      <c r="Z53" s="300">
        <v>33</v>
      </c>
      <c r="AA53" s="305">
        <f>'3B_Income Stmnt_Eastern'!AA53+'3C_Income Stmnt_Western'!AA53+'3D_Income Stmnt_The Cape'!AA53</f>
        <v>38589.965434047801</v>
      </c>
      <c r="AB53" s="305">
        <f>'3B_Income Stmnt_Eastern'!AB53+'3C_Income Stmnt_Western'!AB53+'3D_Income Stmnt_The Cape'!AB53</f>
        <v>37761.494854487886</v>
      </c>
      <c r="AC53" s="305">
        <f>'3B_Income Stmnt_Eastern'!AC53+'3C_Income Stmnt_Western'!AC53+'3D_Income Stmnt_The Cape'!AC53</f>
        <v>35167.818354972478</v>
      </c>
      <c r="AD53" s="305">
        <f>'3B_Income Stmnt_Eastern'!AD53+'3C_Income Stmnt_Western'!AD53+'3D_Income Stmnt_The Cape'!AD53</f>
        <v>42076.545765258561</v>
      </c>
      <c r="AE53" s="302">
        <f t="shared" si="76"/>
        <v>153595.82440876673</v>
      </c>
      <c r="AF53" s="323">
        <f>'3B_Income Stmnt_Eastern'!AF53+'3C_Income Stmnt_Western'!AF53+'3D_Income Stmnt_The Cape'!AF53</f>
        <v>43084.77992981486</v>
      </c>
      <c r="AG53" s="305">
        <f>'3B_Income Stmnt_Eastern'!AG53+'3C_Income Stmnt_Western'!AG53+'3D_Income Stmnt_The Cape'!AG53</f>
        <v>42806.717449070733</v>
      </c>
      <c r="AH53" s="305">
        <f>'3B_Income Stmnt_Eastern'!AH53+'3C_Income Stmnt_Western'!AH53+'3D_Income Stmnt_The Cape'!AH53</f>
        <v>40081.840880682175</v>
      </c>
      <c r="AI53" s="305">
        <f>'3B_Income Stmnt_Eastern'!AI53+'3C_Income Stmnt_Western'!AI53+'3D_Income Stmnt_The Cape'!AI53</f>
        <v>47848.471534425495</v>
      </c>
      <c r="AJ53" s="1114">
        <f t="shared" si="77"/>
        <v>173821.80979399325</v>
      </c>
      <c r="AK53" s="324">
        <f t="shared" si="78"/>
        <v>327417.63420275995</v>
      </c>
      <c r="AL53" s="300">
        <v>33</v>
      </c>
      <c r="AM53" s="305">
        <f>'3B_Income Stmnt_Eastern'!AM53+'3C_Income Stmnt_Western'!AM53+'3D_Income Stmnt_The Cape'!AM53</f>
        <v>255401.99864301566</v>
      </c>
      <c r="AN53" s="305">
        <f>'3B_Income Stmnt_Eastern'!AN53+'3C_Income Stmnt_Western'!AN53+'3D_Income Stmnt_The Cape'!AN53</f>
        <v>266661.56204115326</v>
      </c>
      <c r="AO53" s="305">
        <f>'3B_Income Stmnt_Eastern'!AO53+'3C_Income Stmnt_Western'!AO53+'3D_Income Stmnt_The Cape'!AO53</f>
        <v>273242.35563326132</v>
      </c>
      <c r="AP53" s="305">
        <f>'3B_Income Stmnt_Eastern'!AP53+'3C_Income Stmnt_Western'!AP53+'3D_Income Stmnt_The Cape'!AP53</f>
        <v>347177.88399788574</v>
      </c>
      <c r="AQ53" s="302">
        <f t="shared" si="79"/>
        <v>1142483.8003153161</v>
      </c>
      <c r="AR53" s="323">
        <f>'3B_Income Stmnt_Eastern'!AR53+'3C_Income Stmnt_Western'!AR53+'3D_Income Stmnt_The Cape'!AR53</f>
        <v>202128.70017330284</v>
      </c>
      <c r="AS53" s="305">
        <f>'3B_Income Stmnt_Eastern'!AS53+'3C_Income Stmnt_Western'!AS53+'3D_Income Stmnt_The Cape'!AS53</f>
        <v>217679.50924113183</v>
      </c>
      <c r="AT53" s="305">
        <f>'3B_Income Stmnt_Eastern'!AT53+'3C_Income Stmnt_Western'!AT53+'3D_Income Stmnt_The Cape'!AT53</f>
        <v>230128.21382530089</v>
      </c>
      <c r="AU53" s="305">
        <f>'3B_Income Stmnt_Eastern'!AU53+'3C_Income Stmnt_Western'!AU53+'3D_Income Stmnt_The Cape'!AU53</f>
        <v>322951.80903904844</v>
      </c>
      <c r="AV53" s="1114">
        <f t="shared" si="80"/>
        <v>972888.23227878404</v>
      </c>
      <c r="AW53" s="324">
        <f t="shared" si="81"/>
        <v>2115372.0325941001</v>
      </c>
      <c r="AX53" s="300">
        <v>33</v>
      </c>
      <c r="AY53" s="305">
        <f>'3B_Income Stmnt_Eastern'!AY53+'3C_Income Stmnt_Western'!AY53+'3D_Income Stmnt_The Cape'!AY53</f>
        <v>6120.2673275715051</v>
      </c>
      <c r="AZ53" s="305">
        <f>'3B_Income Stmnt_Eastern'!AZ53+'3C_Income Stmnt_Western'!AZ53+'3D_Income Stmnt_The Cape'!AZ53</f>
        <v>5704.1811617983494</v>
      </c>
      <c r="BA53" s="305">
        <f>'3B_Income Stmnt_Eastern'!BA53+'3C_Income Stmnt_Western'!BA53+'3D_Income Stmnt_The Cape'!BA53</f>
        <v>4308.2669558274392</v>
      </c>
      <c r="BB53" s="305">
        <f>'3B_Income Stmnt_Eastern'!BB53+'3C_Income Stmnt_Western'!BB53+'3D_Income Stmnt_The Cape'!BB53</f>
        <v>4014.0430149970507</v>
      </c>
      <c r="BC53" s="302">
        <f t="shared" si="82"/>
        <v>20146.758460194345</v>
      </c>
      <c r="BD53" s="323">
        <f>'3B_Income Stmnt_Eastern'!BD53+'3C_Income Stmnt_Western'!BD53+'3D_Income Stmnt_The Cape'!BD53</f>
        <v>3334.3254826374887</v>
      </c>
      <c r="BE53" s="305">
        <f>'3B_Income Stmnt_Eastern'!BE53+'3C_Income Stmnt_Western'!BE53+'3D_Income Stmnt_The Cape'!BE53</f>
        <v>2769.6838489192337</v>
      </c>
      <c r="BF53" s="305">
        <f>'3B_Income Stmnt_Eastern'!BF53+'3C_Income Stmnt_Western'!BF53+'3D_Income Stmnt_The Cape'!BF53</f>
        <v>2222.884391716459</v>
      </c>
      <c r="BG53" s="305">
        <f>'3B_Income Stmnt_Eastern'!BG53+'3C_Income Stmnt_Western'!BG53+'3D_Income Stmnt_The Cape'!BG53</f>
        <v>2448.5301262316266</v>
      </c>
      <c r="BH53" s="1114">
        <f t="shared" si="83"/>
        <v>10775.423849504808</v>
      </c>
      <c r="BI53" s="324">
        <f t="shared" si="84"/>
        <v>30922.182309699154</v>
      </c>
      <c r="BJ53" s="300">
        <v>33</v>
      </c>
      <c r="BK53" s="305">
        <f>'3B_Income Stmnt_Eastern'!BK53+'3C_Income Stmnt_Western'!BK53+'3D_Income Stmnt_The Cape'!BK53</f>
        <v>3.0000000000000002E-25</v>
      </c>
      <c r="BL53" s="305">
        <f>'3B_Income Stmnt_Eastern'!BL53+'3C_Income Stmnt_Western'!BL53+'3D_Income Stmnt_The Cape'!BL53</f>
        <v>3.0000000000000002E-25</v>
      </c>
      <c r="BM53" s="305">
        <f>'3B_Income Stmnt_Eastern'!BM53+'3C_Income Stmnt_Western'!BM53+'3D_Income Stmnt_The Cape'!BM53</f>
        <v>3.0000000000000002E-25</v>
      </c>
      <c r="BN53" s="305">
        <f>'3B_Income Stmnt_Eastern'!BN53+'3C_Income Stmnt_Western'!BN53+'3D_Income Stmnt_The Cape'!BN53</f>
        <v>3.0000000000000002E-25</v>
      </c>
      <c r="BO53" s="302">
        <f t="shared" si="85"/>
        <v>1.2000000000000001E-24</v>
      </c>
      <c r="BP53" s="323">
        <f>'3B_Income Stmnt_Eastern'!BP53+'3C_Income Stmnt_Western'!BP53+'3D_Income Stmnt_The Cape'!BP53</f>
        <v>3.0000000000000002E-18</v>
      </c>
      <c r="BQ53" s="305">
        <f>'3B_Income Stmnt_Eastern'!BQ53+'3C_Income Stmnt_Western'!BQ53+'3D_Income Stmnt_The Cape'!BQ53</f>
        <v>3.0000000000000002E-18</v>
      </c>
      <c r="BR53" s="305">
        <f>'3B_Income Stmnt_Eastern'!BR53+'3C_Income Stmnt_Western'!BR53+'3D_Income Stmnt_The Cape'!BR53</f>
        <v>3.0000000000000002E-18</v>
      </c>
      <c r="BS53" s="305">
        <f>'3B_Income Stmnt_Eastern'!BS53+'3C_Income Stmnt_Western'!BS53+'3D_Income Stmnt_The Cape'!BS53</f>
        <v>3.0000000000000002E-18</v>
      </c>
      <c r="BT53" s="1114">
        <f t="shared" si="86"/>
        <v>1.2000000000000001E-17</v>
      </c>
      <c r="BU53" s="324">
        <f t="shared" si="87"/>
        <v>1.2000001200000001E-17</v>
      </c>
      <c r="BV53" s="300">
        <v>33</v>
      </c>
      <c r="BW53" s="305">
        <f>'3B_Income Stmnt_Eastern'!BW53+'3C_Income Stmnt_Western'!BW53+'3D_Income Stmnt_The Cape'!BW53</f>
        <v>5363.9687492618059</v>
      </c>
      <c r="BX53" s="305">
        <f>'3B_Income Stmnt_Eastern'!BX53+'3C_Income Stmnt_Western'!BX53+'3D_Income Stmnt_The Cape'!BX53</f>
        <v>5510.1727791372632</v>
      </c>
      <c r="BY53" s="305">
        <f>'3B_Income Stmnt_Eastern'!BY53+'3C_Income Stmnt_Western'!BY53+'3D_Income Stmnt_The Cape'!BY53</f>
        <v>2428.4037938313936</v>
      </c>
      <c r="BZ53" s="305">
        <f>'3B_Income Stmnt_Eastern'!BZ53+'3C_Income Stmnt_Western'!BZ53+'3D_Income Stmnt_The Cape'!BZ53</f>
        <v>6416.5567151072382</v>
      </c>
      <c r="CA53" s="302">
        <f t="shared" si="88"/>
        <v>19719.1020373377</v>
      </c>
      <c r="CB53" s="323">
        <f>'3B_Income Stmnt_Eastern'!CB53+'3C_Income Stmnt_Western'!CB53+'3D_Income Stmnt_The Cape'!CB53</f>
        <v>4786.3306094796135</v>
      </c>
      <c r="CC53" s="305">
        <f>'3B_Income Stmnt_Eastern'!CC53+'3C_Income Stmnt_Western'!CC53+'3D_Income Stmnt_The Cape'!CC53</f>
        <v>4942.290180927751</v>
      </c>
      <c r="CD53" s="305">
        <f>'3B_Income Stmnt_Eastern'!CD53+'3C_Income Stmnt_Western'!CD53+'3D_Income Stmnt_The Cape'!CD53</f>
        <v>2680.3236979591775</v>
      </c>
      <c r="CE53" s="305">
        <f>'3B_Income Stmnt_Eastern'!CE53+'3C_Income Stmnt_Western'!CE53+'3D_Income Stmnt_The Cape'!CE53</f>
        <v>8709.8194323814187</v>
      </c>
      <c r="CF53" s="1114">
        <f t="shared" si="89"/>
        <v>21118.763920747959</v>
      </c>
      <c r="CG53" s="324">
        <f t="shared" si="90"/>
        <v>40837.865958085662</v>
      </c>
      <c r="CH53" s="300">
        <v>33</v>
      </c>
      <c r="CI53" s="1114">
        <f t="shared" si="91"/>
        <v>1013927.4784305528</v>
      </c>
      <c r="CJ53" s="1114">
        <f t="shared" si="91"/>
        <v>1073006.7558470676</v>
      </c>
      <c r="CK53" s="1114">
        <f t="shared" si="91"/>
        <v>1051015.7455816758</v>
      </c>
      <c r="CL53" s="1114">
        <f t="shared" si="91"/>
        <v>1378955.149294104</v>
      </c>
      <c r="CM53" s="301">
        <f t="shared" si="92"/>
        <v>4516905.1291533997</v>
      </c>
    </row>
    <row r="54" spans="1:91" ht="15.75" customHeight="1">
      <c r="A54" s="312" t="s">
        <v>253</v>
      </c>
      <c r="B54" s="300">
        <v>34</v>
      </c>
      <c r="C54" s="305">
        <f>'3B_Income Stmnt_Eastern'!C54+'3C_Income Stmnt_Western'!C54+'3D_Income Stmnt_The Cape'!C54</f>
        <v>160.20050084075717</v>
      </c>
      <c r="D54" s="305">
        <f>'3B_Income Stmnt_Eastern'!D54+'3C_Income Stmnt_Western'!D54+'3D_Income Stmnt_The Cape'!D54</f>
        <v>17.214187411254759</v>
      </c>
      <c r="E54" s="305">
        <f>'3B_Income Stmnt_Eastern'!E54+'3C_Income Stmnt_Western'!E54+'3D_Income Stmnt_The Cape'!E54</f>
        <v>221.10532837198261</v>
      </c>
      <c r="F54" s="305">
        <f>'3B_Income Stmnt_Eastern'!F54+'3C_Income Stmnt_Western'!F54+'3D_Income Stmnt_The Cape'!F54</f>
        <v>2008.7437453881587</v>
      </c>
      <c r="G54" s="302">
        <f t="shared" si="70"/>
        <v>2407.2637620121532</v>
      </c>
      <c r="H54" s="323">
        <f>'3B_Income Stmnt_Eastern'!H54+'3C_Income Stmnt_Western'!H54+'3D_Income Stmnt_The Cape'!H54</f>
        <v>0</v>
      </c>
      <c r="I54" s="305">
        <f>'3B_Income Stmnt_Eastern'!I54+'3C_Income Stmnt_Western'!I54+'3D_Income Stmnt_The Cape'!I54</f>
        <v>160.62021260920821</v>
      </c>
      <c r="J54" s="305">
        <f>'3B_Income Stmnt_Eastern'!J54+'3C_Income Stmnt_Western'!J54+'3D_Income Stmnt_The Cape'!J54</f>
        <v>981.27462575625907</v>
      </c>
      <c r="K54" s="305">
        <f>'3B_Income Stmnt_Eastern'!K54+'3C_Income Stmnt_Western'!K54+'3D_Income Stmnt_The Cape'!K54</f>
        <v>8225.4790612667366</v>
      </c>
      <c r="L54" s="1114">
        <f t="shared" si="71"/>
        <v>9367.3738996322045</v>
      </c>
      <c r="M54" s="324">
        <f t="shared" si="72"/>
        <v>11774.637661644358</v>
      </c>
      <c r="N54" s="300">
        <v>34</v>
      </c>
      <c r="O54" s="305">
        <f>'3B_Income Stmnt_Eastern'!O54+'3C_Income Stmnt_Western'!O54+'3D_Income Stmnt_The Cape'!O54</f>
        <v>568.77997412144111</v>
      </c>
      <c r="P54" s="305">
        <f>'3B_Income Stmnt_Eastern'!P54+'3C_Income Stmnt_Western'!P54+'3D_Income Stmnt_The Cape'!P54</f>
        <v>914.59976950324142</v>
      </c>
      <c r="Q54" s="305">
        <f>'3B_Income Stmnt_Eastern'!Q54+'3C_Income Stmnt_Western'!Q54+'3D_Income Stmnt_The Cape'!Q54</f>
        <v>440.55122522905782</v>
      </c>
      <c r="R54" s="305">
        <f>'3B_Income Stmnt_Eastern'!R54+'3C_Income Stmnt_Western'!R54+'3D_Income Stmnt_The Cape'!R54</f>
        <v>25503.161050678493</v>
      </c>
      <c r="S54" s="302">
        <f t="shared" si="73"/>
        <v>27427.092019532232</v>
      </c>
      <c r="T54" s="323">
        <f>'3B_Income Stmnt_Eastern'!T54+'3C_Income Stmnt_Western'!T54+'3D_Income Stmnt_The Cape'!T54</f>
        <v>1753.4195206216368</v>
      </c>
      <c r="U54" s="305">
        <f>'3B_Income Stmnt_Eastern'!U54+'3C_Income Stmnt_Western'!U54+'3D_Income Stmnt_The Cape'!U54</f>
        <v>3745.7060468829336</v>
      </c>
      <c r="V54" s="305">
        <f>'3B_Income Stmnt_Eastern'!V54+'3C_Income Stmnt_Western'!V54+'3D_Income Stmnt_The Cape'!V54</f>
        <v>1360.8198045440095</v>
      </c>
      <c r="W54" s="305">
        <f>'3B_Income Stmnt_Eastern'!W54+'3C_Income Stmnt_Western'!W54+'3D_Income Stmnt_The Cape'!W54</f>
        <v>102100.79977778191</v>
      </c>
      <c r="X54" s="1114">
        <f t="shared" si="74"/>
        <v>108960.74514983049</v>
      </c>
      <c r="Y54" s="324">
        <f t="shared" si="75"/>
        <v>136387.83716936273</v>
      </c>
      <c r="Z54" s="300">
        <v>34</v>
      </c>
      <c r="AA54" s="305">
        <f>'3B_Income Stmnt_Eastern'!AA54+'3C_Income Stmnt_Western'!AA54+'3D_Income Stmnt_The Cape'!AA54</f>
        <v>317.67530099574054</v>
      </c>
      <c r="AB54" s="305">
        <f>'3B_Income Stmnt_Eastern'!AB54+'3C_Income Stmnt_Western'!AB54+'3D_Income Stmnt_The Cape'!AB54</f>
        <v>207.60615229646888</v>
      </c>
      <c r="AC54" s="305">
        <f>'3B_Income Stmnt_Eastern'!AC54+'3C_Income Stmnt_Western'!AC54+'3D_Income Stmnt_The Cape'!AC54</f>
        <v>0.54948788687815397</v>
      </c>
      <c r="AD54" s="305">
        <f>'3B_Income Stmnt_Eastern'!AD54+'3C_Income Stmnt_Western'!AD54+'3D_Income Stmnt_The Cape'!AD54</f>
        <v>25.105159619392996</v>
      </c>
      <c r="AE54" s="302">
        <f t="shared" si="76"/>
        <v>550.93610079848065</v>
      </c>
      <c r="AF54" s="323">
        <f>'3B_Income Stmnt_Eastern'!AF54+'3C_Income Stmnt_Western'!AF54+'3D_Income Stmnt_The Cape'!AF54</f>
        <v>1014.5462442748958</v>
      </c>
      <c r="AG54" s="305">
        <f>'3B_Income Stmnt_Eastern'!AG54+'3C_Income Stmnt_Western'!AG54+'3D_Income Stmnt_The Cape'!AG54</f>
        <v>830.32923335947794</v>
      </c>
      <c r="AH54" s="305">
        <f>'3B_Income Stmnt_Eastern'!AH54+'3C_Income Stmnt_Western'!AH54+'3D_Income Stmnt_The Cape'!AH54</f>
        <v>22.601160075244461</v>
      </c>
      <c r="AI54" s="305">
        <f>'3B_Income Stmnt_Eastern'!AI54+'3C_Income Stmnt_Western'!AI54+'3D_Income Stmnt_The Cape'!AI54</f>
        <v>146.23783920054058</v>
      </c>
      <c r="AJ54" s="1114">
        <f t="shared" si="77"/>
        <v>2013.7144769101587</v>
      </c>
      <c r="AK54" s="324">
        <f t="shared" si="78"/>
        <v>2564.6505777086395</v>
      </c>
      <c r="AL54" s="300">
        <v>34</v>
      </c>
      <c r="AM54" s="305">
        <f>'3B_Income Stmnt_Eastern'!AM54+'3C_Income Stmnt_Western'!AM54+'3D_Income Stmnt_The Cape'!AM54</f>
        <v>190.51108440180229</v>
      </c>
      <c r="AN54" s="305">
        <f>'3B_Income Stmnt_Eastern'!AN54+'3C_Income Stmnt_Western'!AN54+'3D_Income Stmnt_The Cape'!AN54</f>
        <v>36.553979752932541</v>
      </c>
      <c r="AO54" s="305">
        <f>'3B_Income Stmnt_Eastern'!AO54+'3C_Income Stmnt_Western'!AO54+'3D_Income Stmnt_The Cape'!AO54</f>
        <v>1614.1378742341487</v>
      </c>
      <c r="AP54" s="305">
        <f>'3B_Income Stmnt_Eastern'!AP54+'3C_Income Stmnt_Western'!AP54+'3D_Income Stmnt_The Cape'!AP54</f>
        <v>5182.1880418514575</v>
      </c>
      <c r="AQ54" s="302">
        <f t="shared" si="79"/>
        <v>7023.3909802403414</v>
      </c>
      <c r="AR54" s="323">
        <f>'3B_Income Stmnt_Eastern'!AR54+'3C_Income Stmnt_Western'!AR54+'3D_Income Stmnt_The Cape'!AR54</f>
        <v>585.80822794415167</v>
      </c>
      <c r="AS54" s="305">
        <f>'3B_Income Stmnt_Eastern'!AS54+'3C_Income Stmnt_Western'!AS54+'3D_Income Stmnt_The Cape'!AS54</f>
        <v>181.17211475385261</v>
      </c>
      <c r="AT54" s="305">
        <f>'3B_Income Stmnt_Eastern'!AT54+'3C_Income Stmnt_Western'!AT54+'3D_Income Stmnt_The Cape'!AT54</f>
        <v>6415.1429284919532</v>
      </c>
      <c r="AU54" s="305">
        <f>'3B_Income Stmnt_Eastern'!AU54+'3C_Income Stmnt_Western'!AU54+'3D_Income Stmnt_The Cape'!AU54</f>
        <v>20870.485713551792</v>
      </c>
      <c r="AV54" s="1114">
        <f t="shared" si="80"/>
        <v>28052.60898474175</v>
      </c>
      <c r="AW54" s="324">
        <f t="shared" si="81"/>
        <v>35075.999964982089</v>
      </c>
      <c r="AX54" s="300">
        <v>34</v>
      </c>
      <c r="AY54" s="305">
        <f>'3B_Income Stmnt_Eastern'!AY54+'3C_Income Stmnt_Western'!AY54+'3D_Income Stmnt_The Cape'!AY54</f>
        <v>1.5290260982384301E-2</v>
      </c>
      <c r="AZ54" s="305">
        <f>'3B_Income Stmnt_Eastern'!AZ54+'3C_Income Stmnt_Western'!AZ54+'3D_Income Stmnt_The Cape'!AZ54</f>
        <v>4.9933543494193405E-2</v>
      </c>
      <c r="BA54" s="305">
        <f>'3B_Income Stmnt_Eastern'!BA54+'3C_Income Stmnt_Western'!BA54+'3D_Income Stmnt_The Cape'!BA54</f>
        <v>-0.36980606584389053</v>
      </c>
      <c r="BB54" s="305">
        <f>'3B_Income Stmnt_Eastern'!BB54+'3C_Income Stmnt_Western'!BB54+'3D_Income Stmnt_The Cape'!BB54</f>
        <v>2.7950727745214763E-25</v>
      </c>
      <c r="BC54" s="302">
        <f t="shared" si="82"/>
        <v>-0.30458226136731281</v>
      </c>
      <c r="BD54" s="323">
        <f>'3B_Income Stmnt_Eastern'!BD54+'3C_Income Stmnt_Western'!BD54+'3D_Income Stmnt_The Cape'!BD54</f>
        <v>1.7134366840451377E-2</v>
      </c>
      <c r="BE54" s="305">
        <f>'3B_Income Stmnt_Eastern'!BE54+'3C_Income Stmnt_Western'!BE54+'3D_Income Stmnt_The Cape'!BE54</f>
        <v>7.6439432848467409E-2</v>
      </c>
      <c r="BF54" s="305">
        <f>'3B_Income Stmnt_Eastern'!BF54+'3C_Income Stmnt_Western'!BF54+'3D_Income Stmnt_The Cape'!BF54</f>
        <v>-0.74020702776164193</v>
      </c>
      <c r="BG54" s="305">
        <f>'3B_Income Stmnt_Eastern'!BG54+'3C_Income Stmnt_Western'!BG54+'3D_Income Stmnt_The Cape'!BG54</f>
        <v>2.9999999997620177E-18</v>
      </c>
      <c r="BH54" s="1114">
        <f t="shared" si="83"/>
        <v>-0.64663322807272317</v>
      </c>
      <c r="BI54" s="324">
        <f t="shared" si="84"/>
        <v>-0.95121548944003598</v>
      </c>
      <c r="BJ54" s="300">
        <v>34</v>
      </c>
      <c r="BK54" s="305">
        <f>'3B_Income Stmnt_Eastern'!BK54+'3C_Income Stmnt_Western'!BK54+'3D_Income Stmnt_The Cape'!BK54</f>
        <v>3.0000000000000002E-25</v>
      </c>
      <c r="BL54" s="305">
        <f>'3B_Income Stmnt_Eastern'!BL54+'3C_Income Stmnt_Western'!BL54+'3D_Income Stmnt_The Cape'!BL54</f>
        <v>3.0000000000000002E-25</v>
      </c>
      <c r="BM54" s="305">
        <f>'3B_Income Stmnt_Eastern'!BM54+'3C_Income Stmnt_Western'!BM54+'3D_Income Stmnt_The Cape'!BM54</f>
        <v>3.0000000000000002E-25</v>
      </c>
      <c r="BN54" s="305">
        <f>'3B_Income Stmnt_Eastern'!BN54+'3C_Income Stmnt_Western'!BN54+'3D_Income Stmnt_The Cape'!BN54</f>
        <v>3.0000000000000002E-25</v>
      </c>
      <c r="BO54" s="302">
        <f t="shared" si="85"/>
        <v>1.2000000000000001E-24</v>
      </c>
      <c r="BP54" s="323">
        <f>'3B_Income Stmnt_Eastern'!BP54+'3C_Income Stmnt_Western'!BP54+'3D_Income Stmnt_The Cape'!BP54</f>
        <v>3.0000000000000002E-18</v>
      </c>
      <c r="BQ54" s="305">
        <f>'3B_Income Stmnt_Eastern'!BQ54+'3C_Income Stmnt_Western'!BQ54+'3D_Income Stmnt_The Cape'!BQ54</f>
        <v>3.0000000000000002E-18</v>
      </c>
      <c r="BR54" s="305">
        <f>'3B_Income Stmnt_Eastern'!BR54+'3C_Income Stmnt_Western'!BR54+'3D_Income Stmnt_The Cape'!BR54</f>
        <v>3.0000000000000002E-18</v>
      </c>
      <c r="BS54" s="305">
        <f>'3B_Income Stmnt_Eastern'!BS54+'3C_Income Stmnt_Western'!BS54+'3D_Income Stmnt_The Cape'!BS54</f>
        <v>3.0000000000000002E-18</v>
      </c>
      <c r="BT54" s="1114">
        <f t="shared" si="86"/>
        <v>1.2000000000000001E-17</v>
      </c>
      <c r="BU54" s="324">
        <f t="shared" si="87"/>
        <v>1.2000001200000001E-17</v>
      </c>
      <c r="BV54" s="300">
        <v>34</v>
      </c>
      <c r="BW54" s="305">
        <f>'3B_Income Stmnt_Eastern'!BW54+'3C_Income Stmnt_Western'!BW54+'3D_Income Stmnt_The Cape'!BW54</f>
        <v>0</v>
      </c>
      <c r="BX54" s="305">
        <f>'3B_Income Stmnt_Eastern'!BX54+'3C_Income Stmnt_Western'!BX54+'3D_Income Stmnt_The Cape'!BX54</f>
        <v>53.838185391837619</v>
      </c>
      <c r="BY54" s="305">
        <f>'3B_Income Stmnt_Eastern'!BY54+'3C_Income Stmnt_Western'!BY54+'3D_Income Stmnt_The Cape'!BY54</f>
        <v>0</v>
      </c>
      <c r="BZ54" s="305">
        <f>'3B_Income Stmnt_Eastern'!BZ54+'3C_Income Stmnt_Western'!BZ54+'3D_Income Stmnt_The Cape'!BZ54</f>
        <v>351.1718869607414</v>
      </c>
      <c r="CA54" s="302">
        <f t="shared" si="88"/>
        <v>405.01007235257902</v>
      </c>
      <c r="CB54" s="323">
        <f>'3B_Income Stmnt_Eastern'!CB54+'3C_Income Stmnt_Western'!CB54+'3D_Income Stmnt_The Cape'!CB54</f>
        <v>0</v>
      </c>
      <c r="CC54" s="305">
        <f>'3B_Income Stmnt_Eastern'!CC54+'3C_Income Stmnt_Western'!CC54+'3D_Income Stmnt_The Cape'!CC54</f>
        <v>99.780966697732595</v>
      </c>
      <c r="CD54" s="305">
        <f>'3B_Income Stmnt_Eastern'!CD54+'3C_Income Stmnt_Western'!CD54+'3D_Income Stmnt_The Cape'!CD54</f>
        <v>0</v>
      </c>
      <c r="CE54" s="305">
        <f>'3B_Income Stmnt_Eastern'!CE54+'3C_Income Stmnt_Western'!CE54+'3D_Income Stmnt_The Cape'!CE54</f>
        <v>729.07596858178022</v>
      </c>
      <c r="CF54" s="1114">
        <f t="shared" si="89"/>
        <v>828.85693527951275</v>
      </c>
      <c r="CG54" s="324">
        <f t="shared" si="90"/>
        <v>1233.8670076320918</v>
      </c>
      <c r="CH54" s="300">
        <v>34</v>
      </c>
      <c r="CI54" s="1114">
        <f t="shared" si="91"/>
        <v>4590.9732778282487</v>
      </c>
      <c r="CJ54" s="1114">
        <f t="shared" si="91"/>
        <v>6247.5472216352837</v>
      </c>
      <c r="CK54" s="1114">
        <f t="shared" si="91"/>
        <v>11055.072421495926</v>
      </c>
      <c r="CL54" s="1114">
        <f t="shared" si="91"/>
        <v>165142.44824488097</v>
      </c>
      <c r="CM54" s="301">
        <f t="shared" si="92"/>
        <v>187036.04116584046</v>
      </c>
    </row>
    <row r="55" spans="1:91" ht="15.75" customHeight="1">
      <c r="A55" s="312" t="s">
        <v>254</v>
      </c>
      <c r="B55" s="300">
        <v>35</v>
      </c>
      <c r="C55" s="305">
        <f>'3B_Income Stmnt_Eastern'!C55+'3C_Income Stmnt_Western'!C55+'3D_Income Stmnt_The Cape'!C55</f>
        <v>0</v>
      </c>
      <c r="D55" s="305">
        <f>'3B_Income Stmnt_Eastern'!D55+'3C_Income Stmnt_Western'!D55+'3D_Income Stmnt_The Cape'!D55</f>
        <v>0</v>
      </c>
      <c r="E55" s="305">
        <f>'3B_Income Stmnt_Eastern'!E55+'3C_Income Stmnt_Western'!E55+'3D_Income Stmnt_The Cape'!E55</f>
        <v>0</v>
      </c>
      <c r="F55" s="305">
        <f>'3B_Income Stmnt_Eastern'!F55+'3C_Income Stmnt_Western'!F55+'3D_Income Stmnt_The Cape'!F55</f>
        <v>0</v>
      </c>
      <c r="G55" s="302">
        <f t="shared" si="70"/>
        <v>0</v>
      </c>
      <c r="H55" s="323">
        <f>'3B_Income Stmnt_Eastern'!H55+'3C_Income Stmnt_Western'!H55+'3D_Income Stmnt_The Cape'!H55</f>
        <v>0</v>
      </c>
      <c r="I55" s="305">
        <f>'3B_Income Stmnt_Eastern'!I55+'3C_Income Stmnt_Western'!I55+'3D_Income Stmnt_The Cape'!I55</f>
        <v>0</v>
      </c>
      <c r="J55" s="305">
        <f>'3B_Income Stmnt_Eastern'!J55+'3C_Income Stmnt_Western'!J55+'3D_Income Stmnt_The Cape'!J55</f>
        <v>0</v>
      </c>
      <c r="K55" s="305">
        <f>'3B_Income Stmnt_Eastern'!K55+'3C_Income Stmnt_Western'!K55+'3D_Income Stmnt_The Cape'!K55</f>
        <v>0</v>
      </c>
      <c r="L55" s="1114">
        <f t="shared" si="71"/>
        <v>0</v>
      </c>
      <c r="M55" s="324">
        <f t="shared" si="72"/>
        <v>0</v>
      </c>
      <c r="N55" s="300">
        <v>35</v>
      </c>
      <c r="O55" s="305">
        <f>'3B_Income Stmnt_Eastern'!O55+'3C_Income Stmnt_Western'!O55+'3D_Income Stmnt_The Cape'!O55</f>
        <v>0</v>
      </c>
      <c r="P55" s="305">
        <f>'3B_Income Stmnt_Eastern'!P55+'3C_Income Stmnt_Western'!P55+'3D_Income Stmnt_The Cape'!P55</f>
        <v>0</v>
      </c>
      <c r="Q55" s="305">
        <f>'3B_Income Stmnt_Eastern'!Q55+'3C_Income Stmnt_Western'!Q55+'3D_Income Stmnt_The Cape'!Q55</f>
        <v>0</v>
      </c>
      <c r="R55" s="305">
        <f>'3B_Income Stmnt_Eastern'!R55+'3C_Income Stmnt_Western'!R55+'3D_Income Stmnt_The Cape'!R55</f>
        <v>0</v>
      </c>
      <c r="S55" s="302">
        <f t="shared" si="73"/>
        <v>0</v>
      </c>
      <c r="T55" s="323">
        <f>'3B_Income Stmnt_Eastern'!T55+'3C_Income Stmnt_Western'!T55+'3D_Income Stmnt_The Cape'!T55</f>
        <v>0</v>
      </c>
      <c r="U55" s="305">
        <f>'3B_Income Stmnt_Eastern'!U55+'3C_Income Stmnt_Western'!U55+'3D_Income Stmnt_The Cape'!U55</f>
        <v>0</v>
      </c>
      <c r="V55" s="305">
        <f>'3B_Income Stmnt_Eastern'!V55+'3C_Income Stmnt_Western'!V55+'3D_Income Stmnt_The Cape'!V55</f>
        <v>0</v>
      </c>
      <c r="W55" s="305">
        <f>'3B_Income Stmnt_Eastern'!W55+'3C_Income Stmnt_Western'!W55+'3D_Income Stmnt_The Cape'!W55</f>
        <v>0</v>
      </c>
      <c r="X55" s="1114">
        <f t="shared" si="74"/>
        <v>0</v>
      </c>
      <c r="Y55" s="324">
        <f t="shared" si="75"/>
        <v>0</v>
      </c>
      <c r="Z55" s="300">
        <v>35</v>
      </c>
      <c r="AA55" s="305">
        <f>'3B_Income Stmnt_Eastern'!AA55+'3C_Income Stmnt_Western'!AA55+'3D_Income Stmnt_The Cape'!AA55</f>
        <v>0</v>
      </c>
      <c r="AB55" s="305">
        <f>'3B_Income Stmnt_Eastern'!AB55+'3C_Income Stmnt_Western'!AB55+'3D_Income Stmnt_The Cape'!AB55</f>
        <v>0</v>
      </c>
      <c r="AC55" s="305">
        <f>'3B_Income Stmnt_Eastern'!AC55+'3C_Income Stmnt_Western'!AC55+'3D_Income Stmnt_The Cape'!AC55</f>
        <v>0</v>
      </c>
      <c r="AD55" s="305">
        <f>'3B_Income Stmnt_Eastern'!AD55+'3C_Income Stmnt_Western'!AD55+'3D_Income Stmnt_The Cape'!AD55</f>
        <v>0</v>
      </c>
      <c r="AE55" s="302">
        <f t="shared" si="76"/>
        <v>0</v>
      </c>
      <c r="AF55" s="323">
        <f>'3B_Income Stmnt_Eastern'!AF55+'3C_Income Stmnt_Western'!AF55+'3D_Income Stmnt_The Cape'!AF55</f>
        <v>0</v>
      </c>
      <c r="AG55" s="305">
        <f>'3B_Income Stmnt_Eastern'!AG55+'3C_Income Stmnt_Western'!AG55+'3D_Income Stmnt_The Cape'!AG55</f>
        <v>0</v>
      </c>
      <c r="AH55" s="305">
        <f>'3B_Income Stmnt_Eastern'!AH55+'3C_Income Stmnt_Western'!AH55+'3D_Income Stmnt_The Cape'!AH55</f>
        <v>0</v>
      </c>
      <c r="AI55" s="305">
        <f>'3B_Income Stmnt_Eastern'!AI55+'3C_Income Stmnt_Western'!AI55+'3D_Income Stmnt_The Cape'!AI55</f>
        <v>0</v>
      </c>
      <c r="AJ55" s="1114">
        <f t="shared" si="77"/>
        <v>0</v>
      </c>
      <c r="AK55" s="324">
        <f t="shared" si="78"/>
        <v>0</v>
      </c>
      <c r="AL55" s="300">
        <v>35</v>
      </c>
      <c r="AM55" s="305">
        <f>'3B_Income Stmnt_Eastern'!AM55+'3C_Income Stmnt_Western'!AM55+'3D_Income Stmnt_The Cape'!AM55</f>
        <v>0</v>
      </c>
      <c r="AN55" s="305">
        <f>'3B_Income Stmnt_Eastern'!AN55+'3C_Income Stmnt_Western'!AN55+'3D_Income Stmnt_The Cape'!AN55</f>
        <v>0</v>
      </c>
      <c r="AO55" s="305">
        <f>'3B_Income Stmnt_Eastern'!AO55+'3C_Income Stmnt_Western'!AO55+'3D_Income Stmnt_The Cape'!AO55</f>
        <v>0</v>
      </c>
      <c r="AP55" s="305">
        <f>'3B_Income Stmnt_Eastern'!AP55+'3C_Income Stmnt_Western'!AP55+'3D_Income Stmnt_The Cape'!AP55</f>
        <v>0</v>
      </c>
      <c r="AQ55" s="302">
        <f t="shared" si="79"/>
        <v>0</v>
      </c>
      <c r="AR55" s="323">
        <f>'3B_Income Stmnt_Eastern'!AR55+'3C_Income Stmnt_Western'!AR55+'3D_Income Stmnt_The Cape'!AR55</f>
        <v>0</v>
      </c>
      <c r="AS55" s="305">
        <f>'3B_Income Stmnt_Eastern'!AS55+'3C_Income Stmnt_Western'!AS55+'3D_Income Stmnt_The Cape'!AS55</f>
        <v>0</v>
      </c>
      <c r="AT55" s="305">
        <f>'3B_Income Stmnt_Eastern'!AT55+'3C_Income Stmnt_Western'!AT55+'3D_Income Stmnt_The Cape'!AT55</f>
        <v>0</v>
      </c>
      <c r="AU55" s="305">
        <f>'3B_Income Stmnt_Eastern'!AU55+'3C_Income Stmnt_Western'!AU55+'3D_Income Stmnt_The Cape'!AU55</f>
        <v>0</v>
      </c>
      <c r="AV55" s="1114">
        <f t="shared" si="80"/>
        <v>0</v>
      </c>
      <c r="AW55" s="324">
        <f t="shared" si="81"/>
        <v>0</v>
      </c>
      <c r="AX55" s="300">
        <v>35</v>
      </c>
      <c r="AY55" s="305">
        <f>'3B_Income Stmnt_Eastern'!AY55+'3C_Income Stmnt_Western'!AY55+'3D_Income Stmnt_The Cape'!AY55</f>
        <v>0</v>
      </c>
      <c r="AZ55" s="305">
        <f>'3B_Income Stmnt_Eastern'!AZ55+'3C_Income Stmnt_Western'!AZ55+'3D_Income Stmnt_The Cape'!AZ55</f>
        <v>0</v>
      </c>
      <c r="BA55" s="305">
        <f>'3B_Income Stmnt_Eastern'!BA55+'3C_Income Stmnt_Western'!BA55+'3D_Income Stmnt_The Cape'!BA55</f>
        <v>0</v>
      </c>
      <c r="BB55" s="305">
        <f>'3B_Income Stmnt_Eastern'!BB55+'3C_Income Stmnt_Western'!BB55+'3D_Income Stmnt_The Cape'!BB55</f>
        <v>0</v>
      </c>
      <c r="BC55" s="302">
        <f t="shared" si="82"/>
        <v>0</v>
      </c>
      <c r="BD55" s="323">
        <f>'3B_Income Stmnt_Eastern'!BD55+'3C_Income Stmnt_Western'!BD55+'3D_Income Stmnt_The Cape'!BD55</f>
        <v>0</v>
      </c>
      <c r="BE55" s="305">
        <f>'3B_Income Stmnt_Eastern'!BE55+'3C_Income Stmnt_Western'!BE55+'3D_Income Stmnt_The Cape'!BE55</f>
        <v>0</v>
      </c>
      <c r="BF55" s="305">
        <f>'3B_Income Stmnt_Eastern'!BF55+'3C_Income Stmnt_Western'!BF55+'3D_Income Stmnt_The Cape'!BF55</f>
        <v>0</v>
      </c>
      <c r="BG55" s="305">
        <f>'3B_Income Stmnt_Eastern'!BG55+'3C_Income Stmnt_Western'!BG55+'3D_Income Stmnt_The Cape'!BG55</f>
        <v>0</v>
      </c>
      <c r="BH55" s="1114">
        <f t="shared" si="83"/>
        <v>0</v>
      </c>
      <c r="BI55" s="324">
        <f t="shared" si="84"/>
        <v>0</v>
      </c>
      <c r="BJ55" s="300">
        <v>35</v>
      </c>
      <c r="BK55" s="305">
        <f>'3B_Income Stmnt_Eastern'!BK55+'3C_Income Stmnt_Western'!BK55+'3D_Income Stmnt_The Cape'!BK55</f>
        <v>0</v>
      </c>
      <c r="BL55" s="305">
        <f>'3B_Income Stmnt_Eastern'!BL55+'3C_Income Stmnt_Western'!BL55+'3D_Income Stmnt_The Cape'!BL55</f>
        <v>0</v>
      </c>
      <c r="BM55" s="305">
        <f>'3B_Income Stmnt_Eastern'!BM55+'3C_Income Stmnt_Western'!BM55+'3D_Income Stmnt_The Cape'!BM55</f>
        <v>0</v>
      </c>
      <c r="BN55" s="305">
        <f>'3B_Income Stmnt_Eastern'!BN55+'3C_Income Stmnt_Western'!BN55+'3D_Income Stmnt_The Cape'!BN55</f>
        <v>0</v>
      </c>
      <c r="BO55" s="302">
        <f t="shared" si="85"/>
        <v>0</v>
      </c>
      <c r="BP55" s="323">
        <f>'3B_Income Stmnt_Eastern'!BP55+'3C_Income Stmnt_Western'!BP55+'3D_Income Stmnt_The Cape'!BP55</f>
        <v>0</v>
      </c>
      <c r="BQ55" s="305">
        <f>'3B_Income Stmnt_Eastern'!BQ55+'3C_Income Stmnt_Western'!BQ55+'3D_Income Stmnt_The Cape'!BQ55</f>
        <v>0</v>
      </c>
      <c r="BR55" s="305">
        <f>'3B_Income Stmnt_Eastern'!BR55+'3C_Income Stmnt_Western'!BR55+'3D_Income Stmnt_The Cape'!BR55</f>
        <v>0</v>
      </c>
      <c r="BS55" s="305">
        <f>'3B_Income Stmnt_Eastern'!BS55+'3C_Income Stmnt_Western'!BS55+'3D_Income Stmnt_The Cape'!BS55</f>
        <v>0</v>
      </c>
      <c r="BT55" s="1114">
        <f t="shared" si="86"/>
        <v>0</v>
      </c>
      <c r="BU55" s="324">
        <f t="shared" si="87"/>
        <v>0</v>
      </c>
      <c r="BV55" s="300">
        <v>35</v>
      </c>
      <c r="BW55" s="305">
        <f>'3B_Income Stmnt_Eastern'!BW55+'3C_Income Stmnt_Western'!BW55+'3D_Income Stmnt_The Cape'!BW55</f>
        <v>0</v>
      </c>
      <c r="BX55" s="305">
        <f>'3B_Income Stmnt_Eastern'!BX55+'3C_Income Stmnt_Western'!BX55+'3D_Income Stmnt_The Cape'!BX55</f>
        <v>0</v>
      </c>
      <c r="BY55" s="305">
        <f>'3B_Income Stmnt_Eastern'!BY55+'3C_Income Stmnt_Western'!BY55+'3D_Income Stmnt_The Cape'!BY55</f>
        <v>0</v>
      </c>
      <c r="BZ55" s="305">
        <f>'3B_Income Stmnt_Eastern'!BZ55+'3C_Income Stmnt_Western'!BZ55+'3D_Income Stmnt_The Cape'!BZ55</f>
        <v>0</v>
      </c>
      <c r="CA55" s="302">
        <f t="shared" si="88"/>
        <v>0</v>
      </c>
      <c r="CB55" s="323">
        <f>'3B_Income Stmnt_Eastern'!CB55+'3C_Income Stmnt_Western'!CB55+'3D_Income Stmnt_The Cape'!CB55</f>
        <v>0</v>
      </c>
      <c r="CC55" s="305">
        <f>'3B_Income Stmnt_Eastern'!CC55+'3C_Income Stmnt_Western'!CC55+'3D_Income Stmnt_The Cape'!CC55</f>
        <v>0</v>
      </c>
      <c r="CD55" s="305">
        <f>'3B_Income Stmnt_Eastern'!CD55+'3C_Income Stmnt_Western'!CD55+'3D_Income Stmnt_The Cape'!CD55</f>
        <v>0</v>
      </c>
      <c r="CE55" s="305">
        <f>'3B_Income Stmnt_Eastern'!CE55+'3C_Income Stmnt_Western'!CE55+'3D_Income Stmnt_The Cape'!CE55</f>
        <v>0</v>
      </c>
      <c r="CF55" s="1114">
        <f t="shared" si="89"/>
        <v>0</v>
      </c>
      <c r="CG55" s="324">
        <f t="shared" si="90"/>
        <v>0</v>
      </c>
      <c r="CH55" s="300">
        <v>35</v>
      </c>
      <c r="CI55" s="1114">
        <f t="shared" si="91"/>
        <v>0</v>
      </c>
      <c r="CJ55" s="1114">
        <f t="shared" si="91"/>
        <v>0</v>
      </c>
      <c r="CK55" s="1114">
        <f t="shared" si="91"/>
        <v>0</v>
      </c>
      <c r="CL55" s="1114">
        <f t="shared" si="91"/>
        <v>0</v>
      </c>
      <c r="CM55" s="301">
        <f t="shared" si="92"/>
        <v>0</v>
      </c>
    </row>
    <row r="56" spans="1:91" ht="15.75" customHeight="1">
      <c r="A56" s="312" t="s">
        <v>256</v>
      </c>
      <c r="B56" s="300">
        <v>36</v>
      </c>
      <c r="C56" s="305">
        <f>'3B_Income Stmnt_Eastern'!C56+'3C_Income Stmnt_Western'!C56+'3D_Income Stmnt_The Cape'!C56</f>
        <v>0</v>
      </c>
      <c r="D56" s="305">
        <f>'3B_Income Stmnt_Eastern'!D56+'3C_Income Stmnt_Western'!D56+'3D_Income Stmnt_The Cape'!D56</f>
        <v>0</v>
      </c>
      <c r="E56" s="305">
        <f>'3B_Income Stmnt_Eastern'!E56+'3C_Income Stmnt_Western'!E56+'3D_Income Stmnt_The Cape'!E56</f>
        <v>0</v>
      </c>
      <c r="F56" s="305">
        <f>'3B_Income Stmnt_Eastern'!F56+'3C_Income Stmnt_Western'!F56+'3D_Income Stmnt_The Cape'!F56</f>
        <v>0</v>
      </c>
      <c r="G56" s="302">
        <f t="shared" si="70"/>
        <v>0</v>
      </c>
      <c r="H56" s="323">
        <f>'3B_Income Stmnt_Eastern'!H56+'3C_Income Stmnt_Western'!H56+'3D_Income Stmnt_The Cape'!H56</f>
        <v>0</v>
      </c>
      <c r="I56" s="305">
        <f>'3B_Income Stmnt_Eastern'!I56+'3C_Income Stmnt_Western'!I56+'3D_Income Stmnt_The Cape'!I56</f>
        <v>0</v>
      </c>
      <c r="J56" s="305">
        <f>'3B_Income Stmnt_Eastern'!J56+'3C_Income Stmnt_Western'!J56+'3D_Income Stmnt_The Cape'!J56</f>
        <v>0</v>
      </c>
      <c r="K56" s="305">
        <f>'3B_Income Stmnt_Eastern'!K56+'3C_Income Stmnt_Western'!K56+'3D_Income Stmnt_The Cape'!K56</f>
        <v>0</v>
      </c>
      <c r="L56" s="1114">
        <f t="shared" si="71"/>
        <v>0</v>
      </c>
      <c r="M56" s="324">
        <f t="shared" si="72"/>
        <v>0</v>
      </c>
      <c r="N56" s="300">
        <v>36</v>
      </c>
      <c r="O56" s="305">
        <f>'3B_Income Stmnt_Eastern'!O56+'3C_Income Stmnt_Western'!O56+'3D_Income Stmnt_The Cape'!O56</f>
        <v>0</v>
      </c>
      <c r="P56" s="305">
        <f>'3B_Income Stmnt_Eastern'!P56+'3C_Income Stmnt_Western'!P56+'3D_Income Stmnt_The Cape'!P56</f>
        <v>0</v>
      </c>
      <c r="Q56" s="305">
        <f>'3B_Income Stmnt_Eastern'!Q56+'3C_Income Stmnt_Western'!Q56+'3D_Income Stmnt_The Cape'!Q56</f>
        <v>0</v>
      </c>
      <c r="R56" s="305">
        <f>'3B_Income Stmnt_Eastern'!R56+'3C_Income Stmnt_Western'!R56+'3D_Income Stmnt_The Cape'!R56</f>
        <v>0</v>
      </c>
      <c r="S56" s="302">
        <f t="shared" si="73"/>
        <v>0</v>
      </c>
      <c r="T56" s="323">
        <f>'3B_Income Stmnt_Eastern'!T56+'3C_Income Stmnt_Western'!T56+'3D_Income Stmnt_The Cape'!T56</f>
        <v>0</v>
      </c>
      <c r="U56" s="305">
        <f>'3B_Income Stmnt_Eastern'!U56+'3C_Income Stmnt_Western'!U56+'3D_Income Stmnt_The Cape'!U56</f>
        <v>0</v>
      </c>
      <c r="V56" s="305">
        <f>'3B_Income Stmnt_Eastern'!V56+'3C_Income Stmnt_Western'!V56+'3D_Income Stmnt_The Cape'!V56</f>
        <v>0</v>
      </c>
      <c r="W56" s="305">
        <f>'3B_Income Stmnt_Eastern'!W56+'3C_Income Stmnt_Western'!W56+'3D_Income Stmnt_The Cape'!W56</f>
        <v>0</v>
      </c>
      <c r="X56" s="1114">
        <f t="shared" si="74"/>
        <v>0</v>
      </c>
      <c r="Y56" s="324">
        <f t="shared" si="75"/>
        <v>0</v>
      </c>
      <c r="Z56" s="300">
        <v>36</v>
      </c>
      <c r="AA56" s="305">
        <f>'3B_Income Stmnt_Eastern'!AA56+'3C_Income Stmnt_Western'!AA56+'3D_Income Stmnt_The Cape'!AA56</f>
        <v>0</v>
      </c>
      <c r="AB56" s="305">
        <f>'3B_Income Stmnt_Eastern'!AB56+'3C_Income Stmnt_Western'!AB56+'3D_Income Stmnt_The Cape'!AB56</f>
        <v>0</v>
      </c>
      <c r="AC56" s="305">
        <f>'3B_Income Stmnt_Eastern'!AC56+'3C_Income Stmnt_Western'!AC56+'3D_Income Stmnt_The Cape'!AC56</f>
        <v>0</v>
      </c>
      <c r="AD56" s="305">
        <f>'3B_Income Stmnt_Eastern'!AD56+'3C_Income Stmnt_Western'!AD56+'3D_Income Stmnt_The Cape'!AD56</f>
        <v>0</v>
      </c>
      <c r="AE56" s="302">
        <f t="shared" si="76"/>
        <v>0</v>
      </c>
      <c r="AF56" s="323">
        <f>'3B_Income Stmnt_Eastern'!AF56+'3C_Income Stmnt_Western'!AF56+'3D_Income Stmnt_The Cape'!AF56</f>
        <v>0</v>
      </c>
      <c r="AG56" s="305">
        <f>'3B_Income Stmnt_Eastern'!AG56+'3C_Income Stmnt_Western'!AG56+'3D_Income Stmnt_The Cape'!AG56</f>
        <v>0</v>
      </c>
      <c r="AH56" s="305">
        <f>'3B_Income Stmnt_Eastern'!AH56+'3C_Income Stmnt_Western'!AH56+'3D_Income Stmnt_The Cape'!AH56</f>
        <v>0</v>
      </c>
      <c r="AI56" s="305">
        <f>'3B_Income Stmnt_Eastern'!AI56+'3C_Income Stmnt_Western'!AI56+'3D_Income Stmnt_The Cape'!AI56</f>
        <v>0</v>
      </c>
      <c r="AJ56" s="1114">
        <f t="shared" si="77"/>
        <v>0</v>
      </c>
      <c r="AK56" s="324">
        <f t="shared" si="78"/>
        <v>0</v>
      </c>
      <c r="AL56" s="300">
        <v>36</v>
      </c>
      <c r="AM56" s="305">
        <f>'3B_Income Stmnt_Eastern'!AM56+'3C_Income Stmnt_Western'!AM56+'3D_Income Stmnt_The Cape'!AM56</f>
        <v>0</v>
      </c>
      <c r="AN56" s="305">
        <f>'3B_Income Stmnt_Eastern'!AN56+'3C_Income Stmnt_Western'!AN56+'3D_Income Stmnt_The Cape'!AN56</f>
        <v>0</v>
      </c>
      <c r="AO56" s="305">
        <f>'3B_Income Stmnt_Eastern'!AO56+'3C_Income Stmnt_Western'!AO56+'3D_Income Stmnt_The Cape'!AO56</f>
        <v>0</v>
      </c>
      <c r="AP56" s="305">
        <f>'3B_Income Stmnt_Eastern'!AP56+'3C_Income Stmnt_Western'!AP56+'3D_Income Stmnt_The Cape'!AP56</f>
        <v>0</v>
      </c>
      <c r="AQ56" s="302">
        <f t="shared" si="79"/>
        <v>0</v>
      </c>
      <c r="AR56" s="323">
        <f>'3B_Income Stmnt_Eastern'!AR56+'3C_Income Stmnt_Western'!AR56+'3D_Income Stmnt_The Cape'!AR56</f>
        <v>0</v>
      </c>
      <c r="AS56" s="305">
        <f>'3B_Income Stmnt_Eastern'!AS56+'3C_Income Stmnt_Western'!AS56+'3D_Income Stmnt_The Cape'!AS56</f>
        <v>0</v>
      </c>
      <c r="AT56" s="305">
        <f>'3B_Income Stmnt_Eastern'!AT56+'3C_Income Stmnt_Western'!AT56+'3D_Income Stmnt_The Cape'!AT56</f>
        <v>0</v>
      </c>
      <c r="AU56" s="305">
        <f>'3B_Income Stmnt_Eastern'!AU56+'3C_Income Stmnt_Western'!AU56+'3D_Income Stmnt_The Cape'!AU56</f>
        <v>0</v>
      </c>
      <c r="AV56" s="1114">
        <f t="shared" si="80"/>
        <v>0</v>
      </c>
      <c r="AW56" s="324">
        <f t="shared" si="81"/>
        <v>0</v>
      </c>
      <c r="AX56" s="300">
        <v>36</v>
      </c>
      <c r="AY56" s="305">
        <f>'3B_Income Stmnt_Eastern'!AY56+'3C_Income Stmnt_Western'!AY56+'3D_Income Stmnt_The Cape'!AY56</f>
        <v>0</v>
      </c>
      <c r="AZ56" s="305">
        <f>'3B_Income Stmnt_Eastern'!AZ56+'3C_Income Stmnt_Western'!AZ56+'3D_Income Stmnt_The Cape'!AZ56</f>
        <v>0</v>
      </c>
      <c r="BA56" s="305">
        <f>'3B_Income Stmnt_Eastern'!BA56+'3C_Income Stmnt_Western'!BA56+'3D_Income Stmnt_The Cape'!BA56</f>
        <v>0</v>
      </c>
      <c r="BB56" s="305">
        <f>'3B_Income Stmnt_Eastern'!BB56+'3C_Income Stmnt_Western'!BB56+'3D_Income Stmnt_The Cape'!BB56</f>
        <v>0</v>
      </c>
      <c r="BC56" s="302">
        <f t="shared" si="82"/>
        <v>0</v>
      </c>
      <c r="BD56" s="323">
        <f>'3B_Income Stmnt_Eastern'!BD56+'3C_Income Stmnt_Western'!BD56+'3D_Income Stmnt_The Cape'!BD56</f>
        <v>0</v>
      </c>
      <c r="BE56" s="305">
        <f>'3B_Income Stmnt_Eastern'!BE56+'3C_Income Stmnt_Western'!BE56+'3D_Income Stmnt_The Cape'!BE56</f>
        <v>0</v>
      </c>
      <c r="BF56" s="305">
        <f>'3B_Income Stmnt_Eastern'!BF56+'3C_Income Stmnt_Western'!BF56+'3D_Income Stmnt_The Cape'!BF56</f>
        <v>0</v>
      </c>
      <c r="BG56" s="305">
        <f>'3B_Income Stmnt_Eastern'!BG56+'3C_Income Stmnt_Western'!BG56+'3D_Income Stmnt_The Cape'!BG56</f>
        <v>0</v>
      </c>
      <c r="BH56" s="1114">
        <f t="shared" si="83"/>
        <v>0</v>
      </c>
      <c r="BI56" s="324">
        <f t="shared" si="84"/>
        <v>0</v>
      </c>
      <c r="BJ56" s="300">
        <v>36</v>
      </c>
      <c r="BK56" s="305">
        <f>'3B_Income Stmnt_Eastern'!BK56+'3C_Income Stmnt_Western'!BK56+'3D_Income Stmnt_The Cape'!BK56</f>
        <v>0</v>
      </c>
      <c r="BL56" s="305">
        <f>'3B_Income Stmnt_Eastern'!BL56+'3C_Income Stmnt_Western'!BL56+'3D_Income Stmnt_The Cape'!BL56</f>
        <v>0</v>
      </c>
      <c r="BM56" s="305">
        <f>'3B_Income Stmnt_Eastern'!BM56+'3C_Income Stmnt_Western'!BM56+'3D_Income Stmnt_The Cape'!BM56</f>
        <v>0</v>
      </c>
      <c r="BN56" s="305">
        <f>'3B_Income Stmnt_Eastern'!BN56+'3C_Income Stmnt_Western'!BN56+'3D_Income Stmnt_The Cape'!BN56</f>
        <v>0</v>
      </c>
      <c r="BO56" s="302">
        <f t="shared" si="85"/>
        <v>0</v>
      </c>
      <c r="BP56" s="323">
        <f>'3B_Income Stmnt_Eastern'!BP56+'3C_Income Stmnt_Western'!BP56+'3D_Income Stmnt_The Cape'!BP56</f>
        <v>0</v>
      </c>
      <c r="BQ56" s="305">
        <f>'3B_Income Stmnt_Eastern'!BQ56+'3C_Income Stmnt_Western'!BQ56+'3D_Income Stmnt_The Cape'!BQ56</f>
        <v>0</v>
      </c>
      <c r="BR56" s="305">
        <f>'3B_Income Stmnt_Eastern'!BR56+'3C_Income Stmnt_Western'!BR56+'3D_Income Stmnt_The Cape'!BR56</f>
        <v>0</v>
      </c>
      <c r="BS56" s="305">
        <f>'3B_Income Stmnt_Eastern'!BS56+'3C_Income Stmnt_Western'!BS56+'3D_Income Stmnt_The Cape'!BS56</f>
        <v>0</v>
      </c>
      <c r="BT56" s="1114">
        <f t="shared" si="86"/>
        <v>0</v>
      </c>
      <c r="BU56" s="324">
        <f t="shared" si="87"/>
        <v>0</v>
      </c>
      <c r="BV56" s="300">
        <v>36</v>
      </c>
      <c r="BW56" s="305">
        <f>'3B_Income Stmnt_Eastern'!BW56+'3C_Income Stmnt_Western'!BW56+'3D_Income Stmnt_The Cape'!BW56</f>
        <v>0</v>
      </c>
      <c r="BX56" s="305">
        <f>'3B_Income Stmnt_Eastern'!BX56+'3C_Income Stmnt_Western'!BX56+'3D_Income Stmnt_The Cape'!BX56</f>
        <v>0</v>
      </c>
      <c r="BY56" s="305">
        <f>'3B_Income Stmnt_Eastern'!BY56+'3C_Income Stmnt_Western'!BY56+'3D_Income Stmnt_The Cape'!BY56</f>
        <v>0</v>
      </c>
      <c r="BZ56" s="305">
        <f>'3B_Income Stmnt_Eastern'!BZ56+'3C_Income Stmnt_Western'!BZ56+'3D_Income Stmnt_The Cape'!BZ56</f>
        <v>0</v>
      </c>
      <c r="CA56" s="302">
        <f t="shared" si="88"/>
        <v>0</v>
      </c>
      <c r="CB56" s="323">
        <f>'3B_Income Stmnt_Eastern'!CB56+'3C_Income Stmnt_Western'!CB56+'3D_Income Stmnt_The Cape'!CB56</f>
        <v>0</v>
      </c>
      <c r="CC56" s="305">
        <f>'3B_Income Stmnt_Eastern'!CC56+'3C_Income Stmnt_Western'!CC56+'3D_Income Stmnt_The Cape'!CC56</f>
        <v>0</v>
      </c>
      <c r="CD56" s="305">
        <f>'3B_Income Stmnt_Eastern'!CD56+'3C_Income Stmnt_Western'!CD56+'3D_Income Stmnt_The Cape'!CD56</f>
        <v>0</v>
      </c>
      <c r="CE56" s="305">
        <f>'3B_Income Stmnt_Eastern'!CE56+'3C_Income Stmnt_Western'!CE56+'3D_Income Stmnt_The Cape'!CE56</f>
        <v>0</v>
      </c>
      <c r="CF56" s="1114">
        <f t="shared" si="89"/>
        <v>0</v>
      </c>
      <c r="CG56" s="324">
        <f t="shared" si="90"/>
        <v>0</v>
      </c>
      <c r="CH56" s="300">
        <v>36</v>
      </c>
      <c r="CI56" s="1114">
        <f t="shared" si="91"/>
        <v>0</v>
      </c>
      <c r="CJ56" s="1114">
        <f t="shared" si="91"/>
        <v>0</v>
      </c>
      <c r="CK56" s="1114">
        <f t="shared" si="91"/>
        <v>0</v>
      </c>
      <c r="CL56" s="1114">
        <f t="shared" si="91"/>
        <v>0</v>
      </c>
      <c r="CM56" s="301">
        <f t="shared" si="92"/>
        <v>0</v>
      </c>
    </row>
    <row r="57" spans="1:91" s="269" customFormat="1" ht="15.75" customHeight="1">
      <c r="A57" s="325"/>
      <c r="B57" s="326"/>
      <c r="C57" s="314" t="s">
        <v>1313</v>
      </c>
      <c r="D57" s="314" t="s">
        <v>1313</v>
      </c>
      <c r="E57" s="314" t="s">
        <v>1313</v>
      </c>
      <c r="F57" s="314" t="s">
        <v>1313</v>
      </c>
      <c r="G57" s="315"/>
      <c r="H57" s="316" t="s">
        <v>1313</v>
      </c>
      <c r="I57" s="314" t="s">
        <v>1313</v>
      </c>
      <c r="J57" s="314" t="s">
        <v>1313</v>
      </c>
      <c r="K57" s="314" t="s">
        <v>1313</v>
      </c>
      <c r="L57" s="1115"/>
      <c r="M57" s="317" t="s">
        <v>1313</v>
      </c>
      <c r="N57" s="326"/>
      <c r="O57" s="314" t="s">
        <v>1313</v>
      </c>
      <c r="P57" s="314" t="s">
        <v>1313</v>
      </c>
      <c r="Q57" s="314" t="s">
        <v>1313</v>
      </c>
      <c r="R57" s="314" t="s">
        <v>1313</v>
      </c>
      <c r="S57" s="315"/>
      <c r="T57" s="316" t="s">
        <v>1313</v>
      </c>
      <c r="U57" s="314" t="s">
        <v>1313</v>
      </c>
      <c r="V57" s="314" t="s">
        <v>1313</v>
      </c>
      <c r="W57" s="314" t="s">
        <v>1313</v>
      </c>
      <c r="X57" s="1115"/>
      <c r="Y57" s="317" t="s">
        <v>1313</v>
      </c>
      <c r="Z57" s="326"/>
      <c r="AA57" s="314" t="s">
        <v>1313</v>
      </c>
      <c r="AB57" s="314" t="s">
        <v>1313</v>
      </c>
      <c r="AC57" s="314" t="s">
        <v>1313</v>
      </c>
      <c r="AD57" s="314" t="s">
        <v>1313</v>
      </c>
      <c r="AE57" s="315"/>
      <c r="AF57" s="316" t="s">
        <v>1313</v>
      </c>
      <c r="AG57" s="314" t="s">
        <v>1313</v>
      </c>
      <c r="AH57" s="314" t="s">
        <v>1313</v>
      </c>
      <c r="AI57" s="314" t="s">
        <v>1313</v>
      </c>
      <c r="AJ57" s="1115"/>
      <c r="AK57" s="317" t="s">
        <v>1313</v>
      </c>
      <c r="AL57" s="326"/>
      <c r="AM57" s="314" t="s">
        <v>1313</v>
      </c>
      <c r="AN57" s="314" t="s">
        <v>1313</v>
      </c>
      <c r="AO57" s="314" t="s">
        <v>1313</v>
      </c>
      <c r="AP57" s="314" t="s">
        <v>1313</v>
      </c>
      <c r="AQ57" s="315"/>
      <c r="AR57" s="316" t="s">
        <v>1313</v>
      </c>
      <c r="AS57" s="314" t="s">
        <v>1313</v>
      </c>
      <c r="AT57" s="314" t="s">
        <v>1313</v>
      </c>
      <c r="AU57" s="314" t="s">
        <v>1313</v>
      </c>
      <c r="AV57" s="1115"/>
      <c r="AW57" s="317" t="s">
        <v>1313</v>
      </c>
      <c r="AX57" s="326"/>
      <c r="AY57" s="314" t="s">
        <v>1313</v>
      </c>
      <c r="AZ57" s="314" t="s">
        <v>1313</v>
      </c>
      <c r="BA57" s="314" t="s">
        <v>1313</v>
      </c>
      <c r="BB57" s="314" t="s">
        <v>1313</v>
      </c>
      <c r="BC57" s="315"/>
      <c r="BD57" s="316" t="s">
        <v>1313</v>
      </c>
      <c r="BE57" s="314" t="s">
        <v>1313</v>
      </c>
      <c r="BF57" s="314" t="s">
        <v>1313</v>
      </c>
      <c r="BG57" s="314" t="s">
        <v>1313</v>
      </c>
      <c r="BH57" s="1115"/>
      <c r="BI57" s="317" t="s">
        <v>1313</v>
      </c>
      <c r="BJ57" s="326"/>
      <c r="BK57" s="314" t="s">
        <v>1313</v>
      </c>
      <c r="BL57" s="314" t="s">
        <v>1313</v>
      </c>
      <c r="BM57" s="314" t="s">
        <v>1313</v>
      </c>
      <c r="BN57" s="314" t="s">
        <v>1313</v>
      </c>
      <c r="BO57" s="315"/>
      <c r="BP57" s="316" t="s">
        <v>1313</v>
      </c>
      <c r="BQ57" s="314" t="s">
        <v>1313</v>
      </c>
      <c r="BR57" s="314" t="s">
        <v>1313</v>
      </c>
      <c r="BS57" s="314" t="s">
        <v>1313</v>
      </c>
      <c r="BT57" s="1115"/>
      <c r="BU57" s="317" t="s">
        <v>1313</v>
      </c>
      <c r="BV57" s="326"/>
      <c r="BW57" s="314" t="s">
        <v>1313</v>
      </c>
      <c r="BX57" s="314" t="s">
        <v>1313</v>
      </c>
      <c r="BY57" s="314" t="s">
        <v>1313</v>
      </c>
      <c r="BZ57" s="314" t="s">
        <v>1313</v>
      </c>
      <c r="CA57" s="315"/>
      <c r="CB57" s="316" t="s">
        <v>1313</v>
      </c>
      <c r="CC57" s="314" t="s">
        <v>1313</v>
      </c>
      <c r="CD57" s="314" t="s">
        <v>1313</v>
      </c>
      <c r="CE57" s="314" t="s">
        <v>1313</v>
      </c>
      <c r="CF57" s="1115"/>
      <c r="CG57" s="317" t="s">
        <v>1313</v>
      </c>
      <c r="CH57" s="326"/>
      <c r="CI57" s="1115" t="s">
        <v>1313</v>
      </c>
      <c r="CJ57" s="1115" t="s">
        <v>1313</v>
      </c>
      <c r="CK57" s="1115" t="s">
        <v>1313</v>
      </c>
      <c r="CL57" s="1115" t="s">
        <v>1313</v>
      </c>
      <c r="CM57" s="314"/>
    </row>
    <row r="58" spans="1:91" s="268" customFormat="1" ht="15.75" customHeight="1">
      <c r="A58" s="293" t="s">
        <v>258</v>
      </c>
      <c r="B58" s="300">
        <v>37</v>
      </c>
      <c r="C58" s="318">
        <f t="shared" ref="C58:M58" si="118">SUM(C33:C56)</f>
        <v>639232.53943497967</v>
      </c>
      <c r="D58" s="318">
        <f t="shared" si="118"/>
        <v>690021.11126783851</v>
      </c>
      <c r="E58" s="318">
        <f t="shared" si="118"/>
        <v>961389.79780417995</v>
      </c>
      <c r="F58" s="318">
        <f t="shared" si="118"/>
        <v>1268537.2877130113</v>
      </c>
      <c r="G58" s="319">
        <f>SUM(G33:G56)</f>
        <v>3559180.7362200082</v>
      </c>
      <c r="H58" s="320">
        <f t="shared" si="118"/>
        <v>2263747.2867753198</v>
      </c>
      <c r="I58" s="318">
        <f t="shared" si="118"/>
        <v>2753479.6791288392</v>
      </c>
      <c r="J58" s="318">
        <f t="shared" si="118"/>
        <v>4264860.2300987616</v>
      </c>
      <c r="K58" s="318">
        <f t="shared" si="118"/>
        <v>6655944.3773949863</v>
      </c>
      <c r="L58" s="1116">
        <f>SUM(L33:L56)</f>
        <v>15938031.573397906</v>
      </c>
      <c r="M58" s="321">
        <f t="shared" si="118"/>
        <v>19497212.309617911</v>
      </c>
      <c r="N58" s="300">
        <v>37</v>
      </c>
      <c r="O58" s="318">
        <f t="shared" ref="O58:R58" si="119">SUM(O33:O56)</f>
        <v>1613576.831371448</v>
      </c>
      <c r="P58" s="318">
        <f t="shared" si="119"/>
        <v>1568562.7894628996</v>
      </c>
      <c r="Q58" s="318">
        <f t="shared" si="119"/>
        <v>1661014.2956630413</v>
      </c>
      <c r="R58" s="318">
        <f t="shared" si="119"/>
        <v>1954186.8867682384</v>
      </c>
      <c r="S58" s="319">
        <f>SUM(S33:S56)</f>
        <v>6797340.8032656265</v>
      </c>
      <c r="T58" s="320">
        <f t="shared" ref="T58:W58" si="120">SUM(T33:T56)</f>
        <v>5265499.6829731418</v>
      </c>
      <c r="U58" s="318">
        <f t="shared" si="120"/>
        <v>6208414.9098048182</v>
      </c>
      <c r="V58" s="318">
        <f t="shared" si="120"/>
        <v>6842116.6045501754</v>
      </c>
      <c r="W58" s="318">
        <f t="shared" si="120"/>
        <v>7313456.9315206381</v>
      </c>
      <c r="X58" s="1116">
        <f>SUM(X33:X56)</f>
        <v>25629488.128848776</v>
      </c>
      <c r="Y58" s="321">
        <f t="shared" ref="Y58" si="121">SUM(Y33:Y56)</f>
        <v>32426828.932114404</v>
      </c>
      <c r="Z58" s="300">
        <v>37</v>
      </c>
      <c r="AA58" s="318">
        <f t="shared" ref="AA58:AD58" si="122">SUM(AA33:AA56)</f>
        <v>812060.89419878402</v>
      </c>
      <c r="AB58" s="318">
        <f t="shared" si="122"/>
        <v>720527.75419576478</v>
      </c>
      <c r="AC58" s="318">
        <f t="shared" si="122"/>
        <v>731127.17718648491</v>
      </c>
      <c r="AD58" s="318">
        <f t="shared" si="122"/>
        <v>839047.51694301236</v>
      </c>
      <c r="AE58" s="319">
        <f>SUM(AE33:AE56)</f>
        <v>3102763.3425240461</v>
      </c>
      <c r="AF58" s="320">
        <f t="shared" ref="AF58:AI58" si="123">SUM(AF33:AF56)</f>
        <v>2198195.8526956812</v>
      </c>
      <c r="AG58" s="318">
        <f t="shared" si="123"/>
        <v>2141017.9617070653</v>
      </c>
      <c r="AH58" s="318">
        <f t="shared" si="123"/>
        <v>2096433.3110508849</v>
      </c>
      <c r="AI58" s="318">
        <f t="shared" si="123"/>
        <v>2360418.6725892541</v>
      </c>
      <c r="AJ58" s="1116">
        <f>SUM(AJ33:AJ56)</f>
        <v>8796065.798042886</v>
      </c>
      <c r="AK58" s="321">
        <f t="shared" ref="AK58" si="124">SUM(AK33:AK56)</f>
        <v>11898829.140566928</v>
      </c>
      <c r="AL58" s="300">
        <v>37</v>
      </c>
      <c r="AM58" s="318">
        <f t="shared" ref="AM58:AP58" si="125">SUM(AM33:AM56)</f>
        <v>5283720.2742589032</v>
      </c>
      <c r="AN58" s="318">
        <f t="shared" si="125"/>
        <v>5866708.8032615222</v>
      </c>
      <c r="AO58" s="318">
        <f t="shared" si="125"/>
        <v>6273570.7563421745</v>
      </c>
      <c r="AP58" s="318">
        <f t="shared" si="125"/>
        <v>7796707.4773117388</v>
      </c>
      <c r="AQ58" s="319">
        <f>SUM(AQ33:AQ56)</f>
        <v>25220707.311174344</v>
      </c>
      <c r="AR58" s="320">
        <f t="shared" ref="AR58:AU58" si="126">SUM(AR33:AR56)</f>
        <v>7207832.2717081429</v>
      </c>
      <c r="AS58" s="318">
        <f t="shared" si="126"/>
        <v>7781994.0381555352</v>
      </c>
      <c r="AT58" s="318">
        <f t="shared" si="126"/>
        <v>9297865.5060726013</v>
      </c>
      <c r="AU58" s="318">
        <f t="shared" si="126"/>
        <v>12967565.844966102</v>
      </c>
      <c r="AV58" s="1116">
        <f>SUM(AV33:AV56)</f>
        <v>37255257.660902381</v>
      </c>
      <c r="AW58" s="321">
        <f t="shared" ref="AW58" si="127">SUM(AW33:AW56)</f>
        <v>62475964.972076729</v>
      </c>
      <c r="AX58" s="300">
        <v>37</v>
      </c>
      <c r="AY58" s="318">
        <f t="shared" ref="AY58:BB58" si="128">SUM(AY33:AY56)</f>
        <v>260495.21803311727</v>
      </c>
      <c r="AZ58" s="318">
        <f t="shared" si="128"/>
        <v>203024.04952122766</v>
      </c>
      <c r="BA58" s="318">
        <f t="shared" si="128"/>
        <v>173635.07578032275</v>
      </c>
      <c r="BB58" s="318">
        <f t="shared" si="128"/>
        <v>187886.70473036048</v>
      </c>
      <c r="BC58" s="319">
        <f>SUM(BC33:BC56)</f>
        <v>825041.04806502792</v>
      </c>
      <c r="BD58" s="320">
        <f t="shared" ref="BD58:BG58" si="129">SUM(BD33:BD56)</f>
        <v>329393.77515782049</v>
      </c>
      <c r="BE58" s="318">
        <f t="shared" si="129"/>
        <v>147751.79829000743</v>
      </c>
      <c r="BF58" s="318">
        <f t="shared" si="129"/>
        <v>261061.24953063423</v>
      </c>
      <c r="BG58" s="318">
        <f t="shared" si="129"/>
        <v>176141.49253307586</v>
      </c>
      <c r="BH58" s="1116">
        <f>SUM(BH33:BH56)</f>
        <v>914348.31551153795</v>
      </c>
      <c r="BI58" s="321">
        <f t="shared" ref="BI58" si="130">SUM(BI33:BI56)</f>
        <v>1739389.3635765656</v>
      </c>
      <c r="BJ58" s="300">
        <v>37</v>
      </c>
      <c r="BK58" s="318">
        <f t="shared" ref="BK58:BN58" si="131">SUM(BK33:BK56)</f>
        <v>6.5999999999999982E-24</v>
      </c>
      <c r="BL58" s="318">
        <f t="shared" si="131"/>
        <v>6.5999999999999982E-24</v>
      </c>
      <c r="BM58" s="318">
        <f t="shared" si="131"/>
        <v>6.5999999999999982E-24</v>
      </c>
      <c r="BN58" s="318">
        <f t="shared" si="131"/>
        <v>6.5999999999999982E-24</v>
      </c>
      <c r="BO58" s="319">
        <f>SUM(BO33:BO56)</f>
        <v>2.6399999999999993E-23</v>
      </c>
      <c r="BP58" s="320">
        <f t="shared" ref="BP58:BS58" si="132">SUM(BP33:BP56)</f>
        <v>6.6E-17</v>
      </c>
      <c r="BQ58" s="318">
        <f t="shared" si="132"/>
        <v>6.6E-17</v>
      </c>
      <c r="BR58" s="318">
        <f t="shared" si="132"/>
        <v>6.6E-17</v>
      </c>
      <c r="BS58" s="318">
        <f t="shared" si="132"/>
        <v>6.6E-17</v>
      </c>
      <c r="BT58" s="1116">
        <f>SUM(BT33:BT56)</f>
        <v>2.64E-16</v>
      </c>
      <c r="BU58" s="321">
        <f t="shared" ref="BU58" si="133">SUM(BU33:BU56)</f>
        <v>2.6400002640000002E-16</v>
      </c>
      <c r="BV58" s="300">
        <v>37</v>
      </c>
      <c r="BW58" s="318">
        <f t="shared" ref="BW58:BZ58" si="134">SUM(BW33:BW56)</f>
        <v>184164.15628500201</v>
      </c>
      <c r="BX58" s="318">
        <f t="shared" si="134"/>
        <v>198912.8811721325</v>
      </c>
      <c r="BY58" s="318">
        <f t="shared" si="134"/>
        <v>170092.70807495771</v>
      </c>
      <c r="BZ58" s="318">
        <f t="shared" si="134"/>
        <v>196819.00592800183</v>
      </c>
      <c r="CA58" s="319">
        <f>SUM(CA33:CA56)</f>
        <v>749988.75146009412</v>
      </c>
      <c r="CB58" s="320">
        <f t="shared" ref="CB58:CE58" si="135">SUM(CB33:CB56)</f>
        <v>588793.30138023244</v>
      </c>
      <c r="CC58" s="318">
        <f t="shared" si="135"/>
        <v>601653.087034286</v>
      </c>
      <c r="CD58" s="318">
        <f t="shared" si="135"/>
        <v>694884.08575636439</v>
      </c>
      <c r="CE58" s="318">
        <f t="shared" si="135"/>
        <v>604957.42561445513</v>
      </c>
      <c r="CF58" s="1116">
        <f>SUM(CF33:CF56)</f>
        <v>2490287.8997853384</v>
      </c>
      <c r="CG58" s="321">
        <f t="shared" ref="CG58" si="136">SUM(CG33:CG56)</f>
        <v>3240276.6512454329</v>
      </c>
      <c r="CH58" s="300">
        <v>37</v>
      </c>
      <c r="CI58" s="1116">
        <f t="shared" ref="CI58:CL58" si="137">C58+H58+O58+T58+AA58+AF58+AM58+AR58+AY58+BD58+BK58+BP58+BW58+CB58</f>
        <v>26646712.084272571</v>
      </c>
      <c r="CJ58" s="1116">
        <f t="shared" si="137"/>
        <v>28882068.863001928</v>
      </c>
      <c r="CK58" s="1116">
        <f t="shared" si="137"/>
        <v>33428050.797910586</v>
      </c>
      <c r="CL58" s="1116">
        <f t="shared" si="137"/>
        <v>42321669.624012873</v>
      </c>
      <c r="CM58" s="318">
        <f t="shared" ref="CM58" si="138">SUM(M58,Y58,AK58,AW58,BI58,BU58,CG58)</f>
        <v>131278501.36919796</v>
      </c>
    </row>
    <row r="59" spans="1:91" s="270" customFormat="1" ht="15.75" customHeight="1">
      <c r="A59" s="322"/>
      <c r="B59" s="294"/>
      <c r="C59" s="308"/>
      <c r="D59" s="308"/>
      <c r="E59" s="308"/>
      <c r="F59" s="308"/>
      <c r="G59" s="309"/>
      <c r="H59" s="310"/>
      <c r="I59" s="308"/>
      <c r="J59" s="308"/>
      <c r="K59" s="308"/>
      <c r="L59" s="308"/>
      <c r="M59" s="310"/>
      <c r="N59" s="294"/>
      <c r="O59" s="308"/>
      <c r="P59" s="308"/>
      <c r="Q59" s="308"/>
      <c r="R59" s="308"/>
      <c r="S59" s="309"/>
      <c r="T59" s="310"/>
      <c r="U59" s="308"/>
      <c r="V59" s="308"/>
      <c r="W59" s="308"/>
      <c r="X59" s="308"/>
      <c r="Y59" s="310"/>
      <c r="Z59" s="294"/>
      <c r="AA59" s="308"/>
      <c r="AB59" s="308"/>
      <c r="AC59" s="308"/>
      <c r="AD59" s="308"/>
      <c r="AE59" s="309"/>
      <c r="AF59" s="310"/>
      <c r="AG59" s="308"/>
      <c r="AH59" s="308"/>
      <c r="AI59" s="308"/>
      <c r="AJ59" s="308"/>
      <c r="AK59" s="310"/>
      <c r="AL59" s="294"/>
      <c r="AM59" s="308"/>
      <c r="AN59" s="308"/>
      <c r="AO59" s="308"/>
      <c r="AP59" s="308"/>
      <c r="AQ59" s="309"/>
      <c r="AR59" s="310"/>
      <c r="AS59" s="308"/>
      <c r="AT59" s="308"/>
      <c r="AU59" s="308"/>
      <c r="AV59" s="308"/>
      <c r="AW59" s="310"/>
      <c r="AX59" s="294"/>
      <c r="AY59" s="308"/>
      <c r="AZ59" s="308"/>
      <c r="BA59" s="308"/>
      <c r="BB59" s="308"/>
      <c r="BC59" s="309"/>
      <c r="BD59" s="310"/>
      <c r="BE59" s="308"/>
      <c r="BF59" s="308"/>
      <c r="BG59" s="308"/>
      <c r="BH59" s="308"/>
      <c r="BI59" s="310"/>
      <c r="BJ59" s="294"/>
      <c r="BK59" s="308"/>
      <c r="BL59" s="308"/>
      <c r="BM59" s="308"/>
      <c r="BN59" s="308"/>
      <c r="BO59" s="309"/>
      <c r="BP59" s="310"/>
      <c r="BQ59" s="308"/>
      <c r="BR59" s="308"/>
      <c r="BS59" s="308"/>
      <c r="BT59" s="308"/>
      <c r="BU59" s="310"/>
      <c r="BV59" s="294"/>
      <c r="BW59" s="308"/>
      <c r="BX59" s="308"/>
      <c r="BY59" s="308"/>
      <c r="BZ59" s="308"/>
      <c r="CA59" s="309"/>
      <c r="CB59" s="310"/>
      <c r="CC59" s="308"/>
      <c r="CD59" s="308"/>
      <c r="CE59" s="308"/>
      <c r="CF59" s="308"/>
      <c r="CG59" s="310"/>
      <c r="CH59" s="294"/>
      <c r="CI59" s="308"/>
      <c r="CJ59" s="308"/>
      <c r="CK59" s="308"/>
      <c r="CL59" s="308"/>
      <c r="CM59" s="311"/>
    </row>
    <row r="60" spans="1:91" s="262" customFormat="1" ht="15.75" customHeight="1">
      <c r="A60" s="293" t="s">
        <v>260</v>
      </c>
      <c r="B60" s="294"/>
      <c r="C60" s="308"/>
      <c r="D60" s="308"/>
      <c r="E60" s="308"/>
      <c r="F60" s="308"/>
      <c r="G60" s="309"/>
      <c r="H60" s="310"/>
      <c r="I60" s="308"/>
      <c r="J60" s="308"/>
      <c r="K60" s="308"/>
      <c r="L60" s="308"/>
      <c r="M60" s="310"/>
      <c r="N60" s="294"/>
      <c r="O60" s="308"/>
      <c r="P60" s="308"/>
      <c r="Q60" s="308"/>
      <c r="R60" s="308"/>
      <c r="S60" s="309"/>
      <c r="T60" s="310"/>
      <c r="U60" s="308"/>
      <c r="V60" s="308"/>
      <c r="W60" s="308"/>
      <c r="X60" s="308"/>
      <c r="Y60" s="310"/>
      <c r="Z60" s="294"/>
      <c r="AA60" s="308"/>
      <c r="AB60" s="308"/>
      <c r="AC60" s="308"/>
      <c r="AD60" s="308"/>
      <c r="AE60" s="309"/>
      <c r="AF60" s="310"/>
      <c r="AG60" s="308"/>
      <c r="AH60" s="308"/>
      <c r="AI60" s="308"/>
      <c r="AJ60" s="308"/>
      <c r="AK60" s="310"/>
      <c r="AL60" s="294"/>
      <c r="AM60" s="308"/>
      <c r="AN60" s="308"/>
      <c r="AO60" s="308"/>
      <c r="AP60" s="308"/>
      <c r="AQ60" s="309"/>
      <c r="AR60" s="310"/>
      <c r="AS60" s="308"/>
      <c r="AT60" s="308"/>
      <c r="AU60" s="308"/>
      <c r="AV60" s="308"/>
      <c r="AW60" s="310"/>
      <c r="AX60" s="294"/>
      <c r="AY60" s="308"/>
      <c r="AZ60" s="308"/>
      <c r="BA60" s="308"/>
      <c r="BB60" s="308"/>
      <c r="BC60" s="309"/>
      <c r="BD60" s="310"/>
      <c r="BE60" s="308"/>
      <c r="BF60" s="308"/>
      <c r="BG60" s="308"/>
      <c r="BH60" s="308"/>
      <c r="BI60" s="310"/>
      <c r="BJ60" s="294"/>
      <c r="BK60" s="308"/>
      <c r="BL60" s="308"/>
      <c r="BM60" s="308"/>
      <c r="BN60" s="308"/>
      <c r="BO60" s="309"/>
      <c r="BP60" s="310"/>
      <c r="BQ60" s="308"/>
      <c r="BR60" s="308"/>
      <c r="BS60" s="308"/>
      <c r="BT60" s="308"/>
      <c r="BU60" s="310"/>
      <c r="BV60" s="294"/>
      <c r="BW60" s="308"/>
      <c r="BX60" s="308"/>
      <c r="BY60" s="308"/>
      <c r="BZ60" s="308"/>
      <c r="CA60" s="309"/>
      <c r="CB60" s="310"/>
      <c r="CC60" s="308"/>
      <c r="CD60" s="308"/>
      <c r="CE60" s="308"/>
      <c r="CF60" s="308"/>
      <c r="CG60" s="310"/>
      <c r="CH60" s="294"/>
      <c r="CI60" s="308"/>
      <c r="CJ60" s="308"/>
      <c r="CK60" s="308"/>
      <c r="CL60" s="308"/>
      <c r="CM60" s="311"/>
    </row>
    <row r="61" spans="1:91" ht="15.75" customHeight="1">
      <c r="A61" s="312" t="s">
        <v>261</v>
      </c>
      <c r="B61" s="300">
        <v>38</v>
      </c>
      <c r="C61" s="327">
        <f>'3B_Income Stmnt_Eastern'!C61+'3C_Income Stmnt_Western'!C61+'3D_Income Stmnt_The Cape'!C61</f>
        <v>162029.98890569614</v>
      </c>
      <c r="D61" s="327">
        <f>'3B_Income Stmnt_Eastern'!D61+'3C_Income Stmnt_Western'!D61+'3D_Income Stmnt_The Cape'!D61</f>
        <v>180986.29475272037</v>
      </c>
      <c r="E61" s="327">
        <f>'3B_Income Stmnt_Eastern'!E61+'3C_Income Stmnt_Western'!E61+'3D_Income Stmnt_The Cape'!E61</f>
        <v>237209.16793730584</v>
      </c>
      <c r="F61" s="327">
        <f>'3B_Income Stmnt_Eastern'!F61+'3C_Income Stmnt_Western'!F61+'3D_Income Stmnt_The Cape'!F61</f>
        <v>348335.96349607955</v>
      </c>
      <c r="G61" s="302">
        <f>SUM(C61:F61)</f>
        <v>928561.4150918019</v>
      </c>
      <c r="H61" s="328">
        <f>'3B_Income Stmnt_Eastern'!H61+'3C_Income Stmnt_Western'!H61+'3D_Income Stmnt_The Cape'!H61</f>
        <v>241832.35652537932</v>
      </c>
      <c r="I61" s="327">
        <f>'3B_Income Stmnt_Eastern'!I61+'3C_Income Stmnt_Western'!I61+'3D_Income Stmnt_The Cape'!I61</f>
        <v>272513.97771260241</v>
      </c>
      <c r="J61" s="327">
        <f>'3B_Income Stmnt_Eastern'!J61+'3C_Income Stmnt_Western'!J61+'3D_Income Stmnt_The Cape'!J61</f>
        <v>365033.71751526033</v>
      </c>
      <c r="K61" s="327">
        <f>'3B_Income Stmnt_Eastern'!K61+'3C_Income Stmnt_Western'!K61+'3D_Income Stmnt_The Cape'!K61</f>
        <v>501815.99442368618</v>
      </c>
      <c r="L61" s="1114">
        <f>SUM(H61:K61)</f>
        <v>1381196.0461769281</v>
      </c>
      <c r="M61" s="324">
        <f>SUM(L61,G61)</f>
        <v>2309757.46126873</v>
      </c>
      <c r="N61" s="300">
        <v>38</v>
      </c>
      <c r="O61" s="327">
        <f>'3B_Income Stmnt_Eastern'!O61+'3C_Income Stmnt_Western'!O61+'3D_Income Stmnt_The Cape'!O61</f>
        <v>291785.37789251813</v>
      </c>
      <c r="P61" s="327">
        <f>'3B_Income Stmnt_Eastern'!P61+'3C_Income Stmnt_Western'!P61+'3D_Income Stmnt_The Cape'!P61</f>
        <v>299337.96089900465</v>
      </c>
      <c r="Q61" s="327">
        <f>'3B_Income Stmnt_Eastern'!Q61+'3C_Income Stmnt_Western'!Q61+'3D_Income Stmnt_The Cape'!Q61</f>
        <v>273695.85893092153</v>
      </c>
      <c r="R61" s="327">
        <f>'3B_Income Stmnt_Eastern'!R61+'3C_Income Stmnt_Western'!R61+'3D_Income Stmnt_The Cape'!R61</f>
        <v>355435.70958750357</v>
      </c>
      <c r="S61" s="302">
        <f>SUM(O61:R61)</f>
        <v>1220254.907309948</v>
      </c>
      <c r="T61" s="328">
        <f>'3B_Income Stmnt_Eastern'!T61+'3C_Income Stmnt_Western'!T61+'3D_Income Stmnt_The Cape'!T61</f>
        <v>435494.35516202368</v>
      </c>
      <c r="U61" s="327">
        <f>'3B_Income Stmnt_Eastern'!U61+'3C_Income Stmnt_Western'!U61+'3D_Income Stmnt_The Cape'!U61</f>
        <v>450717.9867758528</v>
      </c>
      <c r="V61" s="327">
        <f>'3B_Income Stmnt_Eastern'!V61+'3C_Income Stmnt_Western'!V61+'3D_Income Stmnt_The Cape'!V61</f>
        <v>421181.93711843458</v>
      </c>
      <c r="W61" s="327">
        <f>'3B_Income Stmnt_Eastern'!W61+'3C_Income Stmnt_Western'!W61+'3D_Income Stmnt_The Cape'!W61</f>
        <v>512043.9539753382</v>
      </c>
      <c r="X61" s="1114">
        <f>SUM(T61:W61)</f>
        <v>1819438.2330316494</v>
      </c>
      <c r="Y61" s="324">
        <f>SUM(X61,S61)</f>
        <v>3039693.1403415976</v>
      </c>
      <c r="Z61" s="300">
        <v>38</v>
      </c>
      <c r="AA61" s="327">
        <f>'3B_Income Stmnt_Eastern'!AA61+'3C_Income Stmnt_Western'!AA61+'3D_Income Stmnt_The Cape'!AA61</f>
        <v>89843.28832378691</v>
      </c>
      <c r="AB61" s="327">
        <f>'3B_Income Stmnt_Eastern'!AB61+'3C_Income Stmnt_Western'!AB61+'3D_Income Stmnt_The Cape'!AB61</f>
        <v>87968.439729266654</v>
      </c>
      <c r="AC61" s="327">
        <f>'3B_Income Stmnt_Eastern'!AC61+'3C_Income Stmnt_Western'!AC61+'3D_Income Stmnt_The Cape'!AC61</f>
        <v>66918.674269954747</v>
      </c>
      <c r="AD61" s="327">
        <f>'3B_Income Stmnt_Eastern'!AD61+'3C_Income Stmnt_Western'!AD61+'3D_Income Stmnt_The Cape'!AD61</f>
        <v>83777.003878803938</v>
      </c>
      <c r="AE61" s="302">
        <f>SUM(AA61:AD61)</f>
        <v>328507.40620181221</v>
      </c>
      <c r="AF61" s="328">
        <f>'3B_Income Stmnt_Eastern'!AF61+'3C_Income Stmnt_Western'!AF61+'3D_Income Stmnt_The Cape'!AF61</f>
        <v>134092.54842309424</v>
      </c>
      <c r="AG61" s="327">
        <f>'3B_Income Stmnt_Eastern'!AG61+'3C_Income Stmnt_Western'!AG61+'3D_Income Stmnt_The Cape'!AG61</f>
        <v>132455.49590673333</v>
      </c>
      <c r="AH61" s="327">
        <f>'3B_Income Stmnt_Eastern'!AH61+'3C_Income Stmnt_Western'!AH61+'3D_Income Stmnt_The Cape'!AH61</f>
        <v>102979.04019633241</v>
      </c>
      <c r="AI61" s="327">
        <f>'3B_Income Stmnt_Eastern'!AI61+'3C_Income Stmnt_Western'!AI61+'3D_Income Stmnt_The Cape'!AI61</f>
        <v>120689.92270949413</v>
      </c>
      <c r="AJ61" s="1114">
        <f>SUM(AF61:AI61)</f>
        <v>490217.00723565405</v>
      </c>
      <c r="AK61" s="324">
        <f>SUM(AJ61,AE61)</f>
        <v>818724.41343746625</v>
      </c>
      <c r="AL61" s="300">
        <v>38</v>
      </c>
      <c r="AM61" s="327">
        <f>'3B_Income Stmnt_Eastern'!AM61+'3C_Income Stmnt_Western'!AM61+'3D_Income Stmnt_The Cape'!AM61</f>
        <v>240786.5826008622</v>
      </c>
      <c r="AN61" s="327">
        <f>'3B_Income Stmnt_Eastern'!AN61+'3C_Income Stmnt_Western'!AN61+'3D_Income Stmnt_The Cape'!AN61</f>
        <v>267171.29362623603</v>
      </c>
      <c r="AO61" s="327">
        <f>'3B_Income Stmnt_Eastern'!AO61+'3C_Income Stmnt_Western'!AO61+'3D_Income Stmnt_The Cape'!AO61</f>
        <v>220625.4404348367</v>
      </c>
      <c r="AP61" s="327">
        <f>'3B_Income Stmnt_Eastern'!AP61+'3C_Income Stmnt_Western'!AP61+'3D_Income Stmnt_The Cape'!AP61</f>
        <v>323001.08007510321</v>
      </c>
      <c r="AQ61" s="302">
        <f>SUM(AM61:AP61)</f>
        <v>1051584.3967370382</v>
      </c>
      <c r="AR61" s="328">
        <f>'3B_Income Stmnt_Eastern'!AR61+'3C_Income Stmnt_Western'!AR61+'3D_Income Stmnt_The Cape'!AR61</f>
        <v>359377.83544470969</v>
      </c>
      <c r="AS61" s="327">
        <f>'3B_Income Stmnt_Eastern'!AS61+'3C_Income Stmnt_Western'!AS61+'3D_Income Stmnt_The Cape'!AS61</f>
        <v>402284.11801116721</v>
      </c>
      <c r="AT61" s="327">
        <f>'3B_Income Stmnt_Eastern'!AT61+'3C_Income Stmnt_Western'!AT61+'3D_Income Stmnt_The Cape'!AT61</f>
        <v>339513.54157464765</v>
      </c>
      <c r="AU61" s="327">
        <f>'3B_Income Stmnt_Eastern'!AU61+'3C_Income Stmnt_Western'!AU61+'3D_Income Stmnt_The Cape'!AU61</f>
        <v>465318.32823410683</v>
      </c>
      <c r="AV61" s="1114">
        <f>SUM(AR61:AU61)</f>
        <v>1566493.8232646314</v>
      </c>
      <c r="AW61" s="324">
        <f>SUM(AV61,AQ61)</f>
        <v>2618078.2200016696</v>
      </c>
      <c r="AX61" s="300">
        <v>38</v>
      </c>
      <c r="AY61" s="327">
        <f>'3B_Income Stmnt_Eastern'!AY61+'3C_Income Stmnt_Western'!AY61+'3D_Income Stmnt_The Cape'!AY61</f>
        <v>4516.8015153640581</v>
      </c>
      <c r="AZ61" s="327">
        <f>'3B_Income Stmnt_Eastern'!AZ61+'3C_Income Stmnt_Western'!AZ61+'3D_Income Stmnt_The Cape'!AZ61</f>
        <v>4230.5220836384133</v>
      </c>
      <c r="BA61" s="327">
        <f>'3B_Income Stmnt_Eastern'!BA61+'3C_Income Stmnt_Western'!BA61+'3D_Income Stmnt_The Cape'!BA61</f>
        <v>2103.4528576644207</v>
      </c>
      <c r="BB61" s="327">
        <f>'3B_Income Stmnt_Eastern'!BB61+'3C_Income Stmnt_Western'!BB61+'3D_Income Stmnt_The Cape'!BB61</f>
        <v>2765.1642671862137</v>
      </c>
      <c r="BC61" s="302">
        <f>SUM(AY61:BB61)</f>
        <v>13615.940723853106</v>
      </c>
      <c r="BD61" s="328">
        <f>'3B_Income Stmnt_Eastern'!BD61+'3C_Income Stmnt_Western'!BD61+'3D_Income Stmnt_The Cape'!BD61</f>
        <v>6741.3986867186322</v>
      </c>
      <c r="BE61" s="327">
        <f>'3B_Income Stmnt_Eastern'!BE61+'3C_Income Stmnt_Western'!BE61+'3D_Income Stmnt_The Cape'!BE61</f>
        <v>6369.9652086279439</v>
      </c>
      <c r="BF61" s="327">
        <f>'3B_Income Stmnt_Eastern'!BF61+'3C_Income Stmnt_Western'!BF61+'3D_Income Stmnt_The Cape'!BF61</f>
        <v>3236.9373533415796</v>
      </c>
      <c r="BG61" s="327">
        <f>'3B_Income Stmnt_Eastern'!BG61+'3C_Income Stmnt_Western'!BG61+'3D_Income Stmnt_The Cape'!BG61</f>
        <v>3983.5210885381653</v>
      </c>
      <c r="BH61" s="1114">
        <f>SUM(BD61:BG61)</f>
        <v>20331.82233722632</v>
      </c>
      <c r="BI61" s="324">
        <f>SUM(BH61,BC61)</f>
        <v>33947.763061079429</v>
      </c>
      <c r="BJ61" s="300">
        <v>38</v>
      </c>
      <c r="BK61" s="327">
        <f>'3B_Income Stmnt_Eastern'!BK61+'3C_Income Stmnt_Western'!BK61+'3D_Income Stmnt_The Cape'!BK61</f>
        <v>0</v>
      </c>
      <c r="BL61" s="327">
        <f>'3B_Income Stmnt_Eastern'!BL61+'3C_Income Stmnt_Western'!BL61+'3D_Income Stmnt_The Cape'!BL61</f>
        <v>0</v>
      </c>
      <c r="BM61" s="327">
        <f>'3B_Income Stmnt_Eastern'!BM61+'3C_Income Stmnt_Western'!BM61+'3D_Income Stmnt_The Cape'!BM61</f>
        <v>0</v>
      </c>
      <c r="BN61" s="327">
        <f>'3B_Income Stmnt_Eastern'!BN61+'3C_Income Stmnt_Western'!BN61+'3D_Income Stmnt_The Cape'!BN61</f>
        <v>0</v>
      </c>
      <c r="BO61" s="302">
        <f>SUM(BK61:BN61)</f>
        <v>0</v>
      </c>
      <c r="BP61" s="328">
        <f>'3B_Income Stmnt_Eastern'!BP61+'3C_Income Stmnt_Western'!BP61+'3D_Income Stmnt_The Cape'!BP61</f>
        <v>0</v>
      </c>
      <c r="BQ61" s="327">
        <f>'3B_Income Stmnt_Eastern'!BQ61+'3C_Income Stmnt_Western'!BQ61+'3D_Income Stmnt_The Cape'!BQ61</f>
        <v>0</v>
      </c>
      <c r="BR61" s="327">
        <f>'3B_Income Stmnt_Eastern'!BR61+'3C_Income Stmnt_Western'!BR61+'3D_Income Stmnt_The Cape'!BR61</f>
        <v>0</v>
      </c>
      <c r="BS61" s="327">
        <f>'3B_Income Stmnt_Eastern'!BS61+'3C_Income Stmnt_Western'!BS61+'3D_Income Stmnt_The Cape'!BS61</f>
        <v>0</v>
      </c>
      <c r="BT61" s="1114">
        <f>SUM(BP61:BS61)</f>
        <v>0</v>
      </c>
      <c r="BU61" s="324">
        <f>SUM(BT61,BO61)</f>
        <v>0</v>
      </c>
      <c r="BV61" s="300">
        <v>38</v>
      </c>
      <c r="BW61" s="327">
        <f>'3B_Income Stmnt_Eastern'!BW61+'3C_Income Stmnt_Western'!BW61+'3D_Income Stmnt_The Cape'!BW61</f>
        <v>7555.3770802453337</v>
      </c>
      <c r="BX61" s="327">
        <f>'3B_Income Stmnt_Eastern'!BX61+'3C_Income Stmnt_Western'!BX61+'3D_Income Stmnt_The Cape'!BX61</f>
        <v>8199.7419029712037</v>
      </c>
      <c r="BY61" s="327">
        <f>'3B_Income Stmnt_Eastern'!BY61+'3C_Income Stmnt_Western'!BY61+'3D_Income Stmnt_The Cape'!BY61</f>
        <v>4719.2738773611227</v>
      </c>
      <c r="BZ61" s="327">
        <f>'3B_Income Stmnt_Eastern'!BZ61+'3C_Income Stmnt_Western'!BZ61+'3D_Income Stmnt_The Cape'!BZ61</f>
        <v>8146.0244627918191</v>
      </c>
      <c r="CA61" s="302">
        <f>SUM(BW61:BZ61)</f>
        <v>28620.417323369478</v>
      </c>
      <c r="CB61" s="328">
        <f>'3B_Income Stmnt_Eastern'!CB61+'3C_Income Stmnt_Western'!CB61+'3D_Income Stmnt_The Cape'!CB61</f>
        <v>11276.521439602076</v>
      </c>
      <c r="CC61" s="327">
        <f>'3B_Income Stmnt_Eastern'!CC61+'3C_Income Stmnt_Western'!CC61+'3D_Income Stmnt_The Cape'!CC61</f>
        <v>12346.483391178437</v>
      </c>
      <c r="CD61" s="327">
        <f>'3B_Income Stmnt_Eastern'!CD61+'3C_Income Stmnt_Western'!CD61+'3D_Income Stmnt_The Cape'!CD61</f>
        <v>7262.3419339386319</v>
      </c>
      <c r="CE61" s="327">
        <f>'3B_Income Stmnt_Eastern'!CE61+'3C_Income Stmnt_Western'!CE61+'3D_Income Stmnt_The Cape'!CE61</f>
        <v>11735.237801369189</v>
      </c>
      <c r="CF61" s="1114">
        <f>SUM(CB61:CE61)</f>
        <v>42620.584566088335</v>
      </c>
      <c r="CG61" s="324">
        <f>SUM(CF61,CA61)</f>
        <v>71241.00188945781</v>
      </c>
      <c r="CH61" s="300">
        <v>38</v>
      </c>
      <c r="CI61" s="1114">
        <f t="shared" ref="CI61:CL64" si="139">C61+H61+O61+T61+AA61+AF61+AM61+AR61+AY61+BD61+BK61+BP61+BW61+CB61</f>
        <v>1985332.4320000007</v>
      </c>
      <c r="CJ61" s="1114">
        <f t="shared" si="139"/>
        <v>2124582.2799999989</v>
      </c>
      <c r="CK61" s="1114">
        <f t="shared" si="139"/>
        <v>2044479.3839999994</v>
      </c>
      <c r="CL61" s="1114">
        <f t="shared" si="139"/>
        <v>2737047.904000001</v>
      </c>
      <c r="CM61" s="301">
        <f t="shared" ref="CM61:CM64" si="140">SUM(M61,Y61,AK61,AW61,BI61,BU61,CG61)</f>
        <v>8891442.0000000019</v>
      </c>
    </row>
    <row r="62" spans="1:91" s="262" customFormat="1" ht="15.75" customHeight="1">
      <c r="A62" s="312" t="s">
        <v>263</v>
      </c>
      <c r="B62" s="300">
        <v>39</v>
      </c>
      <c r="C62" s="301">
        <f>IF(ABS(C55)&lt;C76, -C55, C76)</f>
        <v>0</v>
      </c>
      <c r="D62" s="301">
        <f t="shared" ref="D62:F62" si="141">IF(ABS(D55)&lt;D76, -D55, D76)</f>
        <v>0</v>
      </c>
      <c r="E62" s="301">
        <f t="shared" si="141"/>
        <v>0</v>
      </c>
      <c r="F62" s="301">
        <f t="shared" si="141"/>
        <v>0</v>
      </c>
      <c r="G62" s="302">
        <f>SUM(C62:F62)</f>
        <v>0</v>
      </c>
      <c r="H62" s="329">
        <f>IF(ABS(H55)&lt;H76, -H55, H76)</f>
        <v>0</v>
      </c>
      <c r="I62" s="301">
        <f t="shared" ref="I62:K62" si="142">IF(ABS(I55)&lt;I76, -I55, I76)</f>
        <v>0</v>
      </c>
      <c r="J62" s="301">
        <f t="shared" si="142"/>
        <v>0</v>
      </c>
      <c r="K62" s="301">
        <f t="shared" si="142"/>
        <v>0</v>
      </c>
      <c r="L62" s="1114">
        <f>SUM(H62:K62)</f>
        <v>0</v>
      </c>
      <c r="M62" s="324">
        <f>SUM(L62,G62)</f>
        <v>0</v>
      </c>
      <c r="N62" s="300">
        <v>39</v>
      </c>
      <c r="O62" s="301">
        <f>IF(ABS(O55)&lt;O76, -O55, O76)</f>
        <v>0</v>
      </c>
      <c r="P62" s="301">
        <f t="shared" ref="P62:R62" si="143">IF(ABS(P55)&lt;P76, -P55, P76)</f>
        <v>0</v>
      </c>
      <c r="Q62" s="301">
        <f t="shared" si="143"/>
        <v>0</v>
      </c>
      <c r="R62" s="301">
        <f t="shared" si="143"/>
        <v>0</v>
      </c>
      <c r="S62" s="302">
        <f>SUM(O62:R62)</f>
        <v>0</v>
      </c>
      <c r="T62" s="329">
        <f>IF(ABS(T55)&lt;T76, -T55, T76)</f>
        <v>0</v>
      </c>
      <c r="U62" s="301">
        <f t="shared" ref="U62:W62" si="144">IF(ABS(U55)&lt;U76, -U55, U76)</f>
        <v>0</v>
      </c>
      <c r="V62" s="301">
        <f t="shared" si="144"/>
        <v>0</v>
      </c>
      <c r="W62" s="301">
        <f t="shared" si="144"/>
        <v>0</v>
      </c>
      <c r="X62" s="1114">
        <f>SUM(T62:W62)</f>
        <v>0</v>
      </c>
      <c r="Y62" s="324">
        <f>SUM(X62,S62)</f>
        <v>0</v>
      </c>
      <c r="Z62" s="300">
        <v>39</v>
      </c>
      <c r="AA62" s="301">
        <f>IF(ABS(AA55)&lt;AA76, -AA55, AA76)</f>
        <v>0</v>
      </c>
      <c r="AB62" s="301">
        <f t="shared" ref="AB62:AD62" si="145">IF(ABS(AB55)&lt;AB76, -AB55, AB76)</f>
        <v>0</v>
      </c>
      <c r="AC62" s="301">
        <f t="shared" si="145"/>
        <v>0</v>
      </c>
      <c r="AD62" s="301">
        <f t="shared" si="145"/>
        <v>0</v>
      </c>
      <c r="AE62" s="302">
        <f>SUM(AA62:AD62)</f>
        <v>0</v>
      </c>
      <c r="AF62" s="329">
        <f>IF(ABS(AF55)&lt;AF76, -AF55, AF76)</f>
        <v>0</v>
      </c>
      <c r="AG62" s="301">
        <f t="shared" ref="AG62:AI62" si="146">IF(ABS(AG55)&lt;AG76, -AG55, AG76)</f>
        <v>0</v>
      </c>
      <c r="AH62" s="301">
        <f t="shared" si="146"/>
        <v>0</v>
      </c>
      <c r="AI62" s="301">
        <f t="shared" si="146"/>
        <v>0</v>
      </c>
      <c r="AJ62" s="1114">
        <f>SUM(AF62:AI62)</f>
        <v>0</v>
      </c>
      <c r="AK62" s="324">
        <f>SUM(AJ62,AE62)</f>
        <v>0</v>
      </c>
      <c r="AL62" s="300">
        <v>39</v>
      </c>
      <c r="AM62" s="301">
        <f>IF(ABS(AM55)&lt;AM76, -AM55, AM76)</f>
        <v>0</v>
      </c>
      <c r="AN62" s="301">
        <f t="shared" ref="AN62:AP62" si="147">IF(ABS(AN55)&lt;AN76, -AN55, AN76)</f>
        <v>0</v>
      </c>
      <c r="AO62" s="301">
        <f t="shared" si="147"/>
        <v>0</v>
      </c>
      <c r="AP62" s="301">
        <f t="shared" si="147"/>
        <v>0</v>
      </c>
      <c r="AQ62" s="302">
        <f>SUM(AM62:AP62)</f>
        <v>0</v>
      </c>
      <c r="AR62" s="329">
        <f>IF(ABS(AR55)&lt;AR76, -AR55, AR76)</f>
        <v>0</v>
      </c>
      <c r="AS62" s="301">
        <f t="shared" ref="AS62:AU62" si="148">IF(ABS(AS55)&lt;AS76, -AS55, AS76)</f>
        <v>0</v>
      </c>
      <c r="AT62" s="301">
        <f t="shared" si="148"/>
        <v>0</v>
      </c>
      <c r="AU62" s="301">
        <f t="shared" si="148"/>
        <v>0</v>
      </c>
      <c r="AV62" s="1114">
        <f>SUM(AR62:AU62)</f>
        <v>0</v>
      </c>
      <c r="AW62" s="324">
        <f>SUM(AV62,AQ62)</f>
        <v>0</v>
      </c>
      <c r="AX62" s="300">
        <v>39</v>
      </c>
      <c r="AY62" s="301">
        <f>IF(ABS(AY55)&lt;AY76, -AY55, AY76)</f>
        <v>0</v>
      </c>
      <c r="AZ62" s="301">
        <f t="shared" ref="AZ62:BB62" si="149">IF(ABS(AZ55)&lt;AZ76, -AZ55, AZ76)</f>
        <v>0</v>
      </c>
      <c r="BA62" s="301">
        <f t="shared" si="149"/>
        <v>0</v>
      </c>
      <c r="BB62" s="301">
        <f t="shared" si="149"/>
        <v>0</v>
      </c>
      <c r="BC62" s="302">
        <f>SUM(AY62:BB62)</f>
        <v>0</v>
      </c>
      <c r="BD62" s="329">
        <f>IF(ABS(BD55)&lt;BD76, -BD55, BD76)</f>
        <v>0</v>
      </c>
      <c r="BE62" s="301">
        <f t="shared" ref="BE62:BG62" si="150">IF(ABS(BE55)&lt;BE76, -BE55, BE76)</f>
        <v>0</v>
      </c>
      <c r="BF62" s="301">
        <f t="shared" si="150"/>
        <v>0</v>
      </c>
      <c r="BG62" s="301">
        <f t="shared" si="150"/>
        <v>0</v>
      </c>
      <c r="BH62" s="1114">
        <f>SUM(BD62:BG62)</f>
        <v>0</v>
      </c>
      <c r="BI62" s="324">
        <f>SUM(BH62,BC62)</f>
        <v>0</v>
      </c>
      <c r="BJ62" s="300">
        <v>39</v>
      </c>
      <c r="BK62" s="301">
        <f>IF(ABS(BK55)&lt;BK76, -BK55, BK76)</f>
        <v>0</v>
      </c>
      <c r="BL62" s="301">
        <f t="shared" ref="BL62:BN62" si="151">IF(ABS(BL55)&lt;BL76, -BL55, BL76)</f>
        <v>0</v>
      </c>
      <c r="BM62" s="301">
        <f t="shared" si="151"/>
        <v>0</v>
      </c>
      <c r="BN62" s="301">
        <f t="shared" si="151"/>
        <v>0</v>
      </c>
      <c r="BO62" s="302">
        <f>SUM(BK62:BN62)</f>
        <v>0</v>
      </c>
      <c r="BP62" s="329">
        <f>IF(ABS(BP55)&lt;BP76, -BP55, BP76)</f>
        <v>0</v>
      </c>
      <c r="BQ62" s="301">
        <f t="shared" ref="BQ62:BS62" si="152">IF(ABS(BQ55)&lt;BQ76, -BQ55, BQ76)</f>
        <v>0</v>
      </c>
      <c r="BR62" s="301">
        <f t="shared" si="152"/>
        <v>0</v>
      </c>
      <c r="BS62" s="301">
        <f t="shared" si="152"/>
        <v>0</v>
      </c>
      <c r="BT62" s="1114">
        <f>SUM(BP62:BS62)</f>
        <v>0</v>
      </c>
      <c r="BU62" s="324">
        <f>SUM(BT62,BO62)</f>
        <v>0</v>
      </c>
      <c r="BV62" s="300">
        <v>39</v>
      </c>
      <c r="BW62" s="301">
        <f>IF(ABS(BW55)&lt;BW76, -BW55, BW76)</f>
        <v>0</v>
      </c>
      <c r="BX62" s="301">
        <f t="shared" ref="BX62:BZ62" si="153">IF(ABS(BX55)&lt;BX76, -BX55, BX76)</f>
        <v>0</v>
      </c>
      <c r="BY62" s="301">
        <f t="shared" si="153"/>
        <v>0</v>
      </c>
      <c r="BZ62" s="301">
        <f t="shared" si="153"/>
        <v>0</v>
      </c>
      <c r="CA62" s="302">
        <f>SUM(BW62:BZ62)</f>
        <v>0</v>
      </c>
      <c r="CB62" s="329">
        <f>IF(ABS(CB55)&lt;CB76, -CB55, CB76)</f>
        <v>0</v>
      </c>
      <c r="CC62" s="301">
        <f t="shared" ref="CC62:CE62" si="154">IF(ABS(CC55)&lt;CC76, -CC55, CC76)</f>
        <v>0</v>
      </c>
      <c r="CD62" s="301">
        <f t="shared" si="154"/>
        <v>0</v>
      </c>
      <c r="CE62" s="301">
        <f t="shared" si="154"/>
        <v>0</v>
      </c>
      <c r="CF62" s="1114">
        <f>SUM(CB62:CE62)</f>
        <v>0</v>
      </c>
      <c r="CG62" s="324">
        <f>SUM(CF62,CA62)</f>
        <v>0</v>
      </c>
      <c r="CH62" s="300">
        <v>39</v>
      </c>
      <c r="CI62" s="1114">
        <f t="shared" si="139"/>
        <v>0</v>
      </c>
      <c r="CJ62" s="1114">
        <f t="shared" si="139"/>
        <v>0</v>
      </c>
      <c r="CK62" s="1114">
        <f t="shared" si="139"/>
        <v>0</v>
      </c>
      <c r="CL62" s="1114">
        <f t="shared" si="139"/>
        <v>0</v>
      </c>
      <c r="CM62" s="301">
        <f t="shared" si="140"/>
        <v>0</v>
      </c>
    </row>
    <row r="63" spans="1:91" ht="15.75" customHeight="1">
      <c r="A63" s="312" t="s">
        <v>265</v>
      </c>
      <c r="B63" s="300">
        <v>40</v>
      </c>
      <c r="C63" s="327">
        <f>'3B_Income Stmnt_Eastern'!C63+'3C_Income Stmnt_Western'!C63+'3D_Income Stmnt_The Cape'!C63</f>
        <v>0</v>
      </c>
      <c r="D63" s="327">
        <f>'3B_Income Stmnt_Eastern'!D63+'3C_Income Stmnt_Western'!D63+'3D_Income Stmnt_The Cape'!D63</f>
        <v>0</v>
      </c>
      <c r="E63" s="327">
        <f>'3B_Income Stmnt_Eastern'!E63+'3C_Income Stmnt_Western'!E63+'3D_Income Stmnt_The Cape'!E63</f>
        <v>0</v>
      </c>
      <c r="F63" s="327">
        <f>'3B_Income Stmnt_Eastern'!F63+'3C_Income Stmnt_Western'!F63+'3D_Income Stmnt_The Cape'!F63</f>
        <v>0</v>
      </c>
      <c r="G63" s="302">
        <f>SUM(C63:F63)</f>
        <v>0</v>
      </c>
      <c r="H63" s="328">
        <f>'3B_Income Stmnt_Eastern'!H63+'3C_Income Stmnt_Western'!H63+'3D_Income Stmnt_The Cape'!H63</f>
        <v>0</v>
      </c>
      <c r="I63" s="327">
        <f>'3B_Income Stmnt_Eastern'!I63+'3C_Income Stmnt_Western'!I63+'3D_Income Stmnt_The Cape'!I63</f>
        <v>0</v>
      </c>
      <c r="J63" s="327">
        <f>'3B_Income Stmnt_Eastern'!J63+'3C_Income Stmnt_Western'!J63+'3D_Income Stmnt_The Cape'!J63</f>
        <v>0</v>
      </c>
      <c r="K63" s="327">
        <f>'3B_Income Stmnt_Eastern'!K63+'3C_Income Stmnt_Western'!K63+'3D_Income Stmnt_The Cape'!K63</f>
        <v>0</v>
      </c>
      <c r="L63" s="1114">
        <f>SUM(H63:K63)</f>
        <v>0</v>
      </c>
      <c r="M63" s="324">
        <f>SUM(L63,G63)</f>
        <v>0</v>
      </c>
      <c r="N63" s="300">
        <v>40</v>
      </c>
      <c r="O63" s="327">
        <f>'3B_Income Stmnt_Eastern'!O63+'3C_Income Stmnt_Western'!O63+'3D_Income Stmnt_The Cape'!O63</f>
        <v>0</v>
      </c>
      <c r="P63" s="327">
        <f>'3B_Income Stmnt_Eastern'!P63+'3C_Income Stmnt_Western'!P63+'3D_Income Stmnt_The Cape'!P63</f>
        <v>0</v>
      </c>
      <c r="Q63" s="327">
        <f>'3B_Income Stmnt_Eastern'!Q63+'3C_Income Stmnt_Western'!Q63+'3D_Income Stmnt_The Cape'!Q63</f>
        <v>0</v>
      </c>
      <c r="R63" s="327">
        <f>'3B_Income Stmnt_Eastern'!R63+'3C_Income Stmnt_Western'!R63+'3D_Income Stmnt_The Cape'!R63</f>
        <v>0</v>
      </c>
      <c r="S63" s="302">
        <f>SUM(O63:R63)</f>
        <v>0</v>
      </c>
      <c r="T63" s="328">
        <f>'3B_Income Stmnt_Eastern'!T63+'3C_Income Stmnt_Western'!T63+'3D_Income Stmnt_The Cape'!T63</f>
        <v>0</v>
      </c>
      <c r="U63" s="327">
        <f>'3B_Income Stmnt_Eastern'!U63+'3C_Income Stmnt_Western'!U63+'3D_Income Stmnt_The Cape'!U63</f>
        <v>0</v>
      </c>
      <c r="V63" s="327">
        <f>'3B_Income Stmnt_Eastern'!V63+'3C_Income Stmnt_Western'!V63+'3D_Income Stmnt_The Cape'!V63</f>
        <v>0</v>
      </c>
      <c r="W63" s="327">
        <f>'3B_Income Stmnt_Eastern'!W63+'3C_Income Stmnt_Western'!W63+'3D_Income Stmnt_The Cape'!W63</f>
        <v>0</v>
      </c>
      <c r="X63" s="1114">
        <f>SUM(T63:W63)</f>
        <v>0</v>
      </c>
      <c r="Y63" s="324">
        <f>SUM(X63,S63)</f>
        <v>0</v>
      </c>
      <c r="Z63" s="300">
        <v>40</v>
      </c>
      <c r="AA63" s="327">
        <f>'3B_Income Stmnt_Eastern'!AA63+'3C_Income Stmnt_Western'!AA63+'3D_Income Stmnt_The Cape'!AA63</f>
        <v>0</v>
      </c>
      <c r="AB63" s="327">
        <f>'3B_Income Stmnt_Eastern'!AB63+'3C_Income Stmnt_Western'!AB63+'3D_Income Stmnt_The Cape'!AB63</f>
        <v>0</v>
      </c>
      <c r="AC63" s="327">
        <f>'3B_Income Stmnt_Eastern'!AC63+'3C_Income Stmnt_Western'!AC63+'3D_Income Stmnt_The Cape'!AC63</f>
        <v>0</v>
      </c>
      <c r="AD63" s="327">
        <f>'3B_Income Stmnt_Eastern'!AD63+'3C_Income Stmnt_Western'!AD63+'3D_Income Stmnt_The Cape'!AD63</f>
        <v>0</v>
      </c>
      <c r="AE63" s="302">
        <f>SUM(AA63:AD63)</f>
        <v>0</v>
      </c>
      <c r="AF63" s="328">
        <f>'3B_Income Stmnt_Eastern'!AF63+'3C_Income Stmnt_Western'!AF63+'3D_Income Stmnt_The Cape'!AF63</f>
        <v>0</v>
      </c>
      <c r="AG63" s="327">
        <f>'3B_Income Stmnt_Eastern'!AG63+'3C_Income Stmnt_Western'!AG63+'3D_Income Stmnt_The Cape'!AG63</f>
        <v>0</v>
      </c>
      <c r="AH63" s="327">
        <f>'3B_Income Stmnt_Eastern'!AH63+'3C_Income Stmnt_Western'!AH63+'3D_Income Stmnt_The Cape'!AH63</f>
        <v>0</v>
      </c>
      <c r="AI63" s="327">
        <f>'3B_Income Stmnt_Eastern'!AI63+'3C_Income Stmnt_Western'!AI63+'3D_Income Stmnt_The Cape'!AI63</f>
        <v>0</v>
      </c>
      <c r="AJ63" s="1114">
        <f>SUM(AF63:AI63)</f>
        <v>0</v>
      </c>
      <c r="AK63" s="324">
        <f>SUM(AJ63,AE63)</f>
        <v>0</v>
      </c>
      <c r="AL63" s="300">
        <v>40</v>
      </c>
      <c r="AM63" s="327">
        <f>'3B_Income Stmnt_Eastern'!AM63+'3C_Income Stmnt_Western'!AM63+'3D_Income Stmnt_The Cape'!AM63</f>
        <v>0</v>
      </c>
      <c r="AN63" s="327">
        <f>'3B_Income Stmnt_Eastern'!AN63+'3C_Income Stmnt_Western'!AN63+'3D_Income Stmnt_The Cape'!AN63</f>
        <v>0</v>
      </c>
      <c r="AO63" s="327">
        <f>'3B_Income Stmnt_Eastern'!AO63+'3C_Income Stmnt_Western'!AO63+'3D_Income Stmnt_The Cape'!AO63</f>
        <v>0</v>
      </c>
      <c r="AP63" s="327">
        <f>'3B_Income Stmnt_Eastern'!AP63+'3C_Income Stmnt_Western'!AP63+'3D_Income Stmnt_The Cape'!AP63</f>
        <v>0</v>
      </c>
      <c r="AQ63" s="302">
        <f>SUM(AM63:AP63)</f>
        <v>0</v>
      </c>
      <c r="AR63" s="328">
        <f>'3B_Income Stmnt_Eastern'!AR63+'3C_Income Stmnt_Western'!AR63+'3D_Income Stmnt_The Cape'!AR63</f>
        <v>0</v>
      </c>
      <c r="AS63" s="327">
        <f>'3B_Income Stmnt_Eastern'!AS63+'3C_Income Stmnt_Western'!AS63+'3D_Income Stmnt_The Cape'!AS63</f>
        <v>0</v>
      </c>
      <c r="AT63" s="327">
        <f>'3B_Income Stmnt_Eastern'!AT63+'3C_Income Stmnt_Western'!AT63+'3D_Income Stmnt_The Cape'!AT63</f>
        <v>0</v>
      </c>
      <c r="AU63" s="327">
        <f>'3B_Income Stmnt_Eastern'!AU63+'3C_Income Stmnt_Western'!AU63+'3D_Income Stmnt_The Cape'!AU63</f>
        <v>0</v>
      </c>
      <c r="AV63" s="1114">
        <f>SUM(AR63:AU63)</f>
        <v>0</v>
      </c>
      <c r="AW63" s="324">
        <f>SUM(AV63,AQ63)</f>
        <v>0</v>
      </c>
      <c r="AX63" s="300">
        <v>40</v>
      </c>
      <c r="AY63" s="327">
        <f>'3B_Income Stmnt_Eastern'!AY63+'3C_Income Stmnt_Western'!AY63+'3D_Income Stmnt_The Cape'!AY63</f>
        <v>0</v>
      </c>
      <c r="AZ63" s="327">
        <f>'3B_Income Stmnt_Eastern'!AZ63+'3C_Income Stmnt_Western'!AZ63+'3D_Income Stmnt_The Cape'!AZ63</f>
        <v>0</v>
      </c>
      <c r="BA63" s="327">
        <f>'3B_Income Stmnt_Eastern'!BA63+'3C_Income Stmnt_Western'!BA63+'3D_Income Stmnt_The Cape'!BA63</f>
        <v>0</v>
      </c>
      <c r="BB63" s="327">
        <f>'3B_Income Stmnt_Eastern'!BB63+'3C_Income Stmnt_Western'!BB63+'3D_Income Stmnt_The Cape'!BB63</f>
        <v>0</v>
      </c>
      <c r="BC63" s="302">
        <f>SUM(AY63:BB63)</f>
        <v>0</v>
      </c>
      <c r="BD63" s="328">
        <f>'3B_Income Stmnt_Eastern'!BD63+'3C_Income Stmnt_Western'!BD63+'3D_Income Stmnt_The Cape'!BD63</f>
        <v>0</v>
      </c>
      <c r="BE63" s="327">
        <f>'3B_Income Stmnt_Eastern'!BE63+'3C_Income Stmnt_Western'!BE63+'3D_Income Stmnt_The Cape'!BE63</f>
        <v>0</v>
      </c>
      <c r="BF63" s="327">
        <f>'3B_Income Stmnt_Eastern'!BF63+'3C_Income Stmnt_Western'!BF63+'3D_Income Stmnt_The Cape'!BF63</f>
        <v>0</v>
      </c>
      <c r="BG63" s="327">
        <f>'3B_Income Stmnt_Eastern'!BG63+'3C_Income Stmnt_Western'!BG63+'3D_Income Stmnt_The Cape'!BG63</f>
        <v>0</v>
      </c>
      <c r="BH63" s="1114">
        <f>SUM(BD63:BG63)</f>
        <v>0</v>
      </c>
      <c r="BI63" s="324">
        <f>SUM(BH63,BC63)</f>
        <v>0</v>
      </c>
      <c r="BJ63" s="300">
        <v>40</v>
      </c>
      <c r="BK63" s="327">
        <f>'3B_Income Stmnt_Eastern'!BK63+'3C_Income Stmnt_Western'!BK63+'3D_Income Stmnt_The Cape'!BK63</f>
        <v>0</v>
      </c>
      <c r="BL63" s="327">
        <f>'3B_Income Stmnt_Eastern'!BL63+'3C_Income Stmnt_Western'!BL63+'3D_Income Stmnt_The Cape'!BL63</f>
        <v>0</v>
      </c>
      <c r="BM63" s="327">
        <f>'3B_Income Stmnt_Eastern'!BM63+'3C_Income Stmnt_Western'!BM63+'3D_Income Stmnt_The Cape'!BM63</f>
        <v>0</v>
      </c>
      <c r="BN63" s="327">
        <f>'3B_Income Stmnt_Eastern'!BN63+'3C_Income Stmnt_Western'!BN63+'3D_Income Stmnt_The Cape'!BN63</f>
        <v>0</v>
      </c>
      <c r="BO63" s="302">
        <f>SUM(BK63:BN63)</f>
        <v>0</v>
      </c>
      <c r="BP63" s="328">
        <f>'3B_Income Stmnt_Eastern'!BP63+'3C_Income Stmnt_Western'!BP63+'3D_Income Stmnt_The Cape'!BP63</f>
        <v>0</v>
      </c>
      <c r="BQ63" s="327">
        <f>'3B_Income Stmnt_Eastern'!BQ63+'3C_Income Stmnt_Western'!BQ63+'3D_Income Stmnt_The Cape'!BQ63</f>
        <v>0</v>
      </c>
      <c r="BR63" s="327">
        <f>'3B_Income Stmnt_Eastern'!BR63+'3C_Income Stmnt_Western'!BR63+'3D_Income Stmnt_The Cape'!BR63</f>
        <v>0</v>
      </c>
      <c r="BS63" s="327">
        <f>'3B_Income Stmnt_Eastern'!BS63+'3C_Income Stmnt_Western'!BS63+'3D_Income Stmnt_The Cape'!BS63</f>
        <v>0</v>
      </c>
      <c r="BT63" s="1114">
        <f>SUM(BP63:BS63)</f>
        <v>0</v>
      </c>
      <c r="BU63" s="324">
        <f>SUM(BT63,BO63)</f>
        <v>0</v>
      </c>
      <c r="BV63" s="300">
        <v>40</v>
      </c>
      <c r="BW63" s="327">
        <f>'3B_Income Stmnt_Eastern'!BW63+'3C_Income Stmnt_Western'!BW63+'3D_Income Stmnt_The Cape'!BW63</f>
        <v>0</v>
      </c>
      <c r="BX63" s="327">
        <f>'3B_Income Stmnt_Eastern'!BX63+'3C_Income Stmnt_Western'!BX63+'3D_Income Stmnt_The Cape'!BX63</f>
        <v>0</v>
      </c>
      <c r="BY63" s="327">
        <f>'3B_Income Stmnt_Eastern'!BY63+'3C_Income Stmnt_Western'!BY63+'3D_Income Stmnt_The Cape'!BY63</f>
        <v>0</v>
      </c>
      <c r="BZ63" s="327">
        <f>'3B_Income Stmnt_Eastern'!BZ63+'3C_Income Stmnt_Western'!BZ63+'3D_Income Stmnt_The Cape'!BZ63</f>
        <v>0</v>
      </c>
      <c r="CA63" s="302">
        <f>SUM(BW63:BZ63)</f>
        <v>0</v>
      </c>
      <c r="CB63" s="328">
        <f>'3B_Income Stmnt_Eastern'!CB63+'3C_Income Stmnt_Western'!CB63+'3D_Income Stmnt_The Cape'!CB63</f>
        <v>0</v>
      </c>
      <c r="CC63" s="327">
        <f>'3B_Income Stmnt_Eastern'!CC63+'3C_Income Stmnt_Western'!CC63+'3D_Income Stmnt_The Cape'!CC63</f>
        <v>0</v>
      </c>
      <c r="CD63" s="327">
        <f>'3B_Income Stmnt_Eastern'!CD63+'3C_Income Stmnt_Western'!CD63+'3D_Income Stmnt_The Cape'!CD63</f>
        <v>0</v>
      </c>
      <c r="CE63" s="327">
        <f>'3B_Income Stmnt_Eastern'!CE63+'3C_Income Stmnt_Western'!CE63+'3D_Income Stmnt_The Cape'!CE63</f>
        <v>0</v>
      </c>
      <c r="CF63" s="1114">
        <f>SUM(CB63:CE63)</f>
        <v>0</v>
      </c>
      <c r="CG63" s="324">
        <f>SUM(CF63,CA63)</f>
        <v>0</v>
      </c>
      <c r="CH63" s="300">
        <v>40</v>
      </c>
      <c r="CI63" s="1114">
        <f t="shared" si="139"/>
        <v>0</v>
      </c>
      <c r="CJ63" s="1114">
        <f t="shared" si="139"/>
        <v>0</v>
      </c>
      <c r="CK63" s="1114">
        <f t="shared" si="139"/>
        <v>0</v>
      </c>
      <c r="CL63" s="1114">
        <f t="shared" si="139"/>
        <v>0</v>
      </c>
      <c r="CM63" s="301">
        <f t="shared" si="140"/>
        <v>0</v>
      </c>
    </row>
    <row r="64" spans="1:91" ht="15.75" customHeight="1">
      <c r="A64" s="312" t="s">
        <v>252</v>
      </c>
      <c r="B64" s="300">
        <v>41</v>
      </c>
      <c r="C64" s="327">
        <f>'3B_Income Stmnt_Eastern'!C64+'3C_Income Stmnt_Western'!C64+'3D_Income Stmnt_The Cape'!C64</f>
        <v>0</v>
      </c>
      <c r="D64" s="327">
        <f>'3B_Income Stmnt_Eastern'!D64+'3C_Income Stmnt_Western'!D64+'3D_Income Stmnt_The Cape'!D64</f>
        <v>0</v>
      </c>
      <c r="E64" s="327">
        <f>'3B_Income Stmnt_Eastern'!E64+'3C_Income Stmnt_Western'!E64+'3D_Income Stmnt_The Cape'!E64</f>
        <v>0</v>
      </c>
      <c r="F64" s="327">
        <f>'3B_Income Stmnt_Eastern'!F64+'3C_Income Stmnt_Western'!F64+'3D_Income Stmnt_The Cape'!F64</f>
        <v>0</v>
      </c>
      <c r="G64" s="302">
        <f>SUM(C64:F64)</f>
        <v>0</v>
      </c>
      <c r="H64" s="328">
        <f>'3B_Income Stmnt_Eastern'!H64+'3C_Income Stmnt_Western'!H64+'3D_Income Stmnt_The Cape'!H64</f>
        <v>0</v>
      </c>
      <c r="I64" s="327">
        <f>'3B_Income Stmnt_Eastern'!I64+'3C_Income Stmnt_Western'!I64+'3D_Income Stmnt_The Cape'!I64</f>
        <v>0</v>
      </c>
      <c r="J64" s="327">
        <f>'3B_Income Stmnt_Eastern'!J64+'3C_Income Stmnt_Western'!J64+'3D_Income Stmnt_The Cape'!J64</f>
        <v>0</v>
      </c>
      <c r="K64" s="327">
        <f>'3B_Income Stmnt_Eastern'!K64+'3C_Income Stmnt_Western'!K64+'3D_Income Stmnt_The Cape'!K64</f>
        <v>0</v>
      </c>
      <c r="L64" s="1114">
        <f>SUM(H64:K64)</f>
        <v>0</v>
      </c>
      <c r="M64" s="324">
        <f>SUM(L64,G64)</f>
        <v>0</v>
      </c>
      <c r="N64" s="300">
        <v>41</v>
      </c>
      <c r="O64" s="327">
        <f>'3B_Income Stmnt_Eastern'!O64+'3C_Income Stmnt_Western'!O64+'3D_Income Stmnt_The Cape'!O64</f>
        <v>0</v>
      </c>
      <c r="P64" s="327">
        <f>'3B_Income Stmnt_Eastern'!P64+'3C_Income Stmnt_Western'!P64+'3D_Income Stmnt_The Cape'!P64</f>
        <v>0</v>
      </c>
      <c r="Q64" s="327">
        <f>'3B_Income Stmnt_Eastern'!Q64+'3C_Income Stmnt_Western'!Q64+'3D_Income Stmnt_The Cape'!Q64</f>
        <v>0</v>
      </c>
      <c r="R64" s="327">
        <f>'3B_Income Stmnt_Eastern'!R64+'3C_Income Stmnt_Western'!R64+'3D_Income Stmnt_The Cape'!R64</f>
        <v>0</v>
      </c>
      <c r="S64" s="302">
        <f>SUM(O64:R64)</f>
        <v>0</v>
      </c>
      <c r="T64" s="328">
        <f>'3B_Income Stmnt_Eastern'!T64+'3C_Income Stmnt_Western'!T64+'3D_Income Stmnt_The Cape'!T64</f>
        <v>0</v>
      </c>
      <c r="U64" s="327">
        <f>'3B_Income Stmnt_Eastern'!U64+'3C_Income Stmnt_Western'!U64+'3D_Income Stmnt_The Cape'!U64</f>
        <v>0</v>
      </c>
      <c r="V64" s="327">
        <f>'3B_Income Stmnt_Eastern'!V64+'3C_Income Stmnt_Western'!V64+'3D_Income Stmnt_The Cape'!V64</f>
        <v>0</v>
      </c>
      <c r="W64" s="327">
        <f>'3B_Income Stmnt_Eastern'!W64+'3C_Income Stmnt_Western'!W64+'3D_Income Stmnt_The Cape'!W64</f>
        <v>0</v>
      </c>
      <c r="X64" s="1114">
        <f>SUM(T64:W64)</f>
        <v>0</v>
      </c>
      <c r="Y64" s="324">
        <f>SUM(X64,S64)</f>
        <v>0</v>
      </c>
      <c r="Z64" s="300">
        <v>41</v>
      </c>
      <c r="AA64" s="327">
        <f>'3B_Income Stmnt_Eastern'!AA64+'3C_Income Stmnt_Western'!AA64+'3D_Income Stmnt_The Cape'!AA64</f>
        <v>0</v>
      </c>
      <c r="AB64" s="327">
        <f>'3B_Income Stmnt_Eastern'!AB64+'3C_Income Stmnt_Western'!AB64+'3D_Income Stmnt_The Cape'!AB64</f>
        <v>0</v>
      </c>
      <c r="AC64" s="327">
        <f>'3B_Income Stmnt_Eastern'!AC64+'3C_Income Stmnt_Western'!AC64+'3D_Income Stmnt_The Cape'!AC64</f>
        <v>0</v>
      </c>
      <c r="AD64" s="327">
        <f>'3B_Income Stmnt_Eastern'!AD64+'3C_Income Stmnt_Western'!AD64+'3D_Income Stmnt_The Cape'!AD64</f>
        <v>0</v>
      </c>
      <c r="AE64" s="302">
        <f>SUM(AA64:AD64)</f>
        <v>0</v>
      </c>
      <c r="AF64" s="328">
        <f>'3B_Income Stmnt_Eastern'!AF64+'3C_Income Stmnt_Western'!AF64+'3D_Income Stmnt_The Cape'!AF64</f>
        <v>0</v>
      </c>
      <c r="AG64" s="327">
        <f>'3B_Income Stmnt_Eastern'!AG64+'3C_Income Stmnt_Western'!AG64+'3D_Income Stmnt_The Cape'!AG64</f>
        <v>0</v>
      </c>
      <c r="AH64" s="327">
        <f>'3B_Income Stmnt_Eastern'!AH64+'3C_Income Stmnt_Western'!AH64+'3D_Income Stmnt_The Cape'!AH64</f>
        <v>0</v>
      </c>
      <c r="AI64" s="327">
        <f>'3B_Income Stmnt_Eastern'!AI64+'3C_Income Stmnt_Western'!AI64+'3D_Income Stmnt_The Cape'!AI64</f>
        <v>0</v>
      </c>
      <c r="AJ64" s="1114">
        <f>SUM(AF64:AI64)</f>
        <v>0</v>
      </c>
      <c r="AK64" s="324">
        <f>SUM(AJ64,AE64)</f>
        <v>0</v>
      </c>
      <c r="AL64" s="300">
        <v>41</v>
      </c>
      <c r="AM64" s="327">
        <f>'3B_Income Stmnt_Eastern'!AM64+'3C_Income Stmnt_Western'!AM64+'3D_Income Stmnt_The Cape'!AM64</f>
        <v>0</v>
      </c>
      <c r="AN64" s="327">
        <f>'3B_Income Stmnt_Eastern'!AN64+'3C_Income Stmnt_Western'!AN64+'3D_Income Stmnt_The Cape'!AN64</f>
        <v>0</v>
      </c>
      <c r="AO64" s="327">
        <f>'3B_Income Stmnt_Eastern'!AO64+'3C_Income Stmnt_Western'!AO64+'3D_Income Stmnt_The Cape'!AO64</f>
        <v>0</v>
      </c>
      <c r="AP64" s="327">
        <f>'3B_Income Stmnt_Eastern'!AP64+'3C_Income Stmnt_Western'!AP64+'3D_Income Stmnt_The Cape'!AP64</f>
        <v>0</v>
      </c>
      <c r="AQ64" s="302">
        <f>SUM(AM64:AP64)</f>
        <v>0</v>
      </c>
      <c r="AR64" s="328">
        <f>'3B_Income Stmnt_Eastern'!AR64+'3C_Income Stmnt_Western'!AR64+'3D_Income Stmnt_The Cape'!AR64</f>
        <v>0</v>
      </c>
      <c r="AS64" s="327">
        <f>'3B_Income Stmnt_Eastern'!AS64+'3C_Income Stmnt_Western'!AS64+'3D_Income Stmnt_The Cape'!AS64</f>
        <v>0</v>
      </c>
      <c r="AT64" s="327">
        <f>'3B_Income Stmnt_Eastern'!AT64+'3C_Income Stmnt_Western'!AT64+'3D_Income Stmnt_The Cape'!AT64</f>
        <v>0</v>
      </c>
      <c r="AU64" s="327">
        <f>'3B_Income Stmnt_Eastern'!AU64+'3C_Income Stmnt_Western'!AU64+'3D_Income Stmnt_The Cape'!AU64</f>
        <v>0</v>
      </c>
      <c r="AV64" s="1114">
        <f>SUM(AR64:AU64)</f>
        <v>0</v>
      </c>
      <c r="AW64" s="324">
        <f>SUM(AV64,AQ64)</f>
        <v>0</v>
      </c>
      <c r="AX64" s="300">
        <v>41</v>
      </c>
      <c r="AY64" s="327">
        <f>'3B_Income Stmnt_Eastern'!AY64+'3C_Income Stmnt_Western'!AY64+'3D_Income Stmnt_The Cape'!AY64</f>
        <v>0</v>
      </c>
      <c r="AZ64" s="327">
        <f>'3B_Income Stmnt_Eastern'!AZ64+'3C_Income Stmnt_Western'!AZ64+'3D_Income Stmnt_The Cape'!AZ64</f>
        <v>0</v>
      </c>
      <c r="BA64" s="327">
        <f>'3B_Income Stmnt_Eastern'!BA64+'3C_Income Stmnt_Western'!BA64+'3D_Income Stmnt_The Cape'!BA64</f>
        <v>0</v>
      </c>
      <c r="BB64" s="327">
        <f>'3B_Income Stmnt_Eastern'!BB64+'3C_Income Stmnt_Western'!BB64+'3D_Income Stmnt_The Cape'!BB64</f>
        <v>0</v>
      </c>
      <c r="BC64" s="302">
        <f>SUM(AY64:BB64)</f>
        <v>0</v>
      </c>
      <c r="BD64" s="328">
        <f>'3B_Income Stmnt_Eastern'!BD64+'3C_Income Stmnt_Western'!BD64+'3D_Income Stmnt_The Cape'!BD64</f>
        <v>0</v>
      </c>
      <c r="BE64" s="327">
        <f>'3B_Income Stmnt_Eastern'!BE64+'3C_Income Stmnt_Western'!BE64+'3D_Income Stmnt_The Cape'!BE64</f>
        <v>0</v>
      </c>
      <c r="BF64" s="327">
        <f>'3B_Income Stmnt_Eastern'!BF64+'3C_Income Stmnt_Western'!BF64+'3D_Income Stmnt_The Cape'!BF64</f>
        <v>0</v>
      </c>
      <c r="BG64" s="327">
        <f>'3B_Income Stmnt_Eastern'!BG64+'3C_Income Stmnt_Western'!BG64+'3D_Income Stmnt_The Cape'!BG64</f>
        <v>0</v>
      </c>
      <c r="BH64" s="1114">
        <f>SUM(BD64:BG64)</f>
        <v>0</v>
      </c>
      <c r="BI64" s="324">
        <f>SUM(BH64,BC64)</f>
        <v>0</v>
      </c>
      <c r="BJ64" s="300">
        <v>41</v>
      </c>
      <c r="BK64" s="327">
        <f>'3B_Income Stmnt_Eastern'!BK64+'3C_Income Stmnt_Western'!BK64+'3D_Income Stmnt_The Cape'!BK64</f>
        <v>0</v>
      </c>
      <c r="BL64" s="327">
        <f>'3B_Income Stmnt_Eastern'!BL64+'3C_Income Stmnt_Western'!BL64+'3D_Income Stmnt_The Cape'!BL64</f>
        <v>0</v>
      </c>
      <c r="BM64" s="327">
        <f>'3B_Income Stmnt_Eastern'!BM64+'3C_Income Stmnt_Western'!BM64+'3D_Income Stmnt_The Cape'!BM64</f>
        <v>0</v>
      </c>
      <c r="BN64" s="327">
        <f>'3B_Income Stmnt_Eastern'!BN64+'3C_Income Stmnt_Western'!BN64+'3D_Income Stmnt_The Cape'!BN64</f>
        <v>0</v>
      </c>
      <c r="BO64" s="302">
        <f>SUM(BK64:BN64)</f>
        <v>0</v>
      </c>
      <c r="BP64" s="328">
        <f>'3B_Income Stmnt_Eastern'!BP64+'3C_Income Stmnt_Western'!BP64+'3D_Income Stmnt_The Cape'!BP64</f>
        <v>0</v>
      </c>
      <c r="BQ64" s="327">
        <f>'3B_Income Stmnt_Eastern'!BQ64+'3C_Income Stmnt_Western'!BQ64+'3D_Income Stmnt_The Cape'!BQ64</f>
        <v>0</v>
      </c>
      <c r="BR64" s="327">
        <f>'3B_Income Stmnt_Eastern'!BR64+'3C_Income Stmnt_Western'!BR64+'3D_Income Stmnt_The Cape'!BR64</f>
        <v>0</v>
      </c>
      <c r="BS64" s="327">
        <f>'3B_Income Stmnt_Eastern'!BS64+'3C_Income Stmnt_Western'!BS64+'3D_Income Stmnt_The Cape'!BS64</f>
        <v>0</v>
      </c>
      <c r="BT64" s="1114">
        <f>SUM(BP64:BS64)</f>
        <v>0</v>
      </c>
      <c r="BU64" s="324">
        <f>SUM(BT64,BO64)</f>
        <v>0</v>
      </c>
      <c r="BV64" s="300">
        <v>41</v>
      </c>
      <c r="BW64" s="327">
        <f>'3B_Income Stmnt_Eastern'!BW64+'3C_Income Stmnt_Western'!BW64+'3D_Income Stmnt_The Cape'!BW64</f>
        <v>0</v>
      </c>
      <c r="BX64" s="327">
        <f>'3B_Income Stmnt_Eastern'!BX64+'3C_Income Stmnt_Western'!BX64+'3D_Income Stmnt_The Cape'!BX64</f>
        <v>0</v>
      </c>
      <c r="BY64" s="327">
        <f>'3B_Income Stmnt_Eastern'!BY64+'3C_Income Stmnt_Western'!BY64+'3D_Income Stmnt_The Cape'!BY64</f>
        <v>0</v>
      </c>
      <c r="BZ64" s="327">
        <f>'3B_Income Stmnt_Eastern'!BZ64+'3C_Income Stmnt_Western'!BZ64+'3D_Income Stmnt_The Cape'!BZ64</f>
        <v>0</v>
      </c>
      <c r="CA64" s="302">
        <f>SUM(BW64:BZ64)</f>
        <v>0</v>
      </c>
      <c r="CB64" s="328">
        <f>'3B_Income Stmnt_Eastern'!CB64+'3C_Income Stmnt_Western'!CB64+'3D_Income Stmnt_The Cape'!CB64</f>
        <v>0</v>
      </c>
      <c r="CC64" s="327">
        <f>'3B_Income Stmnt_Eastern'!CC64+'3C_Income Stmnt_Western'!CC64+'3D_Income Stmnt_The Cape'!CC64</f>
        <v>0</v>
      </c>
      <c r="CD64" s="327">
        <f>'3B_Income Stmnt_Eastern'!CD64+'3C_Income Stmnt_Western'!CD64+'3D_Income Stmnt_The Cape'!CD64</f>
        <v>0</v>
      </c>
      <c r="CE64" s="327">
        <f>'3B_Income Stmnt_Eastern'!CE64+'3C_Income Stmnt_Western'!CE64+'3D_Income Stmnt_The Cape'!CE64</f>
        <v>0</v>
      </c>
      <c r="CF64" s="1114">
        <f>SUM(CB64:CE64)</f>
        <v>0</v>
      </c>
      <c r="CG64" s="324">
        <f>SUM(CF64,CA64)</f>
        <v>0</v>
      </c>
      <c r="CH64" s="300">
        <v>41</v>
      </c>
      <c r="CI64" s="1114">
        <f t="shared" si="139"/>
        <v>0</v>
      </c>
      <c r="CJ64" s="1114">
        <f t="shared" si="139"/>
        <v>0</v>
      </c>
      <c r="CK64" s="1114">
        <f t="shared" si="139"/>
        <v>0</v>
      </c>
      <c r="CL64" s="1114">
        <f t="shared" si="139"/>
        <v>0</v>
      </c>
      <c r="CM64" s="301">
        <f t="shared" si="140"/>
        <v>0</v>
      </c>
    </row>
    <row r="65" spans="1:91" s="268" customFormat="1" ht="15.75" customHeight="1">
      <c r="A65" s="289"/>
      <c r="B65" s="326"/>
      <c r="C65" s="314" t="s">
        <v>1313</v>
      </c>
      <c r="D65" s="314" t="s">
        <v>1313</v>
      </c>
      <c r="E65" s="314" t="s">
        <v>1313</v>
      </c>
      <c r="F65" s="314" t="s">
        <v>1313</v>
      </c>
      <c r="G65" s="315"/>
      <c r="H65" s="316" t="s">
        <v>1313</v>
      </c>
      <c r="I65" s="314" t="s">
        <v>1313</v>
      </c>
      <c r="J65" s="314" t="s">
        <v>1313</v>
      </c>
      <c r="K65" s="314" t="s">
        <v>1313</v>
      </c>
      <c r="L65" s="1115"/>
      <c r="M65" s="317" t="s">
        <v>1313</v>
      </c>
      <c r="N65" s="326"/>
      <c r="O65" s="314" t="s">
        <v>1313</v>
      </c>
      <c r="P65" s="314" t="s">
        <v>1313</v>
      </c>
      <c r="Q65" s="314" t="s">
        <v>1313</v>
      </c>
      <c r="R65" s="314" t="s">
        <v>1313</v>
      </c>
      <c r="S65" s="315"/>
      <c r="T65" s="316" t="s">
        <v>1313</v>
      </c>
      <c r="U65" s="314" t="s">
        <v>1313</v>
      </c>
      <c r="V65" s="314" t="s">
        <v>1313</v>
      </c>
      <c r="W65" s="314" t="s">
        <v>1313</v>
      </c>
      <c r="X65" s="1115"/>
      <c r="Y65" s="317" t="s">
        <v>1313</v>
      </c>
      <c r="Z65" s="326"/>
      <c r="AA65" s="314" t="s">
        <v>1313</v>
      </c>
      <c r="AB65" s="314" t="s">
        <v>1313</v>
      </c>
      <c r="AC65" s="314" t="s">
        <v>1313</v>
      </c>
      <c r="AD65" s="314" t="s">
        <v>1313</v>
      </c>
      <c r="AE65" s="315"/>
      <c r="AF65" s="316" t="s">
        <v>1313</v>
      </c>
      <c r="AG65" s="314" t="s">
        <v>1313</v>
      </c>
      <c r="AH65" s="314" t="s">
        <v>1313</v>
      </c>
      <c r="AI65" s="314" t="s">
        <v>1313</v>
      </c>
      <c r="AJ65" s="1115"/>
      <c r="AK65" s="317" t="s">
        <v>1313</v>
      </c>
      <c r="AL65" s="326"/>
      <c r="AM65" s="314" t="s">
        <v>1313</v>
      </c>
      <c r="AN65" s="314" t="s">
        <v>1313</v>
      </c>
      <c r="AO65" s="314" t="s">
        <v>1313</v>
      </c>
      <c r="AP65" s="314" t="s">
        <v>1313</v>
      </c>
      <c r="AQ65" s="315"/>
      <c r="AR65" s="316" t="s">
        <v>1313</v>
      </c>
      <c r="AS65" s="314" t="s">
        <v>1313</v>
      </c>
      <c r="AT65" s="314" t="s">
        <v>1313</v>
      </c>
      <c r="AU65" s="314" t="s">
        <v>1313</v>
      </c>
      <c r="AV65" s="1115"/>
      <c r="AW65" s="317" t="s">
        <v>1313</v>
      </c>
      <c r="AX65" s="326"/>
      <c r="AY65" s="314" t="s">
        <v>1313</v>
      </c>
      <c r="AZ65" s="314" t="s">
        <v>1313</v>
      </c>
      <c r="BA65" s="314" t="s">
        <v>1313</v>
      </c>
      <c r="BB65" s="314" t="s">
        <v>1313</v>
      </c>
      <c r="BC65" s="315"/>
      <c r="BD65" s="316" t="s">
        <v>1313</v>
      </c>
      <c r="BE65" s="314" t="s">
        <v>1313</v>
      </c>
      <c r="BF65" s="314" t="s">
        <v>1313</v>
      </c>
      <c r="BG65" s="314" t="s">
        <v>1313</v>
      </c>
      <c r="BH65" s="1115"/>
      <c r="BI65" s="317" t="s">
        <v>1313</v>
      </c>
      <c r="BJ65" s="326"/>
      <c r="BK65" s="314" t="s">
        <v>1313</v>
      </c>
      <c r="BL65" s="314" t="s">
        <v>1313</v>
      </c>
      <c r="BM65" s="314" t="s">
        <v>1313</v>
      </c>
      <c r="BN65" s="314" t="s">
        <v>1313</v>
      </c>
      <c r="BO65" s="315"/>
      <c r="BP65" s="316" t="s">
        <v>1313</v>
      </c>
      <c r="BQ65" s="314" t="s">
        <v>1313</v>
      </c>
      <c r="BR65" s="314" t="s">
        <v>1313</v>
      </c>
      <c r="BS65" s="314" t="s">
        <v>1313</v>
      </c>
      <c r="BT65" s="1115"/>
      <c r="BU65" s="317" t="s">
        <v>1313</v>
      </c>
      <c r="BV65" s="326"/>
      <c r="BW65" s="314" t="s">
        <v>1313</v>
      </c>
      <c r="BX65" s="314" t="s">
        <v>1313</v>
      </c>
      <c r="BY65" s="314" t="s">
        <v>1313</v>
      </c>
      <c r="BZ65" s="314" t="s">
        <v>1313</v>
      </c>
      <c r="CA65" s="315"/>
      <c r="CB65" s="316" t="s">
        <v>1313</v>
      </c>
      <c r="CC65" s="314" t="s">
        <v>1313</v>
      </c>
      <c r="CD65" s="314" t="s">
        <v>1313</v>
      </c>
      <c r="CE65" s="314" t="s">
        <v>1313</v>
      </c>
      <c r="CF65" s="1115"/>
      <c r="CG65" s="317" t="s">
        <v>1313</v>
      </c>
      <c r="CH65" s="326"/>
      <c r="CI65" s="1115" t="s">
        <v>1313</v>
      </c>
      <c r="CJ65" s="1115" t="s">
        <v>1313</v>
      </c>
      <c r="CK65" s="1115" t="s">
        <v>1313</v>
      </c>
      <c r="CL65" s="1115" t="s">
        <v>1313</v>
      </c>
      <c r="CM65" s="314"/>
    </row>
    <row r="66" spans="1:91" s="268" customFormat="1" ht="12.95">
      <c r="A66" s="293" t="s">
        <v>268</v>
      </c>
      <c r="B66" s="300">
        <v>42</v>
      </c>
      <c r="C66" s="318">
        <f>SUM(C61:C64)</f>
        <v>162029.98890569614</v>
      </c>
      <c r="D66" s="318">
        <f t="shared" ref="D66:F66" si="155">SUM(D61:D64)</f>
        <v>180986.29475272037</v>
      </c>
      <c r="E66" s="318">
        <f t="shared" si="155"/>
        <v>237209.16793730584</v>
      </c>
      <c r="F66" s="318">
        <f t="shared" si="155"/>
        <v>348335.96349607955</v>
      </c>
      <c r="G66" s="319">
        <f>SUM(G61:G64)</f>
        <v>928561.4150918019</v>
      </c>
      <c r="H66" s="320">
        <f t="shared" ref="H66:K66" si="156">SUM(H61:H64)</f>
        <v>241832.35652537932</v>
      </c>
      <c r="I66" s="318">
        <f t="shared" si="156"/>
        <v>272513.97771260241</v>
      </c>
      <c r="J66" s="318">
        <f t="shared" si="156"/>
        <v>365033.71751526033</v>
      </c>
      <c r="K66" s="318">
        <f t="shared" si="156"/>
        <v>501815.99442368618</v>
      </c>
      <c r="L66" s="1116">
        <f>SUM(L61:L64)</f>
        <v>1381196.0461769281</v>
      </c>
      <c r="M66" s="321">
        <f t="shared" ref="M66" si="157">SUM(M61:M64)</f>
        <v>2309757.46126873</v>
      </c>
      <c r="N66" s="300">
        <v>42</v>
      </c>
      <c r="O66" s="318">
        <f>SUM(O61:O64)</f>
        <v>291785.37789251813</v>
      </c>
      <c r="P66" s="318">
        <f t="shared" ref="P66:R66" si="158">SUM(P61:P64)</f>
        <v>299337.96089900465</v>
      </c>
      <c r="Q66" s="318">
        <f t="shared" si="158"/>
        <v>273695.85893092153</v>
      </c>
      <c r="R66" s="318">
        <f t="shared" si="158"/>
        <v>355435.70958750357</v>
      </c>
      <c r="S66" s="319">
        <f>SUM(S61:S64)</f>
        <v>1220254.907309948</v>
      </c>
      <c r="T66" s="320">
        <f t="shared" ref="T66:W66" si="159">SUM(T61:T64)</f>
        <v>435494.35516202368</v>
      </c>
      <c r="U66" s="318">
        <f t="shared" si="159"/>
        <v>450717.9867758528</v>
      </c>
      <c r="V66" s="318">
        <f t="shared" si="159"/>
        <v>421181.93711843458</v>
      </c>
      <c r="W66" s="318">
        <f t="shared" si="159"/>
        <v>512043.9539753382</v>
      </c>
      <c r="X66" s="1116">
        <f>SUM(X61:X64)</f>
        <v>1819438.2330316494</v>
      </c>
      <c r="Y66" s="321">
        <f t="shared" ref="Y66" si="160">SUM(Y61:Y64)</f>
        <v>3039693.1403415976</v>
      </c>
      <c r="Z66" s="300">
        <v>42</v>
      </c>
      <c r="AA66" s="318">
        <f>SUM(AA61:AA64)</f>
        <v>89843.28832378691</v>
      </c>
      <c r="AB66" s="318">
        <f t="shared" ref="AB66:AD66" si="161">SUM(AB61:AB64)</f>
        <v>87968.439729266654</v>
      </c>
      <c r="AC66" s="318">
        <f t="shared" si="161"/>
        <v>66918.674269954747</v>
      </c>
      <c r="AD66" s="318">
        <f t="shared" si="161"/>
        <v>83777.003878803938</v>
      </c>
      <c r="AE66" s="319">
        <f>SUM(AE61:AE64)</f>
        <v>328507.40620181221</v>
      </c>
      <c r="AF66" s="320">
        <f t="shared" ref="AF66:AI66" si="162">SUM(AF61:AF64)</f>
        <v>134092.54842309424</v>
      </c>
      <c r="AG66" s="318">
        <f t="shared" si="162"/>
        <v>132455.49590673333</v>
      </c>
      <c r="AH66" s="318">
        <f t="shared" si="162"/>
        <v>102979.04019633241</v>
      </c>
      <c r="AI66" s="318">
        <f t="shared" si="162"/>
        <v>120689.92270949413</v>
      </c>
      <c r="AJ66" s="1116">
        <f>SUM(AJ61:AJ64)</f>
        <v>490217.00723565405</v>
      </c>
      <c r="AK66" s="321">
        <f t="shared" ref="AK66" si="163">SUM(AK61:AK64)</f>
        <v>818724.41343746625</v>
      </c>
      <c r="AL66" s="300">
        <v>42</v>
      </c>
      <c r="AM66" s="318">
        <f>SUM(AM61:AM64)</f>
        <v>240786.5826008622</v>
      </c>
      <c r="AN66" s="318">
        <f t="shared" ref="AN66:AP66" si="164">SUM(AN61:AN64)</f>
        <v>267171.29362623603</v>
      </c>
      <c r="AO66" s="318">
        <f t="shared" si="164"/>
        <v>220625.4404348367</v>
      </c>
      <c r="AP66" s="318">
        <f t="shared" si="164"/>
        <v>323001.08007510321</v>
      </c>
      <c r="AQ66" s="319">
        <f>SUM(AQ61:AQ64)</f>
        <v>1051584.3967370382</v>
      </c>
      <c r="AR66" s="320">
        <f t="shared" ref="AR66:AU66" si="165">SUM(AR61:AR64)</f>
        <v>359377.83544470969</v>
      </c>
      <c r="AS66" s="318">
        <f t="shared" si="165"/>
        <v>402284.11801116721</v>
      </c>
      <c r="AT66" s="318">
        <f t="shared" si="165"/>
        <v>339513.54157464765</v>
      </c>
      <c r="AU66" s="318">
        <f t="shared" si="165"/>
        <v>465318.32823410683</v>
      </c>
      <c r="AV66" s="1116">
        <f>SUM(AV61:AV64)</f>
        <v>1566493.8232646314</v>
      </c>
      <c r="AW66" s="321">
        <f t="shared" ref="AW66" si="166">SUM(AW61:AW64)</f>
        <v>2618078.2200016696</v>
      </c>
      <c r="AX66" s="300">
        <v>42</v>
      </c>
      <c r="AY66" s="318">
        <f>SUM(AY61:AY64)</f>
        <v>4516.8015153640581</v>
      </c>
      <c r="AZ66" s="318">
        <f t="shared" ref="AZ66:BB66" si="167">SUM(AZ61:AZ64)</f>
        <v>4230.5220836384133</v>
      </c>
      <c r="BA66" s="318">
        <f t="shared" si="167"/>
        <v>2103.4528576644207</v>
      </c>
      <c r="BB66" s="318">
        <f t="shared" si="167"/>
        <v>2765.1642671862137</v>
      </c>
      <c r="BC66" s="319">
        <f>SUM(BC61:BC64)</f>
        <v>13615.940723853106</v>
      </c>
      <c r="BD66" s="320">
        <f t="shared" ref="BD66:BG66" si="168">SUM(BD61:BD64)</f>
        <v>6741.3986867186322</v>
      </c>
      <c r="BE66" s="318">
        <f t="shared" si="168"/>
        <v>6369.9652086279439</v>
      </c>
      <c r="BF66" s="318">
        <f t="shared" si="168"/>
        <v>3236.9373533415796</v>
      </c>
      <c r="BG66" s="318">
        <f t="shared" si="168"/>
        <v>3983.5210885381653</v>
      </c>
      <c r="BH66" s="1116">
        <f>SUM(BH61:BH64)</f>
        <v>20331.82233722632</v>
      </c>
      <c r="BI66" s="321">
        <f t="shared" ref="BI66" si="169">SUM(BI61:BI64)</f>
        <v>33947.763061079429</v>
      </c>
      <c r="BJ66" s="300">
        <v>42</v>
      </c>
      <c r="BK66" s="318">
        <f>SUM(BK61:BK64)</f>
        <v>0</v>
      </c>
      <c r="BL66" s="318">
        <f t="shared" ref="BL66:BN66" si="170">SUM(BL61:BL64)</f>
        <v>0</v>
      </c>
      <c r="BM66" s="318">
        <f t="shared" si="170"/>
        <v>0</v>
      </c>
      <c r="BN66" s="318">
        <f t="shared" si="170"/>
        <v>0</v>
      </c>
      <c r="BO66" s="319">
        <f>SUM(BO61:BO64)</f>
        <v>0</v>
      </c>
      <c r="BP66" s="320">
        <f t="shared" ref="BP66:BS66" si="171">SUM(BP61:BP64)</f>
        <v>0</v>
      </c>
      <c r="BQ66" s="318">
        <f t="shared" si="171"/>
        <v>0</v>
      </c>
      <c r="BR66" s="318">
        <f t="shared" si="171"/>
        <v>0</v>
      </c>
      <c r="BS66" s="318">
        <f t="shared" si="171"/>
        <v>0</v>
      </c>
      <c r="BT66" s="1116">
        <f>SUM(BT61:BT64)</f>
        <v>0</v>
      </c>
      <c r="BU66" s="321">
        <f t="shared" ref="BU66" si="172">SUM(BU61:BU64)</f>
        <v>0</v>
      </c>
      <c r="BV66" s="300">
        <v>42</v>
      </c>
      <c r="BW66" s="318">
        <f>SUM(BW61:BW64)</f>
        <v>7555.3770802453337</v>
      </c>
      <c r="BX66" s="318">
        <f t="shared" ref="BX66:BZ66" si="173">SUM(BX61:BX64)</f>
        <v>8199.7419029712037</v>
      </c>
      <c r="BY66" s="318">
        <f t="shared" si="173"/>
        <v>4719.2738773611227</v>
      </c>
      <c r="BZ66" s="318">
        <f t="shared" si="173"/>
        <v>8146.0244627918191</v>
      </c>
      <c r="CA66" s="319">
        <f>SUM(CA61:CA64)</f>
        <v>28620.417323369478</v>
      </c>
      <c r="CB66" s="320">
        <f t="shared" ref="CB66:CE66" si="174">SUM(CB61:CB64)</f>
        <v>11276.521439602076</v>
      </c>
      <c r="CC66" s="318">
        <f t="shared" si="174"/>
        <v>12346.483391178437</v>
      </c>
      <c r="CD66" s="318">
        <f t="shared" si="174"/>
        <v>7262.3419339386319</v>
      </c>
      <c r="CE66" s="318">
        <f t="shared" si="174"/>
        <v>11735.237801369189</v>
      </c>
      <c r="CF66" s="1116">
        <f>SUM(CF61:CF64)</f>
        <v>42620.584566088335</v>
      </c>
      <c r="CG66" s="321">
        <f t="shared" ref="CG66" si="175">SUM(CG61:CG64)</f>
        <v>71241.00188945781</v>
      </c>
      <c r="CH66" s="300">
        <v>42</v>
      </c>
      <c r="CI66" s="1116">
        <f t="shared" ref="CI66:CK66" si="176">C66+H66+O66+T66+AA66+AF66+AM66+AR66+AY66+BD66+BK66+BP66+BW66+CB66</f>
        <v>1985332.4320000007</v>
      </c>
      <c r="CJ66" s="1116">
        <f t="shared" si="176"/>
        <v>2124582.2799999989</v>
      </c>
      <c r="CK66" s="1116">
        <f t="shared" si="176"/>
        <v>2044479.3839999994</v>
      </c>
      <c r="CL66" s="1116">
        <f>F66+K66+R66+W66+AD66+AI66+AP66+AU66+BB66+BG66+BN66+BS66+BZ66+CE66</f>
        <v>2737047.904000001</v>
      </c>
      <c r="CM66" s="318">
        <f>SUM(M66,Y66,AK66,AW66,BI66,BU66,CG66)</f>
        <v>8891442.0000000019</v>
      </c>
    </row>
    <row r="67" spans="1:91" s="270" customFormat="1" ht="15.75" customHeight="1">
      <c r="A67" s="322"/>
      <c r="B67" s="294"/>
      <c r="C67" s="308"/>
      <c r="D67" s="308"/>
      <c r="E67" s="308"/>
      <c r="F67" s="308"/>
      <c r="G67" s="309"/>
      <c r="H67" s="310"/>
      <c r="I67" s="308"/>
      <c r="J67" s="308"/>
      <c r="K67" s="308"/>
      <c r="L67" s="308"/>
      <c r="M67" s="310"/>
      <c r="N67" s="294"/>
      <c r="O67" s="308"/>
      <c r="P67" s="308"/>
      <c r="Q67" s="308"/>
      <c r="R67" s="308"/>
      <c r="S67" s="309"/>
      <c r="T67" s="310"/>
      <c r="U67" s="308"/>
      <c r="V67" s="308"/>
      <c r="W67" s="308"/>
      <c r="X67" s="308"/>
      <c r="Y67" s="310"/>
      <c r="Z67" s="294"/>
      <c r="AA67" s="308"/>
      <c r="AB67" s="308"/>
      <c r="AC67" s="308"/>
      <c r="AD67" s="308"/>
      <c r="AE67" s="309"/>
      <c r="AF67" s="310"/>
      <c r="AG67" s="308"/>
      <c r="AH67" s="308"/>
      <c r="AI67" s="308"/>
      <c r="AJ67" s="308"/>
      <c r="AK67" s="310"/>
      <c r="AL67" s="294"/>
      <c r="AM67" s="308"/>
      <c r="AN67" s="308"/>
      <c r="AO67" s="308"/>
      <c r="AP67" s="308"/>
      <c r="AQ67" s="309"/>
      <c r="AR67" s="310"/>
      <c r="AS67" s="308"/>
      <c r="AT67" s="308"/>
      <c r="AU67" s="308"/>
      <c r="AV67" s="308"/>
      <c r="AW67" s="310"/>
      <c r="AX67" s="294"/>
      <c r="AY67" s="308"/>
      <c r="AZ67" s="308"/>
      <c r="BA67" s="308"/>
      <c r="BB67" s="308"/>
      <c r="BC67" s="309"/>
      <c r="BD67" s="310"/>
      <c r="BE67" s="308"/>
      <c r="BF67" s="308"/>
      <c r="BG67" s="308"/>
      <c r="BH67" s="308"/>
      <c r="BI67" s="310"/>
      <c r="BJ67" s="294"/>
      <c r="BK67" s="308"/>
      <c r="BL67" s="308"/>
      <c r="BM67" s="308"/>
      <c r="BN67" s="308"/>
      <c r="BO67" s="309"/>
      <c r="BP67" s="310"/>
      <c r="BQ67" s="308"/>
      <c r="BR67" s="308"/>
      <c r="BS67" s="308"/>
      <c r="BT67" s="308"/>
      <c r="BU67" s="310"/>
      <c r="BV67" s="294"/>
      <c r="BW67" s="308"/>
      <c r="BX67" s="308"/>
      <c r="BY67" s="308"/>
      <c r="BZ67" s="308"/>
      <c r="CA67" s="309"/>
      <c r="CB67" s="310"/>
      <c r="CC67" s="308"/>
      <c r="CD67" s="308"/>
      <c r="CE67" s="308"/>
      <c r="CF67" s="308"/>
      <c r="CG67" s="310"/>
      <c r="CH67" s="294"/>
      <c r="CI67" s="308"/>
      <c r="CJ67" s="308"/>
      <c r="CK67" s="308"/>
      <c r="CL67" s="308"/>
      <c r="CM67" s="311"/>
    </row>
    <row r="68" spans="1:91" s="262" customFormat="1" ht="15.75" customHeight="1">
      <c r="A68" s="293" t="s">
        <v>270</v>
      </c>
      <c r="B68" s="294"/>
      <c r="C68" s="308"/>
      <c r="D68" s="308"/>
      <c r="E68" s="308"/>
      <c r="F68" s="308"/>
      <c r="G68" s="309"/>
      <c r="H68" s="310"/>
      <c r="I68" s="308"/>
      <c r="J68" s="308"/>
      <c r="K68" s="308"/>
      <c r="L68" s="308"/>
      <c r="M68" s="310"/>
      <c r="N68" s="294"/>
      <c r="O68" s="308"/>
      <c r="P68" s="308"/>
      <c r="Q68" s="308"/>
      <c r="R68" s="308"/>
      <c r="S68" s="309"/>
      <c r="T68" s="310"/>
      <c r="U68" s="308"/>
      <c r="V68" s="308"/>
      <c r="W68" s="308"/>
      <c r="X68" s="308"/>
      <c r="Y68" s="310"/>
      <c r="Z68" s="294"/>
      <c r="AA68" s="308"/>
      <c r="AB68" s="308"/>
      <c r="AC68" s="308"/>
      <c r="AD68" s="308"/>
      <c r="AE68" s="309"/>
      <c r="AF68" s="310"/>
      <c r="AG68" s="308"/>
      <c r="AH68" s="308"/>
      <c r="AI68" s="308"/>
      <c r="AJ68" s="308"/>
      <c r="AK68" s="310"/>
      <c r="AL68" s="294"/>
      <c r="AM68" s="308"/>
      <c r="AN68" s="308"/>
      <c r="AO68" s="308"/>
      <c r="AP68" s="308"/>
      <c r="AQ68" s="309"/>
      <c r="AR68" s="310"/>
      <c r="AS68" s="308"/>
      <c r="AT68" s="308"/>
      <c r="AU68" s="308"/>
      <c r="AV68" s="308"/>
      <c r="AW68" s="310"/>
      <c r="AX68" s="294"/>
      <c r="AY68" s="308"/>
      <c r="AZ68" s="308"/>
      <c r="BA68" s="308"/>
      <c r="BB68" s="308"/>
      <c r="BC68" s="309"/>
      <c r="BD68" s="310"/>
      <c r="BE68" s="308"/>
      <c r="BF68" s="308"/>
      <c r="BG68" s="308"/>
      <c r="BH68" s="308"/>
      <c r="BI68" s="310"/>
      <c r="BJ68" s="294"/>
      <c r="BK68" s="308"/>
      <c r="BL68" s="308"/>
      <c r="BM68" s="308"/>
      <c r="BN68" s="308"/>
      <c r="BO68" s="309"/>
      <c r="BP68" s="310"/>
      <c r="BQ68" s="308"/>
      <c r="BR68" s="308"/>
      <c r="BS68" s="308"/>
      <c r="BT68" s="308"/>
      <c r="BU68" s="310"/>
      <c r="BV68" s="294"/>
      <c r="BW68" s="308"/>
      <c r="BX68" s="308"/>
      <c r="BY68" s="308"/>
      <c r="BZ68" s="308"/>
      <c r="CA68" s="309"/>
      <c r="CB68" s="310"/>
      <c r="CC68" s="308"/>
      <c r="CD68" s="308"/>
      <c r="CE68" s="308"/>
      <c r="CF68" s="308"/>
      <c r="CG68" s="310"/>
      <c r="CH68" s="294"/>
      <c r="CI68" s="308"/>
      <c r="CJ68" s="308"/>
      <c r="CK68" s="308"/>
      <c r="CL68" s="308"/>
      <c r="CM68" s="311"/>
    </row>
    <row r="69" spans="1:91" s="268" customFormat="1" ht="15.75" customHeight="1">
      <c r="A69" s="312" t="s">
        <v>271</v>
      </c>
      <c r="B69" s="300">
        <v>43</v>
      </c>
      <c r="C69" s="327">
        <f>'3B_Income Stmnt_Eastern'!C69+'3C_Income Stmnt_Western'!C69+'3D_Income Stmnt_The Cape'!C69</f>
        <v>0</v>
      </c>
      <c r="D69" s="327">
        <f>'3B_Income Stmnt_Eastern'!D69+'3C_Income Stmnt_Western'!D69+'3D_Income Stmnt_The Cape'!D69</f>
        <v>0</v>
      </c>
      <c r="E69" s="327">
        <f>'3B_Income Stmnt_Eastern'!E69+'3C_Income Stmnt_Western'!E69+'3D_Income Stmnt_The Cape'!E69</f>
        <v>0</v>
      </c>
      <c r="F69" s="327">
        <f>'3B_Income Stmnt_Eastern'!F69+'3C_Income Stmnt_Western'!F69+'3D_Income Stmnt_The Cape'!F69</f>
        <v>0</v>
      </c>
      <c r="G69" s="302">
        <f t="shared" ref="G69:G79" si="177">SUM(C69:F69)</f>
        <v>0</v>
      </c>
      <c r="H69" s="328">
        <f>'3B_Income Stmnt_Eastern'!H69+'3C_Income Stmnt_Western'!H69+'3D_Income Stmnt_The Cape'!H69</f>
        <v>0</v>
      </c>
      <c r="I69" s="327">
        <f>'3B_Income Stmnt_Eastern'!I69+'3C_Income Stmnt_Western'!I69+'3D_Income Stmnt_The Cape'!I69</f>
        <v>0</v>
      </c>
      <c r="J69" s="327">
        <f>'3B_Income Stmnt_Eastern'!J69+'3C_Income Stmnt_Western'!J69+'3D_Income Stmnt_The Cape'!J69</f>
        <v>0</v>
      </c>
      <c r="K69" s="327">
        <f>'3B_Income Stmnt_Eastern'!K69+'3C_Income Stmnt_Western'!K69+'3D_Income Stmnt_The Cape'!K69</f>
        <v>0</v>
      </c>
      <c r="L69" s="1114">
        <f t="shared" ref="L69:L79" si="178">SUM(H69:K69)</f>
        <v>0</v>
      </c>
      <c r="M69" s="324">
        <f t="shared" ref="M69:M79" si="179">SUM(L69,G69)</f>
        <v>0</v>
      </c>
      <c r="N69" s="300">
        <v>43</v>
      </c>
      <c r="O69" s="327">
        <f>'3B_Income Stmnt_Eastern'!O69+'3C_Income Stmnt_Western'!O69+'3D_Income Stmnt_The Cape'!O69</f>
        <v>0</v>
      </c>
      <c r="P69" s="327">
        <f>'3B_Income Stmnt_Eastern'!P69+'3C_Income Stmnt_Western'!P69+'3D_Income Stmnt_The Cape'!P69</f>
        <v>0</v>
      </c>
      <c r="Q69" s="327">
        <f>'3B_Income Stmnt_Eastern'!Q69+'3C_Income Stmnt_Western'!Q69+'3D_Income Stmnt_The Cape'!Q69</f>
        <v>0</v>
      </c>
      <c r="R69" s="327">
        <f>'3B_Income Stmnt_Eastern'!R69+'3C_Income Stmnt_Western'!R69+'3D_Income Stmnt_The Cape'!R69</f>
        <v>0</v>
      </c>
      <c r="S69" s="302">
        <f t="shared" ref="S69:S79" si="180">SUM(O69:R69)</f>
        <v>0</v>
      </c>
      <c r="T69" s="328">
        <f>'3B_Income Stmnt_Eastern'!T69+'3C_Income Stmnt_Western'!T69+'3D_Income Stmnt_The Cape'!T69</f>
        <v>0</v>
      </c>
      <c r="U69" s="327">
        <f>'3B_Income Stmnt_Eastern'!U69+'3C_Income Stmnt_Western'!U69+'3D_Income Stmnt_The Cape'!U69</f>
        <v>0</v>
      </c>
      <c r="V69" s="327">
        <f>'3B_Income Stmnt_Eastern'!V69+'3C_Income Stmnt_Western'!V69+'3D_Income Stmnt_The Cape'!V69</f>
        <v>0</v>
      </c>
      <c r="W69" s="327">
        <f>'3B_Income Stmnt_Eastern'!W69+'3C_Income Stmnt_Western'!W69+'3D_Income Stmnt_The Cape'!W69</f>
        <v>0</v>
      </c>
      <c r="X69" s="1114">
        <f t="shared" ref="X69:X79" si="181">SUM(T69:W69)</f>
        <v>0</v>
      </c>
      <c r="Y69" s="324">
        <f t="shared" ref="Y69:Y79" si="182">SUM(X69,S69)</f>
        <v>0</v>
      </c>
      <c r="Z69" s="300">
        <v>43</v>
      </c>
      <c r="AA69" s="327">
        <f>'3B_Income Stmnt_Eastern'!AA69+'3C_Income Stmnt_Western'!AA69+'3D_Income Stmnt_The Cape'!AA69</f>
        <v>0</v>
      </c>
      <c r="AB69" s="327">
        <f>'3B_Income Stmnt_Eastern'!AB69+'3C_Income Stmnt_Western'!AB69+'3D_Income Stmnt_The Cape'!AB69</f>
        <v>0</v>
      </c>
      <c r="AC69" s="327">
        <f>'3B_Income Stmnt_Eastern'!AC69+'3C_Income Stmnt_Western'!AC69+'3D_Income Stmnt_The Cape'!AC69</f>
        <v>0</v>
      </c>
      <c r="AD69" s="327">
        <f>'3B_Income Stmnt_Eastern'!AD69+'3C_Income Stmnt_Western'!AD69+'3D_Income Stmnt_The Cape'!AD69</f>
        <v>0</v>
      </c>
      <c r="AE69" s="302">
        <f t="shared" ref="AE69:AE79" si="183">SUM(AA69:AD69)</f>
        <v>0</v>
      </c>
      <c r="AF69" s="328">
        <f>'3B_Income Stmnt_Eastern'!AF69+'3C_Income Stmnt_Western'!AF69+'3D_Income Stmnt_The Cape'!AF69</f>
        <v>0</v>
      </c>
      <c r="AG69" s="327">
        <f>'3B_Income Stmnt_Eastern'!AG69+'3C_Income Stmnt_Western'!AG69+'3D_Income Stmnt_The Cape'!AG69</f>
        <v>0</v>
      </c>
      <c r="AH69" s="327">
        <f>'3B_Income Stmnt_Eastern'!AH69+'3C_Income Stmnt_Western'!AH69+'3D_Income Stmnt_The Cape'!AH69</f>
        <v>0</v>
      </c>
      <c r="AI69" s="327">
        <f>'3B_Income Stmnt_Eastern'!AI69+'3C_Income Stmnt_Western'!AI69+'3D_Income Stmnt_The Cape'!AI69</f>
        <v>0</v>
      </c>
      <c r="AJ69" s="1114">
        <f t="shared" ref="AJ69:AJ79" si="184">SUM(AF69:AI69)</f>
        <v>0</v>
      </c>
      <c r="AK69" s="324">
        <f t="shared" ref="AK69:AK79" si="185">SUM(AJ69,AE69)</f>
        <v>0</v>
      </c>
      <c r="AL69" s="300">
        <v>43</v>
      </c>
      <c r="AM69" s="327">
        <f>'3B_Income Stmnt_Eastern'!AM69+'3C_Income Stmnt_Western'!AM69+'3D_Income Stmnt_The Cape'!AM69</f>
        <v>0</v>
      </c>
      <c r="AN69" s="327">
        <f>'3B_Income Stmnt_Eastern'!AN69+'3C_Income Stmnt_Western'!AN69+'3D_Income Stmnt_The Cape'!AN69</f>
        <v>0</v>
      </c>
      <c r="AO69" s="327">
        <f>'3B_Income Stmnt_Eastern'!AO69+'3C_Income Stmnt_Western'!AO69+'3D_Income Stmnt_The Cape'!AO69</f>
        <v>0</v>
      </c>
      <c r="AP69" s="327">
        <f>'3B_Income Stmnt_Eastern'!AP69+'3C_Income Stmnt_Western'!AP69+'3D_Income Stmnt_The Cape'!AP69</f>
        <v>0</v>
      </c>
      <c r="AQ69" s="302">
        <f t="shared" ref="AQ69:AQ79" si="186">SUM(AM69:AP69)</f>
        <v>0</v>
      </c>
      <c r="AR69" s="328">
        <f>'3B_Income Stmnt_Eastern'!AR69+'3C_Income Stmnt_Western'!AR69+'3D_Income Stmnt_The Cape'!AR69</f>
        <v>0</v>
      </c>
      <c r="AS69" s="327">
        <f>'3B_Income Stmnt_Eastern'!AS69+'3C_Income Stmnt_Western'!AS69+'3D_Income Stmnt_The Cape'!AS69</f>
        <v>0</v>
      </c>
      <c r="AT69" s="327">
        <f>'3B_Income Stmnt_Eastern'!AT69+'3C_Income Stmnt_Western'!AT69+'3D_Income Stmnt_The Cape'!AT69</f>
        <v>0</v>
      </c>
      <c r="AU69" s="327">
        <f>'3B_Income Stmnt_Eastern'!AU69+'3C_Income Stmnt_Western'!AU69+'3D_Income Stmnt_The Cape'!AU69</f>
        <v>0</v>
      </c>
      <c r="AV69" s="1114">
        <f t="shared" ref="AV69:AV79" si="187">SUM(AR69:AU69)</f>
        <v>0</v>
      </c>
      <c r="AW69" s="324">
        <f t="shared" ref="AW69:AW79" si="188">SUM(AV69,AQ69)</f>
        <v>0</v>
      </c>
      <c r="AX69" s="300">
        <v>43</v>
      </c>
      <c r="AY69" s="327">
        <f>'3B_Income Stmnt_Eastern'!AY69+'3C_Income Stmnt_Western'!AY69+'3D_Income Stmnt_The Cape'!AY69</f>
        <v>0</v>
      </c>
      <c r="AZ69" s="327">
        <f>'3B_Income Stmnt_Eastern'!AZ69+'3C_Income Stmnt_Western'!AZ69+'3D_Income Stmnt_The Cape'!AZ69</f>
        <v>0</v>
      </c>
      <c r="BA69" s="327">
        <f>'3B_Income Stmnt_Eastern'!BA69+'3C_Income Stmnt_Western'!BA69+'3D_Income Stmnt_The Cape'!BA69</f>
        <v>0</v>
      </c>
      <c r="BB69" s="327">
        <f>'3B_Income Stmnt_Eastern'!BB69+'3C_Income Stmnt_Western'!BB69+'3D_Income Stmnt_The Cape'!BB69</f>
        <v>0</v>
      </c>
      <c r="BC69" s="302">
        <f t="shared" ref="BC69:BC79" si="189">SUM(AY69:BB69)</f>
        <v>0</v>
      </c>
      <c r="BD69" s="328">
        <f>'3B_Income Stmnt_Eastern'!BD69+'3C_Income Stmnt_Western'!BD69+'3D_Income Stmnt_The Cape'!BD69</f>
        <v>0</v>
      </c>
      <c r="BE69" s="327">
        <f>'3B_Income Stmnt_Eastern'!BE69+'3C_Income Stmnt_Western'!BE69+'3D_Income Stmnt_The Cape'!BE69</f>
        <v>0</v>
      </c>
      <c r="BF69" s="327">
        <f>'3B_Income Stmnt_Eastern'!BF69+'3C_Income Stmnt_Western'!BF69+'3D_Income Stmnt_The Cape'!BF69</f>
        <v>0</v>
      </c>
      <c r="BG69" s="327">
        <f>'3B_Income Stmnt_Eastern'!BG69+'3C_Income Stmnt_Western'!BG69+'3D_Income Stmnt_The Cape'!BG69</f>
        <v>0</v>
      </c>
      <c r="BH69" s="1114">
        <f t="shared" ref="BH69:BH79" si="190">SUM(BD69:BG69)</f>
        <v>0</v>
      </c>
      <c r="BI69" s="324">
        <f t="shared" ref="BI69:BI79" si="191">SUM(BH69,BC69)</f>
        <v>0</v>
      </c>
      <c r="BJ69" s="300">
        <v>43</v>
      </c>
      <c r="BK69" s="327">
        <f>'3B_Income Stmnt_Eastern'!BK69+'3C_Income Stmnt_Western'!BK69+'3D_Income Stmnt_The Cape'!BK69</f>
        <v>0</v>
      </c>
      <c r="BL69" s="327">
        <f>'3B_Income Stmnt_Eastern'!BL69+'3C_Income Stmnt_Western'!BL69+'3D_Income Stmnt_The Cape'!BL69</f>
        <v>0</v>
      </c>
      <c r="BM69" s="327">
        <f>'3B_Income Stmnt_Eastern'!BM69+'3C_Income Stmnt_Western'!BM69+'3D_Income Stmnt_The Cape'!BM69</f>
        <v>0</v>
      </c>
      <c r="BN69" s="327">
        <f>'3B_Income Stmnt_Eastern'!BN69+'3C_Income Stmnt_Western'!BN69+'3D_Income Stmnt_The Cape'!BN69</f>
        <v>0</v>
      </c>
      <c r="BO69" s="302">
        <f t="shared" ref="BO69:BO79" si="192">SUM(BK69:BN69)</f>
        <v>0</v>
      </c>
      <c r="BP69" s="328">
        <f>'3B_Income Stmnt_Eastern'!BP69+'3C_Income Stmnt_Western'!BP69+'3D_Income Stmnt_The Cape'!BP69</f>
        <v>0</v>
      </c>
      <c r="BQ69" s="327">
        <f>'3B_Income Stmnt_Eastern'!BQ69+'3C_Income Stmnt_Western'!BQ69+'3D_Income Stmnt_The Cape'!BQ69</f>
        <v>0</v>
      </c>
      <c r="BR69" s="327">
        <f>'3B_Income Stmnt_Eastern'!BR69+'3C_Income Stmnt_Western'!BR69+'3D_Income Stmnt_The Cape'!BR69</f>
        <v>0</v>
      </c>
      <c r="BS69" s="327">
        <f>'3B_Income Stmnt_Eastern'!BS69+'3C_Income Stmnt_Western'!BS69+'3D_Income Stmnt_The Cape'!BS69</f>
        <v>0</v>
      </c>
      <c r="BT69" s="1114">
        <f t="shared" ref="BT69:BT79" si="193">SUM(BP69:BS69)</f>
        <v>0</v>
      </c>
      <c r="BU69" s="324">
        <f t="shared" ref="BU69:BU79" si="194">SUM(BT69,BO69)</f>
        <v>0</v>
      </c>
      <c r="BV69" s="300">
        <v>43</v>
      </c>
      <c r="BW69" s="327">
        <f>'3B_Income Stmnt_Eastern'!BW69+'3C_Income Stmnt_Western'!BW69+'3D_Income Stmnt_The Cape'!BW69</f>
        <v>0</v>
      </c>
      <c r="BX69" s="327">
        <f>'3B_Income Stmnt_Eastern'!BX69+'3C_Income Stmnt_Western'!BX69+'3D_Income Stmnt_The Cape'!BX69</f>
        <v>0</v>
      </c>
      <c r="BY69" s="327">
        <f>'3B_Income Stmnt_Eastern'!BY69+'3C_Income Stmnt_Western'!BY69+'3D_Income Stmnt_The Cape'!BY69</f>
        <v>0</v>
      </c>
      <c r="BZ69" s="327">
        <f>'3B_Income Stmnt_Eastern'!BZ69+'3C_Income Stmnt_Western'!BZ69+'3D_Income Stmnt_The Cape'!BZ69</f>
        <v>0</v>
      </c>
      <c r="CA69" s="302">
        <f t="shared" ref="CA69:CA79" si="195">SUM(BW69:BZ69)</f>
        <v>0</v>
      </c>
      <c r="CB69" s="328">
        <f>'3B_Income Stmnt_Eastern'!CB69+'3C_Income Stmnt_Western'!CB69+'3D_Income Stmnt_The Cape'!CB69</f>
        <v>0</v>
      </c>
      <c r="CC69" s="327">
        <f>'3B_Income Stmnt_Eastern'!CC69+'3C_Income Stmnt_Western'!CC69+'3D_Income Stmnt_The Cape'!CC69</f>
        <v>0</v>
      </c>
      <c r="CD69" s="327">
        <f>'3B_Income Stmnt_Eastern'!CD69+'3C_Income Stmnt_Western'!CD69+'3D_Income Stmnt_The Cape'!CD69</f>
        <v>0</v>
      </c>
      <c r="CE69" s="327">
        <f>'3B_Income Stmnt_Eastern'!CE69+'3C_Income Stmnt_Western'!CE69+'3D_Income Stmnt_The Cape'!CE69</f>
        <v>0</v>
      </c>
      <c r="CF69" s="1114">
        <f t="shared" ref="CF69:CF79" si="196">SUM(CB69:CE69)</f>
        <v>0</v>
      </c>
      <c r="CG69" s="324">
        <f t="shared" ref="CG69:CG79" si="197">SUM(CF69,CA69)</f>
        <v>0</v>
      </c>
      <c r="CH69" s="300">
        <v>43</v>
      </c>
      <c r="CI69" s="1114">
        <f t="shared" ref="CI69:CL79" si="198">C69+H69+O69+T69+AA69+AF69+AM69+AR69+AY69+BD69+BK69+BP69+BW69+CB69</f>
        <v>0</v>
      </c>
      <c r="CJ69" s="1114">
        <f t="shared" si="198"/>
        <v>0</v>
      </c>
      <c r="CK69" s="1114">
        <f t="shared" si="198"/>
        <v>0</v>
      </c>
      <c r="CL69" s="1114">
        <f t="shared" si="198"/>
        <v>0</v>
      </c>
      <c r="CM69" s="301">
        <f t="shared" ref="CM69:CM78" si="199">SUM(M69,Y69,AK69,AW69,BI69,BU69,CG69)</f>
        <v>0</v>
      </c>
    </row>
    <row r="70" spans="1:91" ht="15.75" customHeight="1">
      <c r="A70" s="312" t="s">
        <v>273</v>
      </c>
      <c r="B70" s="300">
        <v>44</v>
      </c>
      <c r="C70" s="327">
        <f>'3B_Income Stmnt_Eastern'!C70+'3C_Income Stmnt_Western'!C70+'3D_Income Stmnt_The Cape'!C70</f>
        <v>0</v>
      </c>
      <c r="D70" s="327">
        <f>'3B_Income Stmnt_Eastern'!D70+'3C_Income Stmnt_Western'!D70+'3D_Income Stmnt_The Cape'!D70</f>
        <v>0</v>
      </c>
      <c r="E70" s="327">
        <f>'3B_Income Stmnt_Eastern'!E70+'3C_Income Stmnt_Western'!E70+'3D_Income Stmnt_The Cape'!E70</f>
        <v>0</v>
      </c>
      <c r="F70" s="327">
        <f>'3B_Income Stmnt_Eastern'!F70+'3C_Income Stmnt_Western'!F70+'3D_Income Stmnt_The Cape'!F70</f>
        <v>0</v>
      </c>
      <c r="G70" s="302">
        <f t="shared" si="177"/>
        <v>0</v>
      </c>
      <c r="H70" s="328">
        <f>'3B_Income Stmnt_Eastern'!H70+'3C_Income Stmnt_Western'!H70+'3D_Income Stmnt_The Cape'!H70</f>
        <v>0</v>
      </c>
      <c r="I70" s="327">
        <f>'3B_Income Stmnt_Eastern'!I70+'3C_Income Stmnt_Western'!I70+'3D_Income Stmnt_The Cape'!I70</f>
        <v>0</v>
      </c>
      <c r="J70" s="327">
        <f>'3B_Income Stmnt_Eastern'!J70+'3C_Income Stmnt_Western'!J70+'3D_Income Stmnt_The Cape'!J70</f>
        <v>0</v>
      </c>
      <c r="K70" s="327">
        <f>'3B_Income Stmnt_Eastern'!K70+'3C_Income Stmnt_Western'!K70+'3D_Income Stmnt_The Cape'!K70</f>
        <v>0</v>
      </c>
      <c r="L70" s="1114">
        <f t="shared" si="178"/>
        <v>0</v>
      </c>
      <c r="M70" s="324">
        <f t="shared" si="179"/>
        <v>0</v>
      </c>
      <c r="N70" s="300">
        <v>44</v>
      </c>
      <c r="O70" s="327">
        <f>'3B_Income Stmnt_Eastern'!O70+'3C_Income Stmnt_Western'!O70+'3D_Income Stmnt_The Cape'!O70</f>
        <v>0</v>
      </c>
      <c r="P70" s="327">
        <f>'3B_Income Stmnt_Eastern'!P70+'3C_Income Stmnt_Western'!P70+'3D_Income Stmnt_The Cape'!P70</f>
        <v>0</v>
      </c>
      <c r="Q70" s="327">
        <f>'3B_Income Stmnt_Eastern'!Q70+'3C_Income Stmnt_Western'!Q70+'3D_Income Stmnt_The Cape'!Q70</f>
        <v>0</v>
      </c>
      <c r="R70" s="327">
        <f>'3B_Income Stmnt_Eastern'!R70+'3C_Income Stmnt_Western'!R70+'3D_Income Stmnt_The Cape'!R70</f>
        <v>0</v>
      </c>
      <c r="S70" s="302">
        <f t="shared" si="180"/>
        <v>0</v>
      </c>
      <c r="T70" s="328">
        <f>'3B_Income Stmnt_Eastern'!T70+'3C_Income Stmnt_Western'!T70+'3D_Income Stmnt_The Cape'!T70</f>
        <v>0</v>
      </c>
      <c r="U70" s="327">
        <f>'3B_Income Stmnt_Eastern'!U70+'3C_Income Stmnt_Western'!U70+'3D_Income Stmnt_The Cape'!U70</f>
        <v>0</v>
      </c>
      <c r="V70" s="327">
        <f>'3B_Income Stmnt_Eastern'!V70+'3C_Income Stmnt_Western'!V70+'3D_Income Stmnt_The Cape'!V70</f>
        <v>0</v>
      </c>
      <c r="W70" s="327">
        <f>'3B_Income Stmnt_Eastern'!W70+'3C_Income Stmnt_Western'!W70+'3D_Income Stmnt_The Cape'!W70</f>
        <v>0</v>
      </c>
      <c r="X70" s="1114">
        <f t="shared" si="181"/>
        <v>0</v>
      </c>
      <c r="Y70" s="324">
        <f t="shared" si="182"/>
        <v>0</v>
      </c>
      <c r="Z70" s="300">
        <v>44</v>
      </c>
      <c r="AA70" s="327">
        <f>'3B_Income Stmnt_Eastern'!AA70+'3C_Income Stmnt_Western'!AA70+'3D_Income Stmnt_The Cape'!AA70</f>
        <v>0</v>
      </c>
      <c r="AB70" s="327">
        <f>'3B_Income Stmnt_Eastern'!AB70+'3C_Income Stmnt_Western'!AB70+'3D_Income Stmnt_The Cape'!AB70</f>
        <v>0</v>
      </c>
      <c r="AC70" s="327">
        <f>'3B_Income Stmnt_Eastern'!AC70+'3C_Income Stmnt_Western'!AC70+'3D_Income Stmnt_The Cape'!AC70</f>
        <v>0</v>
      </c>
      <c r="AD70" s="327">
        <f>'3B_Income Stmnt_Eastern'!AD70+'3C_Income Stmnt_Western'!AD70+'3D_Income Stmnt_The Cape'!AD70</f>
        <v>0</v>
      </c>
      <c r="AE70" s="302">
        <f t="shared" si="183"/>
        <v>0</v>
      </c>
      <c r="AF70" s="328">
        <f>'3B_Income Stmnt_Eastern'!AF70+'3C_Income Stmnt_Western'!AF70+'3D_Income Stmnt_The Cape'!AF70</f>
        <v>0</v>
      </c>
      <c r="AG70" s="327">
        <f>'3B_Income Stmnt_Eastern'!AG70+'3C_Income Stmnt_Western'!AG70+'3D_Income Stmnt_The Cape'!AG70</f>
        <v>0</v>
      </c>
      <c r="AH70" s="327">
        <f>'3B_Income Stmnt_Eastern'!AH70+'3C_Income Stmnt_Western'!AH70+'3D_Income Stmnt_The Cape'!AH70</f>
        <v>0</v>
      </c>
      <c r="AI70" s="327">
        <f>'3B_Income Stmnt_Eastern'!AI70+'3C_Income Stmnt_Western'!AI70+'3D_Income Stmnt_The Cape'!AI70</f>
        <v>0</v>
      </c>
      <c r="AJ70" s="1114">
        <f t="shared" si="184"/>
        <v>0</v>
      </c>
      <c r="AK70" s="324">
        <f t="shared" si="185"/>
        <v>0</v>
      </c>
      <c r="AL70" s="300">
        <v>44</v>
      </c>
      <c r="AM70" s="327">
        <f>'3B_Income Stmnt_Eastern'!AM70+'3C_Income Stmnt_Western'!AM70+'3D_Income Stmnt_The Cape'!AM70</f>
        <v>0</v>
      </c>
      <c r="AN70" s="327">
        <f>'3B_Income Stmnt_Eastern'!AN70+'3C_Income Stmnt_Western'!AN70+'3D_Income Stmnt_The Cape'!AN70</f>
        <v>0</v>
      </c>
      <c r="AO70" s="327">
        <f>'3B_Income Stmnt_Eastern'!AO70+'3C_Income Stmnt_Western'!AO70+'3D_Income Stmnt_The Cape'!AO70</f>
        <v>0</v>
      </c>
      <c r="AP70" s="327">
        <f>'3B_Income Stmnt_Eastern'!AP70+'3C_Income Stmnt_Western'!AP70+'3D_Income Stmnt_The Cape'!AP70</f>
        <v>0</v>
      </c>
      <c r="AQ70" s="302">
        <f t="shared" si="186"/>
        <v>0</v>
      </c>
      <c r="AR70" s="328">
        <f>'3B_Income Stmnt_Eastern'!AR70+'3C_Income Stmnt_Western'!AR70+'3D_Income Stmnt_The Cape'!AR70</f>
        <v>0</v>
      </c>
      <c r="AS70" s="327">
        <f>'3B_Income Stmnt_Eastern'!AS70+'3C_Income Stmnt_Western'!AS70+'3D_Income Stmnt_The Cape'!AS70</f>
        <v>0</v>
      </c>
      <c r="AT70" s="327">
        <f>'3B_Income Stmnt_Eastern'!AT70+'3C_Income Stmnt_Western'!AT70+'3D_Income Stmnt_The Cape'!AT70</f>
        <v>0</v>
      </c>
      <c r="AU70" s="327">
        <f>'3B_Income Stmnt_Eastern'!AU70+'3C_Income Stmnt_Western'!AU70+'3D_Income Stmnt_The Cape'!AU70</f>
        <v>0</v>
      </c>
      <c r="AV70" s="1114">
        <f t="shared" si="187"/>
        <v>0</v>
      </c>
      <c r="AW70" s="324">
        <f t="shared" si="188"/>
        <v>0</v>
      </c>
      <c r="AX70" s="300">
        <v>44</v>
      </c>
      <c r="AY70" s="327">
        <f>'3B_Income Stmnt_Eastern'!AY70+'3C_Income Stmnt_Western'!AY70+'3D_Income Stmnt_The Cape'!AY70</f>
        <v>0</v>
      </c>
      <c r="AZ70" s="327">
        <f>'3B_Income Stmnt_Eastern'!AZ70+'3C_Income Stmnt_Western'!AZ70+'3D_Income Stmnt_The Cape'!AZ70</f>
        <v>0</v>
      </c>
      <c r="BA70" s="327">
        <f>'3B_Income Stmnt_Eastern'!BA70+'3C_Income Stmnt_Western'!BA70+'3D_Income Stmnt_The Cape'!BA70</f>
        <v>0</v>
      </c>
      <c r="BB70" s="327">
        <f>'3B_Income Stmnt_Eastern'!BB70+'3C_Income Stmnt_Western'!BB70+'3D_Income Stmnt_The Cape'!BB70</f>
        <v>0</v>
      </c>
      <c r="BC70" s="302">
        <f t="shared" si="189"/>
        <v>0</v>
      </c>
      <c r="BD70" s="328">
        <f>'3B_Income Stmnt_Eastern'!BD70+'3C_Income Stmnt_Western'!BD70+'3D_Income Stmnt_The Cape'!BD70</f>
        <v>0</v>
      </c>
      <c r="BE70" s="327">
        <f>'3B_Income Stmnt_Eastern'!BE70+'3C_Income Stmnt_Western'!BE70+'3D_Income Stmnt_The Cape'!BE70</f>
        <v>0</v>
      </c>
      <c r="BF70" s="327">
        <f>'3B_Income Stmnt_Eastern'!BF70+'3C_Income Stmnt_Western'!BF70+'3D_Income Stmnt_The Cape'!BF70</f>
        <v>0</v>
      </c>
      <c r="BG70" s="327">
        <f>'3B_Income Stmnt_Eastern'!BG70+'3C_Income Stmnt_Western'!BG70+'3D_Income Stmnt_The Cape'!BG70</f>
        <v>0</v>
      </c>
      <c r="BH70" s="1114">
        <f t="shared" si="190"/>
        <v>0</v>
      </c>
      <c r="BI70" s="324">
        <f t="shared" si="191"/>
        <v>0</v>
      </c>
      <c r="BJ70" s="300">
        <v>44</v>
      </c>
      <c r="BK70" s="327">
        <f>'3B_Income Stmnt_Eastern'!BK70+'3C_Income Stmnt_Western'!BK70+'3D_Income Stmnt_The Cape'!BK70</f>
        <v>0</v>
      </c>
      <c r="BL70" s="327">
        <f>'3B_Income Stmnt_Eastern'!BL70+'3C_Income Stmnt_Western'!BL70+'3D_Income Stmnt_The Cape'!BL70</f>
        <v>0</v>
      </c>
      <c r="BM70" s="327">
        <f>'3B_Income Stmnt_Eastern'!BM70+'3C_Income Stmnt_Western'!BM70+'3D_Income Stmnt_The Cape'!BM70</f>
        <v>0</v>
      </c>
      <c r="BN70" s="327">
        <f>'3B_Income Stmnt_Eastern'!BN70+'3C_Income Stmnt_Western'!BN70+'3D_Income Stmnt_The Cape'!BN70</f>
        <v>0</v>
      </c>
      <c r="BO70" s="302">
        <f t="shared" si="192"/>
        <v>0</v>
      </c>
      <c r="BP70" s="328">
        <f>'3B_Income Stmnt_Eastern'!BP70+'3C_Income Stmnt_Western'!BP70+'3D_Income Stmnt_The Cape'!BP70</f>
        <v>0</v>
      </c>
      <c r="BQ70" s="327">
        <f>'3B_Income Stmnt_Eastern'!BQ70+'3C_Income Stmnt_Western'!BQ70+'3D_Income Stmnt_The Cape'!BQ70</f>
        <v>0</v>
      </c>
      <c r="BR70" s="327">
        <f>'3B_Income Stmnt_Eastern'!BR70+'3C_Income Stmnt_Western'!BR70+'3D_Income Stmnt_The Cape'!BR70</f>
        <v>0</v>
      </c>
      <c r="BS70" s="327">
        <f>'3B_Income Stmnt_Eastern'!BS70+'3C_Income Stmnt_Western'!BS70+'3D_Income Stmnt_The Cape'!BS70</f>
        <v>0</v>
      </c>
      <c r="BT70" s="1114">
        <f t="shared" si="193"/>
        <v>0</v>
      </c>
      <c r="BU70" s="324">
        <f t="shared" si="194"/>
        <v>0</v>
      </c>
      <c r="BV70" s="300">
        <v>44</v>
      </c>
      <c r="BW70" s="327">
        <f>'3B_Income Stmnt_Eastern'!BW70+'3C_Income Stmnt_Western'!BW70+'3D_Income Stmnt_The Cape'!BW70</f>
        <v>0</v>
      </c>
      <c r="BX70" s="327">
        <f>'3B_Income Stmnt_Eastern'!BX70+'3C_Income Stmnt_Western'!BX70+'3D_Income Stmnt_The Cape'!BX70</f>
        <v>0</v>
      </c>
      <c r="BY70" s="327">
        <f>'3B_Income Stmnt_Eastern'!BY70+'3C_Income Stmnt_Western'!BY70+'3D_Income Stmnt_The Cape'!BY70</f>
        <v>0</v>
      </c>
      <c r="BZ70" s="327">
        <f>'3B_Income Stmnt_Eastern'!BZ70+'3C_Income Stmnt_Western'!BZ70+'3D_Income Stmnt_The Cape'!BZ70</f>
        <v>0</v>
      </c>
      <c r="CA70" s="302">
        <f t="shared" si="195"/>
        <v>0</v>
      </c>
      <c r="CB70" s="328">
        <f>'3B_Income Stmnt_Eastern'!CB70+'3C_Income Stmnt_Western'!CB70+'3D_Income Stmnt_The Cape'!CB70</f>
        <v>0</v>
      </c>
      <c r="CC70" s="327">
        <f>'3B_Income Stmnt_Eastern'!CC70+'3C_Income Stmnt_Western'!CC70+'3D_Income Stmnt_The Cape'!CC70</f>
        <v>0</v>
      </c>
      <c r="CD70" s="327">
        <f>'3B_Income Stmnt_Eastern'!CD70+'3C_Income Stmnt_Western'!CD70+'3D_Income Stmnt_The Cape'!CD70</f>
        <v>0</v>
      </c>
      <c r="CE70" s="327">
        <f>'3B_Income Stmnt_Eastern'!CE70+'3C_Income Stmnt_Western'!CE70+'3D_Income Stmnt_The Cape'!CE70</f>
        <v>0</v>
      </c>
      <c r="CF70" s="1114">
        <f t="shared" si="196"/>
        <v>0</v>
      </c>
      <c r="CG70" s="324">
        <f t="shared" si="197"/>
        <v>0</v>
      </c>
      <c r="CH70" s="300">
        <v>44</v>
      </c>
      <c r="CI70" s="1114">
        <f t="shared" si="198"/>
        <v>0</v>
      </c>
      <c r="CJ70" s="1114">
        <f t="shared" si="198"/>
        <v>0</v>
      </c>
      <c r="CK70" s="1114">
        <f t="shared" si="198"/>
        <v>0</v>
      </c>
      <c r="CL70" s="1114">
        <f t="shared" si="198"/>
        <v>0</v>
      </c>
      <c r="CM70" s="301">
        <f t="shared" si="199"/>
        <v>0</v>
      </c>
    </row>
    <row r="71" spans="1:91" ht="15.75" customHeight="1">
      <c r="A71" s="312" t="s">
        <v>1337</v>
      </c>
      <c r="B71" s="300">
        <v>45</v>
      </c>
      <c r="C71" s="327">
        <f>'3B_Income Stmnt_Eastern'!C71+'3C_Income Stmnt_Western'!C71+'3D_Income Stmnt_The Cape'!C71</f>
        <v>0</v>
      </c>
      <c r="D71" s="327">
        <f>'3B_Income Stmnt_Eastern'!D71+'3C_Income Stmnt_Western'!D71+'3D_Income Stmnt_The Cape'!D71</f>
        <v>0</v>
      </c>
      <c r="E71" s="327">
        <f>'3B_Income Stmnt_Eastern'!E71+'3C_Income Stmnt_Western'!E71+'3D_Income Stmnt_The Cape'!E71</f>
        <v>0</v>
      </c>
      <c r="F71" s="327">
        <f>'3B_Income Stmnt_Eastern'!F71+'3C_Income Stmnt_Western'!F71+'3D_Income Stmnt_The Cape'!F71</f>
        <v>0</v>
      </c>
      <c r="G71" s="302">
        <f t="shared" si="177"/>
        <v>0</v>
      </c>
      <c r="H71" s="328">
        <f>'3B_Income Stmnt_Eastern'!H71+'3C_Income Stmnt_Western'!H71+'3D_Income Stmnt_The Cape'!H71</f>
        <v>0</v>
      </c>
      <c r="I71" s="327">
        <f>'3B_Income Stmnt_Eastern'!I71+'3C_Income Stmnt_Western'!I71+'3D_Income Stmnt_The Cape'!I71</f>
        <v>0</v>
      </c>
      <c r="J71" s="327">
        <f>'3B_Income Stmnt_Eastern'!J71+'3C_Income Stmnt_Western'!J71+'3D_Income Stmnt_The Cape'!J71</f>
        <v>0</v>
      </c>
      <c r="K71" s="327">
        <f>'3B_Income Stmnt_Eastern'!K71+'3C_Income Stmnt_Western'!K71+'3D_Income Stmnt_The Cape'!K71</f>
        <v>0</v>
      </c>
      <c r="L71" s="1114">
        <f t="shared" si="178"/>
        <v>0</v>
      </c>
      <c r="M71" s="324">
        <f t="shared" si="179"/>
        <v>0</v>
      </c>
      <c r="N71" s="300">
        <v>45</v>
      </c>
      <c r="O71" s="327">
        <f>'3B_Income Stmnt_Eastern'!O71+'3C_Income Stmnt_Western'!O71+'3D_Income Stmnt_The Cape'!O71</f>
        <v>0</v>
      </c>
      <c r="P71" s="327">
        <f>'3B_Income Stmnt_Eastern'!P71+'3C_Income Stmnt_Western'!P71+'3D_Income Stmnt_The Cape'!P71</f>
        <v>0</v>
      </c>
      <c r="Q71" s="327">
        <f>'3B_Income Stmnt_Eastern'!Q71+'3C_Income Stmnt_Western'!Q71+'3D_Income Stmnt_The Cape'!Q71</f>
        <v>0</v>
      </c>
      <c r="R71" s="327">
        <f>'3B_Income Stmnt_Eastern'!R71+'3C_Income Stmnt_Western'!R71+'3D_Income Stmnt_The Cape'!R71</f>
        <v>0</v>
      </c>
      <c r="S71" s="302">
        <f t="shared" si="180"/>
        <v>0</v>
      </c>
      <c r="T71" s="328">
        <f>'3B_Income Stmnt_Eastern'!T71+'3C_Income Stmnt_Western'!T71+'3D_Income Stmnt_The Cape'!T71</f>
        <v>0</v>
      </c>
      <c r="U71" s="327">
        <f>'3B_Income Stmnt_Eastern'!U71+'3C_Income Stmnt_Western'!U71+'3D_Income Stmnt_The Cape'!U71</f>
        <v>0</v>
      </c>
      <c r="V71" s="327">
        <f>'3B_Income Stmnt_Eastern'!V71+'3C_Income Stmnt_Western'!V71+'3D_Income Stmnt_The Cape'!V71</f>
        <v>0</v>
      </c>
      <c r="W71" s="327">
        <f>'3B_Income Stmnt_Eastern'!W71+'3C_Income Stmnt_Western'!W71+'3D_Income Stmnt_The Cape'!W71</f>
        <v>0</v>
      </c>
      <c r="X71" s="1114">
        <f t="shared" si="181"/>
        <v>0</v>
      </c>
      <c r="Y71" s="324">
        <f t="shared" si="182"/>
        <v>0</v>
      </c>
      <c r="Z71" s="300">
        <v>45</v>
      </c>
      <c r="AA71" s="327">
        <f>'3B_Income Stmnt_Eastern'!AA71+'3C_Income Stmnt_Western'!AA71+'3D_Income Stmnt_The Cape'!AA71</f>
        <v>0</v>
      </c>
      <c r="AB71" s="327">
        <f>'3B_Income Stmnt_Eastern'!AB71+'3C_Income Stmnt_Western'!AB71+'3D_Income Stmnt_The Cape'!AB71</f>
        <v>0</v>
      </c>
      <c r="AC71" s="327">
        <f>'3B_Income Stmnt_Eastern'!AC71+'3C_Income Stmnt_Western'!AC71+'3D_Income Stmnt_The Cape'!AC71</f>
        <v>0</v>
      </c>
      <c r="AD71" s="327">
        <f>'3B_Income Stmnt_Eastern'!AD71+'3C_Income Stmnt_Western'!AD71+'3D_Income Stmnt_The Cape'!AD71</f>
        <v>0</v>
      </c>
      <c r="AE71" s="302">
        <f t="shared" si="183"/>
        <v>0</v>
      </c>
      <c r="AF71" s="328">
        <f>'3B_Income Stmnt_Eastern'!AF71+'3C_Income Stmnt_Western'!AF71+'3D_Income Stmnt_The Cape'!AF71</f>
        <v>0</v>
      </c>
      <c r="AG71" s="327">
        <f>'3B_Income Stmnt_Eastern'!AG71+'3C_Income Stmnt_Western'!AG71+'3D_Income Stmnt_The Cape'!AG71</f>
        <v>0</v>
      </c>
      <c r="AH71" s="327">
        <f>'3B_Income Stmnt_Eastern'!AH71+'3C_Income Stmnt_Western'!AH71+'3D_Income Stmnt_The Cape'!AH71</f>
        <v>0</v>
      </c>
      <c r="AI71" s="327">
        <f>'3B_Income Stmnt_Eastern'!AI71+'3C_Income Stmnt_Western'!AI71+'3D_Income Stmnt_The Cape'!AI71</f>
        <v>0</v>
      </c>
      <c r="AJ71" s="1114">
        <f t="shared" si="184"/>
        <v>0</v>
      </c>
      <c r="AK71" s="324">
        <f t="shared" si="185"/>
        <v>0</v>
      </c>
      <c r="AL71" s="300">
        <v>45</v>
      </c>
      <c r="AM71" s="327">
        <f>'3B_Income Stmnt_Eastern'!AM71+'3C_Income Stmnt_Western'!AM71+'3D_Income Stmnt_The Cape'!AM71</f>
        <v>0</v>
      </c>
      <c r="AN71" s="327">
        <f>'3B_Income Stmnt_Eastern'!AN71+'3C_Income Stmnt_Western'!AN71+'3D_Income Stmnt_The Cape'!AN71</f>
        <v>0</v>
      </c>
      <c r="AO71" s="327">
        <f>'3B_Income Stmnt_Eastern'!AO71+'3C_Income Stmnt_Western'!AO71+'3D_Income Stmnt_The Cape'!AO71</f>
        <v>0</v>
      </c>
      <c r="AP71" s="327">
        <f>'3B_Income Stmnt_Eastern'!AP71+'3C_Income Stmnt_Western'!AP71+'3D_Income Stmnt_The Cape'!AP71</f>
        <v>0</v>
      </c>
      <c r="AQ71" s="302">
        <f t="shared" si="186"/>
        <v>0</v>
      </c>
      <c r="AR71" s="328">
        <f>'3B_Income Stmnt_Eastern'!AR71+'3C_Income Stmnt_Western'!AR71+'3D_Income Stmnt_The Cape'!AR71</f>
        <v>0</v>
      </c>
      <c r="AS71" s="327">
        <f>'3B_Income Stmnt_Eastern'!AS71+'3C_Income Stmnt_Western'!AS71+'3D_Income Stmnt_The Cape'!AS71</f>
        <v>0</v>
      </c>
      <c r="AT71" s="327">
        <f>'3B_Income Stmnt_Eastern'!AT71+'3C_Income Stmnt_Western'!AT71+'3D_Income Stmnt_The Cape'!AT71</f>
        <v>0</v>
      </c>
      <c r="AU71" s="327">
        <f>'3B_Income Stmnt_Eastern'!AU71+'3C_Income Stmnt_Western'!AU71+'3D_Income Stmnt_The Cape'!AU71</f>
        <v>0</v>
      </c>
      <c r="AV71" s="1114">
        <f t="shared" si="187"/>
        <v>0</v>
      </c>
      <c r="AW71" s="324">
        <f t="shared" si="188"/>
        <v>0</v>
      </c>
      <c r="AX71" s="300">
        <v>45</v>
      </c>
      <c r="AY71" s="327">
        <f>'3B_Income Stmnt_Eastern'!AY71+'3C_Income Stmnt_Western'!AY71+'3D_Income Stmnt_The Cape'!AY71</f>
        <v>0</v>
      </c>
      <c r="AZ71" s="327">
        <f>'3B_Income Stmnt_Eastern'!AZ71+'3C_Income Stmnt_Western'!AZ71+'3D_Income Stmnt_The Cape'!AZ71</f>
        <v>0</v>
      </c>
      <c r="BA71" s="327">
        <f>'3B_Income Stmnt_Eastern'!BA71+'3C_Income Stmnt_Western'!BA71+'3D_Income Stmnt_The Cape'!BA71</f>
        <v>0</v>
      </c>
      <c r="BB71" s="327">
        <f>'3B_Income Stmnt_Eastern'!BB71+'3C_Income Stmnt_Western'!BB71+'3D_Income Stmnt_The Cape'!BB71</f>
        <v>0</v>
      </c>
      <c r="BC71" s="302">
        <f t="shared" si="189"/>
        <v>0</v>
      </c>
      <c r="BD71" s="328">
        <f>'3B_Income Stmnt_Eastern'!BD71+'3C_Income Stmnt_Western'!BD71+'3D_Income Stmnt_The Cape'!BD71</f>
        <v>0</v>
      </c>
      <c r="BE71" s="327">
        <f>'3B_Income Stmnt_Eastern'!BE71+'3C_Income Stmnt_Western'!BE71+'3D_Income Stmnt_The Cape'!BE71</f>
        <v>0</v>
      </c>
      <c r="BF71" s="327">
        <f>'3B_Income Stmnt_Eastern'!BF71+'3C_Income Stmnt_Western'!BF71+'3D_Income Stmnt_The Cape'!BF71</f>
        <v>0</v>
      </c>
      <c r="BG71" s="327">
        <f>'3B_Income Stmnt_Eastern'!BG71+'3C_Income Stmnt_Western'!BG71+'3D_Income Stmnt_The Cape'!BG71</f>
        <v>0</v>
      </c>
      <c r="BH71" s="1114">
        <f t="shared" si="190"/>
        <v>0</v>
      </c>
      <c r="BI71" s="324">
        <f t="shared" si="191"/>
        <v>0</v>
      </c>
      <c r="BJ71" s="300">
        <v>45</v>
      </c>
      <c r="BK71" s="327">
        <f>'3B_Income Stmnt_Eastern'!BK71+'3C_Income Stmnt_Western'!BK71+'3D_Income Stmnt_The Cape'!BK71</f>
        <v>0</v>
      </c>
      <c r="BL71" s="327">
        <f>'3B_Income Stmnt_Eastern'!BL71+'3C_Income Stmnt_Western'!BL71+'3D_Income Stmnt_The Cape'!BL71</f>
        <v>0</v>
      </c>
      <c r="BM71" s="327">
        <f>'3B_Income Stmnt_Eastern'!BM71+'3C_Income Stmnt_Western'!BM71+'3D_Income Stmnt_The Cape'!BM71</f>
        <v>0</v>
      </c>
      <c r="BN71" s="327">
        <f>'3B_Income Stmnt_Eastern'!BN71+'3C_Income Stmnt_Western'!BN71+'3D_Income Stmnt_The Cape'!BN71</f>
        <v>0</v>
      </c>
      <c r="BO71" s="302">
        <f t="shared" si="192"/>
        <v>0</v>
      </c>
      <c r="BP71" s="328">
        <f>'3B_Income Stmnt_Eastern'!BP71+'3C_Income Stmnt_Western'!BP71+'3D_Income Stmnt_The Cape'!BP71</f>
        <v>0</v>
      </c>
      <c r="BQ71" s="327">
        <f>'3B_Income Stmnt_Eastern'!BQ71+'3C_Income Stmnt_Western'!BQ71+'3D_Income Stmnt_The Cape'!BQ71</f>
        <v>0</v>
      </c>
      <c r="BR71" s="327">
        <f>'3B_Income Stmnt_Eastern'!BR71+'3C_Income Stmnt_Western'!BR71+'3D_Income Stmnt_The Cape'!BR71</f>
        <v>0</v>
      </c>
      <c r="BS71" s="327">
        <f>'3B_Income Stmnt_Eastern'!BS71+'3C_Income Stmnt_Western'!BS71+'3D_Income Stmnt_The Cape'!BS71</f>
        <v>0</v>
      </c>
      <c r="BT71" s="1114">
        <f t="shared" si="193"/>
        <v>0</v>
      </c>
      <c r="BU71" s="324">
        <f t="shared" si="194"/>
        <v>0</v>
      </c>
      <c r="BV71" s="300">
        <v>45</v>
      </c>
      <c r="BW71" s="327">
        <f>'3B_Income Stmnt_Eastern'!BW71+'3C_Income Stmnt_Western'!BW71+'3D_Income Stmnt_The Cape'!BW71</f>
        <v>0</v>
      </c>
      <c r="BX71" s="327">
        <f>'3B_Income Stmnt_Eastern'!BX71+'3C_Income Stmnt_Western'!BX71+'3D_Income Stmnt_The Cape'!BX71</f>
        <v>0</v>
      </c>
      <c r="BY71" s="327">
        <f>'3B_Income Stmnt_Eastern'!BY71+'3C_Income Stmnt_Western'!BY71+'3D_Income Stmnt_The Cape'!BY71</f>
        <v>0</v>
      </c>
      <c r="BZ71" s="327">
        <f>'3B_Income Stmnt_Eastern'!BZ71+'3C_Income Stmnt_Western'!BZ71+'3D_Income Stmnt_The Cape'!BZ71</f>
        <v>0</v>
      </c>
      <c r="CA71" s="302">
        <f t="shared" si="195"/>
        <v>0</v>
      </c>
      <c r="CB71" s="328">
        <f>'3B_Income Stmnt_Eastern'!CB71+'3C_Income Stmnt_Western'!CB71+'3D_Income Stmnt_The Cape'!CB71</f>
        <v>0</v>
      </c>
      <c r="CC71" s="327">
        <f>'3B_Income Stmnt_Eastern'!CC71+'3C_Income Stmnt_Western'!CC71+'3D_Income Stmnt_The Cape'!CC71</f>
        <v>0</v>
      </c>
      <c r="CD71" s="327">
        <f>'3B_Income Stmnt_Eastern'!CD71+'3C_Income Stmnt_Western'!CD71+'3D_Income Stmnt_The Cape'!CD71</f>
        <v>0</v>
      </c>
      <c r="CE71" s="327">
        <f>'3B_Income Stmnt_Eastern'!CE71+'3C_Income Stmnt_Western'!CE71+'3D_Income Stmnt_The Cape'!CE71</f>
        <v>0</v>
      </c>
      <c r="CF71" s="1114">
        <f t="shared" si="196"/>
        <v>0</v>
      </c>
      <c r="CG71" s="324">
        <f t="shared" si="197"/>
        <v>0</v>
      </c>
      <c r="CH71" s="300">
        <v>45</v>
      </c>
      <c r="CI71" s="1114">
        <f t="shared" si="198"/>
        <v>0</v>
      </c>
      <c r="CJ71" s="1114">
        <f t="shared" si="198"/>
        <v>0</v>
      </c>
      <c r="CK71" s="1114">
        <f t="shared" si="198"/>
        <v>0</v>
      </c>
      <c r="CL71" s="1114">
        <f t="shared" si="198"/>
        <v>0</v>
      </c>
      <c r="CM71" s="301">
        <f t="shared" si="199"/>
        <v>0</v>
      </c>
    </row>
    <row r="72" spans="1:91" ht="15.75" customHeight="1">
      <c r="A72" s="312" t="s">
        <v>277</v>
      </c>
      <c r="B72" s="300">
        <v>46</v>
      </c>
      <c r="C72" s="327">
        <f>'3B_Income Stmnt_Eastern'!C72+'3C_Income Stmnt_Western'!C72+'3D_Income Stmnt_The Cape'!C72</f>
        <v>0</v>
      </c>
      <c r="D72" s="327">
        <f>'3B_Income Stmnt_Eastern'!D72+'3C_Income Stmnt_Western'!D72+'3D_Income Stmnt_The Cape'!D72</f>
        <v>0</v>
      </c>
      <c r="E72" s="327">
        <f>'3B_Income Stmnt_Eastern'!E72+'3C_Income Stmnt_Western'!E72+'3D_Income Stmnt_The Cape'!E72</f>
        <v>0</v>
      </c>
      <c r="F72" s="327">
        <f>'3B_Income Stmnt_Eastern'!F72+'3C_Income Stmnt_Western'!F72+'3D_Income Stmnt_The Cape'!F72</f>
        <v>0</v>
      </c>
      <c r="G72" s="302">
        <f t="shared" si="177"/>
        <v>0</v>
      </c>
      <c r="H72" s="328">
        <f>'3B_Income Stmnt_Eastern'!H72+'3C_Income Stmnt_Western'!H72+'3D_Income Stmnt_The Cape'!H72</f>
        <v>0</v>
      </c>
      <c r="I72" s="327">
        <f>'3B_Income Stmnt_Eastern'!I72+'3C_Income Stmnt_Western'!I72+'3D_Income Stmnt_The Cape'!I72</f>
        <v>0</v>
      </c>
      <c r="J72" s="327">
        <f>'3B_Income Stmnt_Eastern'!J72+'3C_Income Stmnt_Western'!J72+'3D_Income Stmnt_The Cape'!J72</f>
        <v>0</v>
      </c>
      <c r="K72" s="327">
        <f>'3B_Income Stmnt_Eastern'!K72+'3C_Income Stmnt_Western'!K72+'3D_Income Stmnt_The Cape'!K72</f>
        <v>0</v>
      </c>
      <c r="L72" s="1114">
        <f t="shared" si="178"/>
        <v>0</v>
      </c>
      <c r="M72" s="324">
        <f t="shared" si="179"/>
        <v>0</v>
      </c>
      <c r="N72" s="300">
        <v>46</v>
      </c>
      <c r="O72" s="327">
        <f>'3B_Income Stmnt_Eastern'!O72+'3C_Income Stmnt_Western'!O72+'3D_Income Stmnt_The Cape'!O72</f>
        <v>0</v>
      </c>
      <c r="P72" s="327">
        <f>'3B_Income Stmnt_Eastern'!P72+'3C_Income Stmnt_Western'!P72+'3D_Income Stmnt_The Cape'!P72</f>
        <v>0</v>
      </c>
      <c r="Q72" s="327">
        <f>'3B_Income Stmnt_Eastern'!Q72+'3C_Income Stmnt_Western'!Q72+'3D_Income Stmnt_The Cape'!Q72</f>
        <v>0</v>
      </c>
      <c r="R72" s="327">
        <f>'3B_Income Stmnt_Eastern'!R72+'3C_Income Stmnt_Western'!R72+'3D_Income Stmnt_The Cape'!R72</f>
        <v>0</v>
      </c>
      <c r="S72" s="302">
        <f t="shared" si="180"/>
        <v>0</v>
      </c>
      <c r="T72" s="328">
        <f>'3B_Income Stmnt_Eastern'!T72+'3C_Income Stmnt_Western'!T72+'3D_Income Stmnt_The Cape'!T72</f>
        <v>0</v>
      </c>
      <c r="U72" s="327">
        <f>'3B_Income Stmnt_Eastern'!U72+'3C_Income Stmnt_Western'!U72+'3D_Income Stmnt_The Cape'!U72</f>
        <v>0</v>
      </c>
      <c r="V72" s="327">
        <f>'3B_Income Stmnt_Eastern'!V72+'3C_Income Stmnt_Western'!V72+'3D_Income Stmnt_The Cape'!V72</f>
        <v>0</v>
      </c>
      <c r="W72" s="327">
        <f>'3B_Income Stmnt_Eastern'!W72+'3C_Income Stmnt_Western'!W72+'3D_Income Stmnt_The Cape'!W72</f>
        <v>0</v>
      </c>
      <c r="X72" s="1114">
        <f t="shared" si="181"/>
        <v>0</v>
      </c>
      <c r="Y72" s="324">
        <f t="shared" si="182"/>
        <v>0</v>
      </c>
      <c r="Z72" s="300">
        <v>46</v>
      </c>
      <c r="AA72" s="327">
        <f>'3B_Income Stmnt_Eastern'!AA72+'3C_Income Stmnt_Western'!AA72+'3D_Income Stmnt_The Cape'!AA72</f>
        <v>0</v>
      </c>
      <c r="AB72" s="327">
        <f>'3B_Income Stmnt_Eastern'!AB72+'3C_Income Stmnt_Western'!AB72+'3D_Income Stmnt_The Cape'!AB72</f>
        <v>0</v>
      </c>
      <c r="AC72" s="327">
        <f>'3B_Income Stmnt_Eastern'!AC72+'3C_Income Stmnt_Western'!AC72+'3D_Income Stmnt_The Cape'!AC72</f>
        <v>0</v>
      </c>
      <c r="AD72" s="327">
        <f>'3B_Income Stmnt_Eastern'!AD72+'3C_Income Stmnt_Western'!AD72+'3D_Income Stmnt_The Cape'!AD72</f>
        <v>0</v>
      </c>
      <c r="AE72" s="302">
        <f t="shared" si="183"/>
        <v>0</v>
      </c>
      <c r="AF72" s="328">
        <f>'3B_Income Stmnt_Eastern'!AF72+'3C_Income Stmnt_Western'!AF72+'3D_Income Stmnt_The Cape'!AF72</f>
        <v>0</v>
      </c>
      <c r="AG72" s="327">
        <f>'3B_Income Stmnt_Eastern'!AG72+'3C_Income Stmnt_Western'!AG72+'3D_Income Stmnt_The Cape'!AG72</f>
        <v>0</v>
      </c>
      <c r="AH72" s="327">
        <f>'3B_Income Stmnt_Eastern'!AH72+'3C_Income Stmnt_Western'!AH72+'3D_Income Stmnt_The Cape'!AH72</f>
        <v>0</v>
      </c>
      <c r="AI72" s="327">
        <f>'3B_Income Stmnt_Eastern'!AI72+'3C_Income Stmnt_Western'!AI72+'3D_Income Stmnt_The Cape'!AI72</f>
        <v>0</v>
      </c>
      <c r="AJ72" s="1114">
        <f t="shared" si="184"/>
        <v>0</v>
      </c>
      <c r="AK72" s="324">
        <f t="shared" si="185"/>
        <v>0</v>
      </c>
      <c r="AL72" s="300">
        <v>46</v>
      </c>
      <c r="AM72" s="327">
        <f>'3B_Income Stmnt_Eastern'!AM72+'3C_Income Stmnt_Western'!AM72+'3D_Income Stmnt_The Cape'!AM72</f>
        <v>0</v>
      </c>
      <c r="AN72" s="327">
        <f>'3B_Income Stmnt_Eastern'!AN72+'3C_Income Stmnt_Western'!AN72+'3D_Income Stmnt_The Cape'!AN72</f>
        <v>0</v>
      </c>
      <c r="AO72" s="327">
        <f>'3B_Income Stmnt_Eastern'!AO72+'3C_Income Stmnt_Western'!AO72+'3D_Income Stmnt_The Cape'!AO72</f>
        <v>0</v>
      </c>
      <c r="AP72" s="327">
        <f>'3B_Income Stmnt_Eastern'!AP72+'3C_Income Stmnt_Western'!AP72+'3D_Income Stmnt_The Cape'!AP72</f>
        <v>0</v>
      </c>
      <c r="AQ72" s="302">
        <f t="shared" si="186"/>
        <v>0</v>
      </c>
      <c r="AR72" s="328">
        <f>'3B_Income Stmnt_Eastern'!AR72+'3C_Income Stmnt_Western'!AR72+'3D_Income Stmnt_The Cape'!AR72</f>
        <v>0</v>
      </c>
      <c r="AS72" s="327">
        <f>'3B_Income Stmnt_Eastern'!AS72+'3C_Income Stmnt_Western'!AS72+'3D_Income Stmnt_The Cape'!AS72</f>
        <v>0</v>
      </c>
      <c r="AT72" s="327">
        <f>'3B_Income Stmnt_Eastern'!AT72+'3C_Income Stmnt_Western'!AT72+'3D_Income Stmnt_The Cape'!AT72</f>
        <v>0</v>
      </c>
      <c r="AU72" s="327">
        <f>'3B_Income Stmnt_Eastern'!AU72+'3C_Income Stmnt_Western'!AU72+'3D_Income Stmnt_The Cape'!AU72</f>
        <v>0</v>
      </c>
      <c r="AV72" s="1114">
        <f t="shared" si="187"/>
        <v>0</v>
      </c>
      <c r="AW72" s="324">
        <f t="shared" si="188"/>
        <v>0</v>
      </c>
      <c r="AX72" s="300">
        <v>46</v>
      </c>
      <c r="AY72" s="327">
        <f>'3B_Income Stmnt_Eastern'!AY72+'3C_Income Stmnt_Western'!AY72+'3D_Income Stmnt_The Cape'!AY72</f>
        <v>0</v>
      </c>
      <c r="AZ72" s="327">
        <f>'3B_Income Stmnt_Eastern'!AZ72+'3C_Income Stmnt_Western'!AZ72+'3D_Income Stmnt_The Cape'!AZ72</f>
        <v>0</v>
      </c>
      <c r="BA72" s="327">
        <f>'3B_Income Stmnt_Eastern'!BA72+'3C_Income Stmnt_Western'!BA72+'3D_Income Stmnt_The Cape'!BA72</f>
        <v>0</v>
      </c>
      <c r="BB72" s="327">
        <f>'3B_Income Stmnt_Eastern'!BB72+'3C_Income Stmnt_Western'!BB72+'3D_Income Stmnt_The Cape'!BB72</f>
        <v>0</v>
      </c>
      <c r="BC72" s="302">
        <f t="shared" si="189"/>
        <v>0</v>
      </c>
      <c r="BD72" s="328">
        <f>'3B_Income Stmnt_Eastern'!BD72+'3C_Income Stmnt_Western'!BD72+'3D_Income Stmnt_The Cape'!BD72</f>
        <v>0</v>
      </c>
      <c r="BE72" s="327">
        <f>'3B_Income Stmnt_Eastern'!BE72+'3C_Income Stmnt_Western'!BE72+'3D_Income Stmnt_The Cape'!BE72</f>
        <v>0</v>
      </c>
      <c r="BF72" s="327">
        <f>'3B_Income Stmnt_Eastern'!BF72+'3C_Income Stmnt_Western'!BF72+'3D_Income Stmnt_The Cape'!BF72</f>
        <v>0</v>
      </c>
      <c r="BG72" s="327">
        <f>'3B_Income Stmnt_Eastern'!BG72+'3C_Income Stmnt_Western'!BG72+'3D_Income Stmnt_The Cape'!BG72</f>
        <v>0</v>
      </c>
      <c r="BH72" s="1114">
        <f t="shared" si="190"/>
        <v>0</v>
      </c>
      <c r="BI72" s="324">
        <f t="shared" si="191"/>
        <v>0</v>
      </c>
      <c r="BJ72" s="300">
        <v>46</v>
      </c>
      <c r="BK72" s="327">
        <f>'3B_Income Stmnt_Eastern'!BK72+'3C_Income Stmnt_Western'!BK72+'3D_Income Stmnt_The Cape'!BK72</f>
        <v>0</v>
      </c>
      <c r="BL72" s="327">
        <f>'3B_Income Stmnt_Eastern'!BL72+'3C_Income Stmnt_Western'!BL72+'3D_Income Stmnt_The Cape'!BL72</f>
        <v>0</v>
      </c>
      <c r="BM72" s="327">
        <f>'3B_Income Stmnt_Eastern'!BM72+'3C_Income Stmnt_Western'!BM72+'3D_Income Stmnt_The Cape'!BM72</f>
        <v>0</v>
      </c>
      <c r="BN72" s="327">
        <f>'3B_Income Stmnt_Eastern'!BN72+'3C_Income Stmnt_Western'!BN72+'3D_Income Stmnt_The Cape'!BN72</f>
        <v>0</v>
      </c>
      <c r="BO72" s="302">
        <f t="shared" si="192"/>
        <v>0</v>
      </c>
      <c r="BP72" s="328">
        <f>'3B_Income Stmnt_Eastern'!BP72+'3C_Income Stmnt_Western'!BP72+'3D_Income Stmnt_The Cape'!BP72</f>
        <v>0</v>
      </c>
      <c r="BQ72" s="327">
        <f>'3B_Income Stmnt_Eastern'!BQ72+'3C_Income Stmnt_Western'!BQ72+'3D_Income Stmnt_The Cape'!BQ72</f>
        <v>0</v>
      </c>
      <c r="BR72" s="327">
        <f>'3B_Income Stmnt_Eastern'!BR72+'3C_Income Stmnt_Western'!BR72+'3D_Income Stmnt_The Cape'!BR72</f>
        <v>0</v>
      </c>
      <c r="BS72" s="327">
        <f>'3B_Income Stmnt_Eastern'!BS72+'3C_Income Stmnt_Western'!BS72+'3D_Income Stmnt_The Cape'!BS72</f>
        <v>0</v>
      </c>
      <c r="BT72" s="1114">
        <f t="shared" si="193"/>
        <v>0</v>
      </c>
      <c r="BU72" s="324">
        <f t="shared" si="194"/>
        <v>0</v>
      </c>
      <c r="BV72" s="300">
        <v>46</v>
      </c>
      <c r="BW72" s="327">
        <f>'3B_Income Stmnt_Eastern'!BW72+'3C_Income Stmnt_Western'!BW72+'3D_Income Stmnt_The Cape'!BW72</f>
        <v>0</v>
      </c>
      <c r="BX72" s="327">
        <f>'3B_Income Stmnt_Eastern'!BX72+'3C_Income Stmnt_Western'!BX72+'3D_Income Stmnt_The Cape'!BX72</f>
        <v>0</v>
      </c>
      <c r="BY72" s="327">
        <f>'3B_Income Stmnt_Eastern'!BY72+'3C_Income Stmnt_Western'!BY72+'3D_Income Stmnt_The Cape'!BY72</f>
        <v>0</v>
      </c>
      <c r="BZ72" s="327">
        <f>'3B_Income Stmnt_Eastern'!BZ72+'3C_Income Stmnt_Western'!BZ72+'3D_Income Stmnt_The Cape'!BZ72</f>
        <v>0</v>
      </c>
      <c r="CA72" s="302">
        <f t="shared" si="195"/>
        <v>0</v>
      </c>
      <c r="CB72" s="328">
        <f>'3B_Income Stmnt_Eastern'!CB72+'3C_Income Stmnt_Western'!CB72+'3D_Income Stmnt_The Cape'!CB72</f>
        <v>0</v>
      </c>
      <c r="CC72" s="327">
        <f>'3B_Income Stmnt_Eastern'!CC72+'3C_Income Stmnt_Western'!CC72+'3D_Income Stmnt_The Cape'!CC72</f>
        <v>0</v>
      </c>
      <c r="CD72" s="327">
        <f>'3B_Income Stmnt_Eastern'!CD72+'3C_Income Stmnt_Western'!CD72+'3D_Income Stmnt_The Cape'!CD72</f>
        <v>0</v>
      </c>
      <c r="CE72" s="327">
        <f>'3B_Income Stmnt_Eastern'!CE72+'3C_Income Stmnt_Western'!CE72+'3D_Income Stmnt_The Cape'!CE72</f>
        <v>0</v>
      </c>
      <c r="CF72" s="1114">
        <f t="shared" si="196"/>
        <v>0</v>
      </c>
      <c r="CG72" s="324">
        <f t="shared" si="197"/>
        <v>0</v>
      </c>
      <c r="CH72" s="300">
        <v>46</v>
      </c>
      <c r="CI72" s="1114">
        <f t="shared" si="198"/>
        <v>0</v>
      </c>
      <c r="CJ72" s="1114">
        <f t="shared" si="198"/>
        <v>0</v>
      </c>
      <c r="CK72" s="1114">
        <f t="shared" si="198"/>
        <v>0</v>
      </c>
      <c r="CL72" s="1114">
        <f t="shared" si="198"/>
        <v>0</v>
      </c>
      <c r="CM72" s="301">
        <f t="shared" si="199"/>
        <v>0</v>
      </c>
    </row>
    <row r="73" spans="1:91" ht="15.75" customHeight="1">
      <c r="A73" s="312" t="s">
        <v>279</v>
      </c>
      <c r="B73" s="300">
        <v>47</v>
      </c>
      <c r="C73" s="327">
        <f>'3B_Income Stmnt_Eastern'!C73+'3C_Income Stmnt_Western'!C73+'3D_Income Stmnt_The Cape'!C73</f>
        <v>0</v>
      </c>
      <c r="D73" s="327">
        <f>'3B_Income Stmnt_Eastern'!D73+'3C_Income Stmnt_Western'!D73+'3D_Income Stmnt_The Cape'!D73</f>
        <v>0</v>
      </c>
      <c r="E73" s="327">
        <f>'3B_Income Stmnt_Eastern'!E73+'3C_Income Stmnt_Western'!E73+'3D_Income Stmnt_The Cape'!E73</f>
        <v>0</v>
      </c>
      <c r="F73" s="327">
        <f>'3B_Income Stmnt_Eastern'!F73+'3C_Income Stmnt_Western'!F73+'3D_Income Stmnt_The Cape'!F73</f>
        <v>0</v>
      </c>
      <c r="G73" s="302">
        <f t="shared" si="177"/>
        <v>0</v>
      </c>
      <c r="H73" s="328">
        <f>'3B_Income Stmnt_Eastern'!H73+'3C_Income Stmnt_Western'!H73+'3D_Income Stmnt_The Cape'!H73</f>
        <v>0</v>
      </c>
      <c r="I73" s="327">
        <f>'3B_Income Stmnt_Eastern'!I73+'3C_Income Stmnt_Western'!I73+'3D_Income Stmnt_The Cape'!I73</f>
        <v>0</v>
      </c>
      <c r="J73" s="327">
        <f>'3B_Income Stmnt_Eastern'!J73+'3C_Income Stmnt_Western'!J73+'3D_Income Stmnt_The Cape'!J73</f>
        <v>0</v>
      </c>
      <c r="K73" s="327">
        <f>'3B_Income Stmnt_Eastern'!K73+'3C_Income Stmnt_Western'!K73+'3D_Income Stmnt_The Cape'!K73</f>
        <v>0</v>
      </c>
      <c r="L73" s="1114">
        <f t="shared" si="178"/>
        <v>0</v>
      </c>
      <c r="M73" s="324">
        <f t="shared" si="179"/>
        <v>0</v>
      </c>
      <c r="N73" s="300">
        <v>47</v>
      </c>
      <c r="O73" s="327">
        <f>'3B_Income Stmnt_Eastern'!O73+'3C_Income Stmnt_Western'!O73+'3D_Income Stmnt_The Cape'!O73</f>
        <v>0</v>
      </c>
      <c r="P73" s="327">
        <f>'3B_Income Stmnt_Eastern'!P73+'3C_Income Stmnt_Western'!P73+'3D_Income Stmnt_The Cape'!P73</f>
        <v>0</v>
      </c>
      <c r="Q73" s="327">
        <f>'3B_Income Stmnt_Eastern'!Q73+'3C_Income Stmnt_Western'!Q73+'3D_Income Stmnt_The Cape'!Q73</f>
        <v>0</v>
      </c>
      <c r="R73" s="327">
        <f>'3B_Income Stmnt_Eastern'!R73+'3C_Income Stmnt_Western'!R73+'3D_Income Stmnt_The Cape'!R73</f>
        <v>0</v>
      </c>
      <c r="S73" s="302">
        <f t="shared" si="180"/>
        <v>0</v>
      </c>
      <c r="T73" s="328">
        <f>'3B_Income Stmnt_Eastern'!T73+'3C_Income Stmnt_Western'!T73+'3D_Income Stmnt_The Cape'!T73</f>
        <v>0</v>
      </c>
      <c r="U73" s="327">
        <f>'3B_Income Stmnt_Eastern'!U73+'3C_Income Stmnt_Western'!U73+'3D_Income Stmnt_The Cape'!U73</f>
        <v>0</v>
      </c>
      <c r="V73" s="327">
        <f>'3B_Income Stmnt_Eastern'!V73+'3C_Income Stmnt_Western'!V73+'3D_Income Stmnt_The Cape'!V73</f>
        <v>0</v>
      </c>
      <c r="W73" s="327">
        <f>'3B_Income Stmnt_Eastern'!W73+'3C_Income Stmnt_Western'!W73+'3D_Income Stmnt_The Cape'!W73</f>
        <v>0</v>
      </c>
      <c r="X73" s="1114">
        <f t="shared" si="181"/>
        <v>0</v>
      </c>
      <c r="Y73" s="324">
        <f t="shared" si="182"/>
        <v>0</v>
      </c>
      <c r="Z73" s="300">
        <v>47</v>
      </c>
      <c r="AA73" s="327">
        <f>'3B_Income Stmnt_Eastern'!AA73+'3C_Income Stmnt_Western'!AA73+'3D_Income Stmnt_The Cape'!AA73</f>
        <v>0</v>
      </c>
      <c r="AB73" s="327">
        <f>'3B_Income Stmnt_Eastern'!AB73+'3C_Income Stmnt_Western'!AB73+'3D_Income Stmnt_The Cape'!AB73</f>
        <v>0</v>
      </c>
      <c r="AC73" s="327">
        <f>'3B_Income Stmnt_Eastern'!AC73+'3C_Income Stmnt_Western'!AC73+'3D_Income Stmnt_The Cape'!AC73</f>
        <v>0</v>
      </c>
      <c r="AD73" s="327">
        <f>'3B_Income Stmnt_Eastern'!AD73+'3C_Income Stmnt_Western'!AD73+'3D_Income Stmnt_The Cape'!AD73</f>
        <v>0</v>
      </c>
      <c r="AE73" s="302">
        <f t="shared" si="183"/>
        <v>0</v>
      </c>
      <c r="AF73" s="328">
        <f>'3B_Income Stmnt_Eastern'!AF73+'3C_Income Stmnt_Western'!AF73+'3D_Income Stmnt_The Cape'!AF73</f>
        <v>0</v>
      </c>
      <c r="AG73" s="327">
        <f>'3B_Income Stmnt_Eastern'!AG73+'3C_Income Stmnt_Western'!AG73+'3D_Income Stmnt_The Cape'!AG73</f>
        <v>0</v>
      </c>
      <c r="AH73" s="327">
        <f>'3B_Income Stmnt_Eastern'!AH73+'3C_Income Stmnt_Western'!AH73+'3D_Income Stmnt_The Cape'!AH73</f>
        <v>0</v>
      </c>
      <c r="AI73" s="327">
        <f>'3B_Income Stmnt_Eastern'!AI73+'3C_Income Stmnt_Western'!AI73+'3D_Income Stmnt_The Cape'!AI73</f>
        <v>0</v>
      </c>
      <c r="AJ73" s="1114">
        <f t="shared" si="184"/>
        <v>0</v>
      </c>
      <c r="AK73" s="324">
        <f t="shared" si="185"/>
        <v>0</v>
      </c>
      <c r="AL73" s="300">
        <v>47</v>
      </c>
      <c r="AM73" s="327">
        <f>'3B_Income Stmnt_Eastern'!AM73+'3C_Income Stmnt_Western'!AM73+'3D_Income Stmnt_The Cape'!AM73</f>
        <v>0</v>
      </c>
      <c r="AN73" s="327">
        <f>'3B_Income Stmnt_Eastern'!AN73+'3C_Income Stmnt_Western'!AN73+'3D_Income Stmnt_The Cape'!AN73</f>
        <v>0</v>
      </c>
      <c r="AO73" s="327">
        <f>'3B_Income Stmnt_Eastern'!AO73+'3C_Income Stmnt_Western'!AO73+'3D_Income Stmnt_The Cape'!AO73</f>
        <v>0</v>
      </c>
      <c r="AP73" s="327">
        <f>'3B_Income Stmnt_Eastern'!AP73+'3C_Income Stmnt_Western'!AP73+'3D_Income Stmnt_The Cape'!AP73</f>
        <v>0</v>
      </c>
      <c r="AQ73" s="302">
        <f t="shared" si="186"/>
        <v>0</v>
      </c>
      <c r="AR73" s="328">
        <f>'3B_Income Stmnt_Eastern'!AR73+'3C_Income Stmnt_Western'!AR73+'3D_Income Stmnt_The Cape'!AR73</f>
        <v>0</v>
      </c>
      <c r="AS73" s="327">
        <f>'3B_Income Stmnt_Eastern'!AS73+'3C_Income Stmnt_Western'!AS73+'3D_Income Stmnt_The Cape'!AS73</f>
        <v>0</v>
      </c>
      <c r="AT73" s="327">
        <f>'3B_Income Stmnt_Eastern'!AT73+'3C_Income Stmnt_Western'!AT73+'3D_Income Stmnt_The Cape'!AT73</f>
        <v>0</v>
      </c>
      <c r="AU73" s="327">
        <f>'3B_Income Stmnt_Eastern'!AU73+'3C_Income Stmnt_Western'!AU73+'3D_Income Stmnt_The Cape'!AU73</f>
        <v>0</v>
      </c>
      <c r="AV73" s="1114">
        <f t="shared" si="187"/>
        <v>0</v>
      </c>
      <c r="AW73" s="324">
        <f t="shared" si="188"/>
        <v>0</v>
      </c>
      <c r="AX73" s="300">
        <v>47</v>
      </c>
      <c r="AY73" s="327">
        <f>'3B_Income Stmnt_Eastern'!AY73+'3C_Income Stmnt_Western'!AY73+'3D_Income Stmnt_The Cape'!AY73</f>
        <v>0</v>
      </c>
      <c r="AZ73" s="327">
        <f>'3B_Income Stmnt_Eastern'!AZ73+'3C_Income Stmnt_Western'!AZ73+'3D_Income Stmnt_The Cape'!AZ73</f>
        <v>0</v>
      </c>
      <c r="BA73" s="327">
        <f>'3B_Income Stmnt_Eastern'!BA73+'3C_Income Stmnt_Western'!BA73+'3D_Income Stmnt_The Cape'!BA73</f>
        <v>0</v>
      </c>
      <c r="BB73" s="327">
        <f>'3B_Income Stmnt_Eastern'!BB73+'3C_Income Stmnt_Western'!BB73+'3D_Income Stmnt_The Cape'!BB73</f>
        <v>0</v>
      </c>
      <c r="BC73" s="302">
        <f t="shared" si="189"/>
        <v>0</v>
      </c>
      <c r="BD73" s="328">
        <f>'3B_Income Stmnt_Eastern'!BD73+'3C_Income Stmnt_Western'!BD73+'3D_Income Stmnt_The Cape'!BD73</f>
        <v>0</v>
      </c>
      <c r="BE73" s="327">
        <f>'3B_Income Stmnt_Eastern'!BE73+'3C_Income Stmnt_Western'!BE73+'3D_Income Stmnt_The Cape'!BE73</f>
        <v>0</v>
      </c>
      <c r="BF73" s="327">
        <f>'3B_Income Stmnt_Eastern'!BF73+'3C_Income Stmnt_Western'!BF73+'3D_Income Stmnt_The Cape'!BF73</f>
        <v>0</v>
      </c>
      <c r="BG73" s="327">
        <f>'3B_Income Stmnt_Eastern'!BG73+'3C_Income Stmnt_Western'!BG73+'3D_Income Stmnt_The Cape'!BG73</f>
        <v>0</v>
      </c>
      <c r="BH73" s="1114">
        <f t="shared" si="190"/>
        <v>0</v>
      </c>
      <c r="BI73" s="324">
        <f t="shared" si="191"/>
        <v>0</v>
      </c>
      <c r="BJ73" s="300">
        <v>47</v>
      </c>
      <c r="BK73" s="327">
        <f>'3B_Income Stmnt_Eastern'!BK73+'3C_Income Stmnt_Western'!BK73+'3D_Income Stmnt_The Cape'!BK73</f>
        <v>0</v>
      </c>
      <c r="BL73" s="327">
        <f>'3B_Income Stmnt_Eastern'!BL73+'3C_Income Stmnt_Western'!BL73+'3D_Income Stmnt_The Cape'!BL73</f>
        <v>0</v>
      </c>
      <c r="BM73" s="327">
        <f>'3B_Income Stmnt_Eastern'!BM73+'3C_Income Stmnt_Western'!BM73+'3D_Income Stmnt_The Cape'!BM73</f>
        <v>0</v>
      </c>
      <c r="BN73" s="327">
        <f>'3B_Income Stmnt_Eastern'!BN73+'3C_Income Stmnt_Western'!BN73+'3D_Income Stmnt_The Cape'!BN73</f>
        <v>0</v>
      </c>
      <c r="BO73" s="302">
        <f t="shared" si="192"/>
        <v>0</v>
      </c>
      <c r="BP73" s="328">
        <f>'3B_Income Stmnt_Eastern'!BP73+'3C_Income Stmnt_Western'!BP73+'3D_Income Stmnt_The Cape'!BP73</f>
        <v>0</v>
      </c>
      <c r="BQ73" s="327">
        <f>'3B_Income Stmnt_Eastern'!BQ73+'3C_Income Stmnt_Western'!BQ73+'3D_Income Stmnt_The Cape'!BQ73</f>
        <v>0</v>
      </c>
      <c r="BR73" s="327">
        <f>'3B_Income Stmnt_Eastern'!BR73+'3C_Income Stmnt_Western'!BR73+'3D_Income Stmnt_The Cape'!BR73</f>
        <v>0</v>
      </c>
      <c r="BS73" s="327">
        <f>'3B_Income Stmnt_Eastern'!BS73+'3C_Income Stmnt_Western'!BS73+'3D_Income Stmnt_The Cape'!BS73</f>
        <v>0</v>
      </c>
      <c r="BT73" s="1114">
        <f t="shared" si="193"/>
        <v>0</v>
      </c>
      <c r="BU73" s="324">
        <f t="shared" si="194"/>
        <v>0</v>
      </c>
      <c r="BV73" s="300">
        <v>47</v>
      </c>
      <c r="BW73" s="327">
        <f>'3B_Income Stmnt_Eastern'!BW73+'3C_Income Stmnt_Western'!BW73+'3D_Income Stmnt_The Cape'!BW73</f>
        <v>0</v>
      </c>
      <c r="BX73" s="327">
        <f>'3B_Income Stmnt_Eastern'!BX73+'3C_Income Stmnt_Western'!BX73+'3D_Income Stmnt_The Cape'!BX73</f>
        <v>0</v>
      </c>
      <c r="BY73" s="327">
        <f>'3B_Income Stmnt_Eastern'!BY73+'3C_Income Stmnt_Western'!BY73+'3D_Income Stmnt_The Cape'!BY73</f>
        <v>0</v>
      </c>
      <c r="BZ73" s="327">
        <f>'3B_Income Stmnt_Eastern'!BZ73+'3C_Income Stmnt_Western'!BZ73+'3D_Income Stmnt_The Cape'!BZ73</f>
        <v>0</v>
      </c>
      <c r="CA73" s="302">
        <f t="shared" si="195"/>
        <v>0</v>
      </c>
      <c r="CB73" s="328">
        <f>'3B_Income Stmnt_Eastern'!CB73+'3C_Income Stmnt_Western'!CB73+'3D_Income Stmnt_The Cape'!CB73</f>
        <v>0</v>
      </c>
      <c r="CC73" s="327">
        <f>'3B_Income Stmnt_Eastern'!CC73+'3C_Income Stmnt_Western'!CC73+'3D_Income Stmnt_The Cape'!CC73</f>
        <v>0</v>
      </c>
      <c r="CD73" s="327">
        <f>'3B_Income Stmnt_Eastern'!CD73+'3C_Income Stmnt_Western'!CD73+'3D_Income Stmnt_The Cape'!CD73</f>
        <v>0</v>
      </c>
      <c r="CE73" s="327">
        <f>'3B_Income Stmnt_Eastern'!CE73+'3C_Income Stmnt_Western'!CE73+'3D_Income Stmnt_The Cape'!CE73</f>
        <v>0</v>
      </c>
      <c r="CF73" s="1114">
        <f t="shared" si="196"/>
        <v>0</v>
      </c>
      <c r="CG73" s="324">
        <f t="shared" si="197"/>
        <v>0</v>
      </c>
      <c r="CH73" s="300">
        <v>47</v>
      </c>
      <c r="CI73" s="1114">
        <f t="shared" si="198"/>
        <v>0</v>
      </c>
      <c r="CJ73" s="1114">
        <f t="shared" si="198"/>
        <v>0</v>
      </c>
      <c r="CK73" s="1114">
        <f t="shared" si="198"/>
        <v>0</v>
      </c>
      <c r="CL73" s="1114">
        <f t="shared" si="198"/>
        <v>0</v>
      </c>
      <c r="CM73" s="301">
        <f t="shared" si="199"/>
        <v>0</v>
      </c>
    </row>
    <row r="74" spans="1:91" ht="15.75" customHeight="1">
      <c r="A74" s="312" t="s">
        <v>281</v>
      </c>
      <c r="B74" s="300">
        <v>48</v>
      </c>
      <c r="C74" s="327">
        <f>'3B_Income Stmnt_Eastern'!C74+'3C_Income Stmnt_Western'!C74+'3D_Income Stmnt_The Cape'!C74</f>
        <v>0</v>
      </c>
      <c r="D74" s="327">
        <f>'3B_Income Stmnt_Eastern'!D74+'3C_Income Stmnt_Western'!D74+'3D_Income Stmnt_The Cape'!D74</f>
        <v>0</v>
      </c>
      <c r="E74" s="327">
        <f>'3B_Income Stmnt_Eastern'!E74+'3C_Income Stmnt_Western'!E74+'3D_Income Stmnt_The Cape'!E74</f>
        <v>0</v>
      </c>
      <c r="F74" s="327">
        <f>'3B_Income Stmnt_Eastern'!F74+'3C_Income Stmnt_Western'!F74+'3D_Income Stmnt_The Cape'!F74</f>
        <v>0</v>
      </c>
      <c r="G74" s="302">
        <f t="shared" si="177"/>
        <v>0</v>
      </c>
      <c r="H74" s="328">
        <f>'3B_Income Stmnt_Eastern'!H74+'3C_Income Stmnt_Western'!H74+'3D_Income Stmnt_The Cape'!H74</f>
        <v>0</v>
      </c>
      <c r="I74" s="327">
        <f>'3B_Income Stmnt_Eastern'!I74+'3C_Income Stmnt_Western'!I74+'3D_Income Stmnt_The Cape'!I74</f>
        <v>0</v>
      </c>
      <c r="J74" s="327">
        <f>'3B_Income Stmnt_Eastern'!J74+'3C_Income Stmnt_Western'!J74+'3D_Income Stmnt_The Cape'!J74</f>
        <v>0</v>
      </c>
      <c r="K74" s="327">
        <f>'3B_Income Stmnt_Eastern'!K74+'3C_Income Stmnt_Western'!K74+'3D_Income Stmnt_The Cape'!K74</f>
        <v>0</v>
      </c>
      <c r="L74" s="1114">
        <f t="shared" si="178"/>
        <v>0</v>
      </c>
      <c r="M74" s="324">
        <f t="shared" si="179"/>
        <v>0</v>
      </c>
      <c r="N74" s="300">
        <v>48</v>
      </c>
      <c r="O74" s="327">
        <f>'3B_Income Stmnt_Eastern'!O74+'3C_Income Stmnt_Western'!O74+'3D_Income Stmnt_The Cape'!O74</f>
        <v>0</v>
      </c>
      <c r="P74" s="327">
        <f>'3B_Income Stmnt_Eastern'!P74+'3C_Income Stmnt_Western'!P74+'3D_Income Stmnt_The Cape'!P74</f>
        <v>0</v>
      </c>
      <c r="Q74" s="327">
        <f>'3B_Income Stmnt_Eastern'!Q74+'3C_Income Stmnt_Western'!Q74+'3D_Income Stmnt_The Cape'!Q74</f>
        <v>0</v>
      </c>
      <c r="R74" s="327">
        <f>'3B_Income Stmnt_Eastern'!R74+'3C_Income Stmnt_Western'!R74+'3D_Income Stmnt_The Cape'!R74</f>
        <v>0</v>
      </c>
      <c r="S74" s="302">
        <f t="shared" si="180"/>
        <v>0</v>
      </c>
      <c r="T74" s="328">
        <f>'3B_Income Stmnt_Eastern'!T74+'3C_Income Stmnt_Western'!T74+'3D_Income Stmnt_The Cape'!T74</f>
        <v>0</v>
      </c>
      <c r="U74" s="327">
        <f>'3B_Income Stmnt_Eastern'!U74+'3C_Income Stmnt_Western'!U74+'3D_Income Stmnt_The Cape'!U74</f>
        <v>0</v>
      </c>
      <c r="V74" s="327">
        <f>'3B_Income Stmnt_Eastern'!V74+'3C_Income Stmnt_Western'!V74+'3D_Income Stmnt_The Cape'!V74</f>
        <v>0</v>
      </c>
      <c r="W74" s="327">
        <f>'3B_Income Stmnt_Eastern'!W74+'3C_Income Stmnt_Western'!W74+'3D_Income Stmnt_The Cape'!W74</f>
        <v>0</v>
      </c>
      <c r="X74" s="1114">
        <f t="shared" si="181"/>
        <v>0</v>
      </c>
      <c r="Y74" s="324">
        <f t="shared" si="182"/>
        <v>0</v>
      </c>
      <c r="Z74" s="300">
        <v>48</v>
      </c>
      <c r="AA74" s="327">
        <f>'3B_Income Stmnt_Eastern'!AA74+'3C_Income Stmnt_Western'!AA74+'3D_Income Stmnt_The Cape'!AA74</f>
        <v>0</v>
      </c>
      <c r="AB74" s="327">
        <f>'3B_Income Stmnt_Eastern'!AB74+'3C_Income Stmnt_Western'!AB74+'3D_Income Stmnt_The Cape'!AB74</f>
        <v>0</v>
      </c>
      <c r="AC74" s="327">
        <f>'3B_Income Stmnt_Eastern'!AC74+'3C_Income Stmnt_Western'!AC74+'3D_Income Stmnt_The Cape'!AC74</f>
        <v>0</v>
      </c>
      <c r="AD74" s="327">
        <f>'3B_Income Stmnt_Eastern'!AD74+'3C_Income Stmnt_Western'!AD74+'3D_Income Stmnt_The Cape'!AD74</f>
        <v>0</v>
      </c>
      <c r="AE74" s="302">
        <f t="shared" si="183"/>
        <v>0</v>
      </c>
      <c r="AF74" s="328">
        <f>'3B_Income Stmnt_Eastern'!AF74+'3C_Income Stmnt_Western'!AF74+'3D_Income Stmnt_The Cape'!AF74</f>
        <v>0</v>
      </c>
      <c r="AG74" s="327">
        <f>'3B_Income Stmnt_Eastern'!AG74+'3C_Income Stmnt_Western'!AG74+'3D_Income Stmnt_The Cape'!AG74</f>
        <v>0</v>
      </c>
      <c r="AH74" s="327">
        <f>'3B_Income Stmnt_Eastern'!AH74+'3C_Income Stmnt_Western'!AH74+'3D_Income Stmnt_The Cape'!AH74</f>
        <v>0</v>
      </c>
      <c r="AI74" s="327">
        <f>'3B_Income Stmnt_Eastern'!AI74+'3C_Income Stmnt_Western'!AI74+'3D_Income Stmnt_The Cape'!AI74</f>
        <v>0</v>
      </c>
      <c r="AJ74" s="1114">
        <f t="shared" si="184"/>
        <v>0</v>
      </c>
      <c r="AK74" s="324">
        <f t="shared" si="185"/>
        <v>0</v>
      </c>
      <c r="AL74" s="300">
        <v>48</v>
      </c>
      <c r="AM74" s="327">
        <f>'3B_Income Stmnt_Eastern'!AM74+'3C_Income Stmnt_Western'!AM74+'3D_Income Stmnt_The Cape'!AM74</f>
        <v>0</v>
      </c>
      <c r="AN74" s="327">
        <f>'3B_Income Stmnt_Eastern'!AN74+'3C_Income Stmnt_Western'!AN74+'3D_Income Stmnt_The Cape'!AN74</f>
        <v>0</v>
      </c>
      <c r="AO74" s="327">
        <f>'3B_Income Stmnt_Eastern'!AO74+'3C_Income Stmnt_Western'!AO74+'3D_Income Stmnt_The Cape'!AO74</f>
        <v>0</v>
      </c>
      <c r="AP74" s="327">
        <f>'3B_Income Stmnt_Eastern'!AP74+'3C_Income Stmnt_Western'!AP74+'3D_Income Stmnt_The Cape'!AP74</f>
        <v>0</v>
      </c>
      <c r="AQ74" s="302">
        <f t="shared" si="186"/>
        <v>0</v>
      </c>
      <c r="AR74" s="328">
        <f>'3B_Income Stmnt_Eastern'!AR74+'3C_Income Stmnt_Western'!AR74+'3D_Income Stmnt_The Cape'!AR74</f>
        <v>0</v>
      </c>
      <c r="AS74" s="327">
        <f>'3B_Income Stmnt_Eastern'!AS74+'3C_Income Stmnt_Western'!AS74+'3D_Income Stmnt_The Cape'!AS74</f>
        <v>0</v>
      </c>
      <c r="AT74" s="327">
        <f>'3B_Income Stmnt_Eastern'!AT74+'3C_Income Stmnt_Western'!AT74+'3D_Income Stmnt_The Cape'!AT74</f>
        <v>0</v>
      </c>
      <c r="AU74" s="327">
        <f>'3B_Income Stmnt_Eastern'!AU74+'3C_Income Stmnt_Western'!AU74+'3D_Income Stmnt_The Cape'!AU74</f>
        <v>0</v>
      </c>
      <c r="AV74" s="1114">
        <f t="shared" si="187"/>
        <v>0</v>
      </c>
      <c r="AW74" s="324">
        <f t="shared" si="188"/>
        <v>0</v>
      </c>
      <c r="AX74" s="300">
        <v>48</v>
      </c>
      <c r="AY74" s="327">
        <f>'3B_Income Stmnt_Eastern'!AY74+'3C_Income Stmnt_Western'!AY74+'3D_Income Stmnt_The Cape'!AY74</f>
        <v>0</v>
      </c>
      <c r="AZ74" s="327">
        <f>'3B_Income Stmnt_Eastern'!AZ74+'3C_Income Stmnt_Western'!AZ74+'3D_Income Stmnt_The Cape'!AZ74</f>
        <v>0</v>
      </c>
      <c r="BA74" s="327">
        <f>'3B_Income Stmnt_Eastern'!BA74+'3C_Income Stmnt_Western'!BA74+'3D_Income Stmnt_The Cape'!BA74</f>
        <v>0</v>
      </c>
      <c r="BB74" s="327">
        <f>'3B_Income Stmnt_Eastern'!BB74+'3C_Income Stmnt_Western'!BB74+'3D_Income Stmnt_The Cape'!BB74</f>
        <v>0</v>
      </c>
      <c r="BC74" s="302">
        <f t="shared" si="189"/>
        <v>0</v>
      </c>
      <c r="BD74" s="328">
        <f>'3B_Income Stmnt_Eastern'!BD74+'3C_Income Stmnt_Western'!BD74+'3D_Income Stmnt_The Cape'!BD74</f>
        <v>0</v>
      </c>
      <c r="BE74" s="327">
        <f>'3B_Income Stmnt_Eastern'!BE74+'3C_Income Stmnt_Western'!BE74+'3D_Income Stmnt_The Cape'!BE74</f>
        <v>0</v>
      </c>
      <c r="BF74" s="327">
        <f>'3B_Income Stmnt_Eastern'!BF74+'3C_Income Stmnt_Western'!BF74+'3D_Income Stmnt_The Cape'!BF74</f>
        <v>0</v>
      </c>
      <c r="BG74" s="327">
        <f>'3B_Income Stmnt_Eastern'!BG74+'3C_Income Stmnt_Western'!BG74+'3D_Income Stmnt_The Cape'!BG74</f>
        <v>0</v>
      </c>
      <c r="BH74" s="1114">
        <f t="shared" si="190"/>
        <v>0</v>
      </c>
      <c r="BI74" s="324">
        <f t="shared" si="191"/>
        <v>0</v>
      </c>
      <c r="BJ74" s="300">
        <v>48</v>
      </c>
      <c r="BK74" s="327">
        <f>'3B_Income Stmnt_Eastern'!BK74+'3C_Income Stmnt_Western'!BK74+'3D_Income Stmnt_The Cape'!BK74</f>
        <v>0</v>
      </c>
      <c r="BL74" s="327">
        <f>'3B_Income Stmnt_Eastern'!BL74+'3C_Income Stmnt_Western'!BL74+'3D_Income Stmnt_The Cape'!BL74</f>
        <v>0</v>
      </c>
      <c r="BM74" s="327">
        <f>'3B_Income Stmnt_Eastern'!BM74+'3C_Income Stmnt_Western'!BM74+'3D_Income Stmnt_The Cape'!BM74</f>
        <v>0</v>
      </c>
      <c r="BN74" s="327">
        <f>'3B_Income Stmnt_Eastern'!BN74+'3C_Income Stmnt_Western'!BN74+'3D_Income Stmnt_The Cape'!BN74</f>
        <v>0</v>
      </c>
      <c r="BO74" s="302">
        <f t="shared" si="192"/>
        <v>0</v>
      </c>
      <c r="BP74" s="328">
        <f>'3B_Income Stmnt_Eastern'!BP74+'3C_Income Stmnt_Western'!BP74+'3D_Income Stmnt_The Cape'!BP74</f>
        <v>0</v>
      </c>
      <c r="BQ74" s="327">
        <f>'3B_Income Stmnt_Eastern'!BQ74+'3C_Income Stmnt_Western'!BQ74+'3D_Income Stmnt_The Cape'!BQ74</f>
        <v>0</v>
      </c>
      <c r="BR74" s="327">
        <f>'3B_Income Stmnt_Eastern'!BR74+'3C_Income Stmnt_Western'!BR74+'3D_Income Stmnt_The Cape'!BR74</f>
        <v>0</v>
      </c>
      <c r="BS74" s="327">
        <f>'3B_Income Stmnt_Eastern'!BS74+'3C_Income Stmnt_Western'!BS74+'3D_Income Stmnt_The Cape'!BS74</f>
        <v>0</v>
      </c>
      <c r="BT74" s="1114">
        <f t="shared" si="193"/>
        <v>0</v>
      </c>
      <c r="BU74" s="324">
        <f t="shared" si="194"/>
        <v>0</v>
      </c>
      <c r="BV74" s="300">
        <v>48</v>
      </c>
      <c r="BW74" s="327">
        <f>'3B_Income Stmnt_Eastern'!BW74+'3C_Income Stmnt_Western'!BW74+'3D_Income Stmnt_The Cape'!BW74</f>
        <v>0</v>
      </c>
      <c r="BX74" s="327">
        <f>'3B_Income Stmnt_Eastern'!BX74+'3C_Income Stmnt_Western'!BX74+'3D_Income Stmnt_The Cape'!BX74</f>
        <v>0</v>
      </c>
      <c r="BY74" s="327">
        <f>'3B_Income Stmnt_Eastern'!BY74+'3C_Income Stmnt_Western'!BY74+'3D_Income Stmnt_The Cape'!BY74</f>
        <v>0</v>
      </c>
      <c r="BZ74" s="327">
        <f>'3B_Income Stmnt_Eastern'!BZ74+'3C_Income Stmnt_Western'!BZ74+'3D_Income Stmnt_The Cape'!BZ74</f>
        <v>0</v>
      </c>
      <c r="CA74" s="302">
        <f t="shared" si="195"/>
        <v>0</v>
      </c>
      <c r="CB74" s="328">
        <f>'3B_Income Stmnt_Eastern'!CB74+'3C_Income Stmnt_Western'!CB74+'3D_Income Stmnt_The Cape'!CB74</f>
        <v>0</v>
      </c>
      <c r="CC74" s="327">
        <f>'3B_Income Stmnt_Eastern'!CC74+'3C_Income Stmnt_Western'!CC74+'3D_Income Stmnt_The Cape'!CC74</f>
        <v>0</v>
      </c>
      <c r="CD74" s="327">
        <f>'3B_Income Stmnt_Eastern'!CD74+'3C_Income Stmnt_Western'!CD74+'3D_Income Stmnt_The Cape'!CD74</f>
        <v>0</v>
      </c>
      <c r="CE74" s="327">
        <f>'3B_Income Stmnt_Eastern'!CE74+'3C_Income Stmnt_Western'!CE74+'3D_Income Stmnt_The Cape'!CE74</f>
        <v>0</v>
      </c>
      <c r="CF74" s="1114">
        <f t="shared" si="196"/>
        <v>0</v>
      </c>
      <c r="CG74" s="324">
        <f t="shared" si="197"/>
        <v>0</v>
      </c>
      <c r="CH74" s="300">
        <v>48</v>
      </c>
      <c r="CI74" s="1114">
        <f t="shared" si="198"/>
        <v>0</v>
      </c>
      <c r="CJ74" s="1114">
        <f t="shared" si="198"/>
        <v>0</v>
      </c>
      <c r="CK74" s="1114">
        <f t="shared" si="198"/>
        <v>0</v>
      </c>
      <c r="CL74" s="1114">
        <f t="shared" si="198"/>
        <v>0</v>
      </c>
      <c r="CM74" s="301">
        <f t="shared" si="199"/>
        <v>0</v>
      </c>
    </row>
    <row r="75" spans="1:91" ht="15.75" customHeight="1">
      <c r="A75" s="312" t="s">
        <v>283</v>
      </c>
      <c r="B75" s="300">
        <v>49</v>
      </c>
      <c r="C75" s="327">
        <f>'3B_Income Stmnt_Eastern'!C75+'3C_Income Stmnt_Western'!C75+'3D_Income Stmnt_The Cape'!C75</f>
        <v>0</v>
      </c>
      <c r="D75" s="327">
        <f>'3B_Income Stmnt_Eastern'!D75+'3C_Income Stmnt_Western'!D75+'3D_Income Stmnt_The Cape'!D75</f>
        <v>0</v>
      </c>
      <c r="E75" s="327">
        <f>'3B_Income Stmnt_Eastern'!E75+'3C_Income Stmnt_Western'!E75+'3D_Income Stmnt_The Cape'!E75</f>
        <v>0</v>
      </c>
      <c r="F75" s="327">
        <f>'3B_Income Stmnt_Eastern'!F75+'3C_Income Stmnt_Western'!F75+'3D_Income Stmnt_The Cape'!F75</f>
        <v>0</v>
      </c>
      <c r="G75" s="302">
        <f t="shared" si="177"/>
        <v>0</v>
      </c>
      <c r="H75" s="328">
        <f>'3B_Income Stmnt_Eastern'!H75+'3C_Income Stmnt_Western'!H75+'3D_Income Stmnt_The Cape'!H75</f>
        <v>0</v>
      </c>
      <c r="I75" s="327">
        <f>'3B_Income Stmnt_Eastern'!I75+'3C_Income Stmnt_Western'!I75+'3D_Income Stmnt_The Cape'!I75</f>
        <v>0</v>
      </c>
      <c r="J75" s="327">
        <f>'3B_Income Stmnt_Eastern'!J75+'3C_Income Stmnt_Western'!J75+'3D_Income Stmnt_The Cape'!J75</f>
        <v>0</v>
      </c>
      <c r="K75" s="327">
        <f>'3B_Income Stmnt_Eastern'!K75+'3C_Income Stmnt_Western'!K75+'3D_Income Stmnt_The Cape'!K75</f>
        <v>0</v>
      </c>
      <c r="L75" s="1114">
        <f t="shared" si="178"/>
        <v>0</v>
      </c>
      <c r="M75" s="324">
        <f t="shared" si="179"/>
        <v>0</v>
      </c>
      <c r="N75" s="300">
        <v>49</v>
      </c>
      <c r="O75" s="327">
        <f>'3B_Income Stmnt_Eastern'!O75+'3C_Income Stmnt_Western'!O75+'3D_Income Stmnt_The Cape'!O75</f>
        <v>0</v>
      </c>
      <c r="P75" s="327">
        <f>'3B_Income Stmnt_Eastern'!P75+'3C_Income Stmnt_Western'!P75+'3D_Income Stmnt_The Cape'!P75</f>
        <v>0</v>
      </c>
      <c r="Q75" s="327">
        <f>'3B_Income Stmnt_Eastern'!Q75+'3C_Income Stmnt_Western'!Q75+'3D_Income Stmnt_The Cape'!Q75</f>
        <v>0</v>
      </c>
      <c r="R75" s="327">
        <f>'3B_Income Stmnt_Eastern'!R75+'3C_Income Stmnt_Western'!R75+'3D_Income Stmnt_The Cape'!R75</f>
        <v>0</v>
      </c>
      <c r="S75" s="302">
        <f t="shared" si="180"/>
        <v>0</v>
      </c>
      <c r="T75" s="328">
        <f>'3B_Income Stmnt_Eastern'!T75+'3C_Income Stmnt_Western'!T75+'3D_Income Stmnt_The Cape'!T75</f>
        <v>0</v>
      </c>
      <c r="U75" s="327">
        <f>'3B_Income Stmnt_Eastern'!U75+'3C_Income Stmnt_Western'!U75+'3D_Income Stmnt_The Cape'!U75</f>
        <v>0</v>
      </c>
      <c r="V75" s="327">
        <f>'3B_Income Stmnt_Eastern'!V75+'3C_Income Stmnt_Western'!V75+'3D_Income Stmnt_The Cape'!V75</f>
        <v>0</v>
      </c>
      <c r="W75" s="327">
        <f>'3B_Income Stmnt_Eastern'!W75+'3C_Income Stmnt_Western'!W75+'3D_Income Stmnt_The Cape'!W75</f>
        <v>0</v>
      </c>
      <c r="X75" s="1114">
        <f t="shared" si="181"/>
        <v>0</v>
      </c>
      <c r="Y75" s="324">
        <f t="shared" si="182"/>
        <v>0</v>
      </c>
      <c r="Z75" s="300">
        <v>49</v>
      </c>
      <c r="AA75" s="327">
        <f>'3B_Income Stmnt_Eastern'!AA75+'3C_Income Stmnt_Western'!AA75+'3D_Income Stmnt_The Cape'!AA75</f>
        <v>0</v>
      </c>
      <c r="AB75" s="327">
        <f>'3B_Income Stmnt_Eastern'!AB75+'3C_Income Stmnt_Western'!AB75+'3D_Income Stmnt_The Cape'!AB75</f>
        <v>0</v>
      </c>
      <c r="AC75" s="327">
        <f>'3B_Income Stmnt_Eastern'!AC75+'3C_Income Stmnt_Western'!AC75+'3D_Income Stmnt_The Cape'!AC75</f>
        <v>0</v>
      </c>
      <c r="AD75" s="327">
        <f>'3B_Income Stmnt_Eastern'!AD75+'3C_Income Stmnt_Western'!AD75+'3D_Income Stmnt_The Cape'!AD75</f>
        <v>0</v>
      </c>
      <c r="AE75" s="302">
        <f t="shared" si="183"/>
        <v>0</v>
      </c>
      <c r="AF75" s="328">
        <f>'3B_Income Stmnt_Eastern'!AF75+'3C_Income Stmnt_Western'!AF75+'3D_Income Stmnt_The Cape'!AF75</f>
        <v>0</v>
      </c>
      <c r="AG75" s="327">
        <f>'3B_Income Stmnt_Eastern'!AG75+'3C_Income Stmnt_Western'!AG75+'3D_Income Stmnt_The Cape'!AG75</f>
        <v>0</v>
      </c>
      <c r="AH75" s="327">
        <f>'3B_Income Stmnt_Eastern'!AH75+'3C_Income Stmnt_Western'!AH75+'3D_Income Stmnt_The Cape'!AH75</f>
        <v>0</v>
      </c>
      <c r="AI75" s="327">
        <f>'3B_Income Stmnt_Eastern'!AI75+'3C_Income Stmnt_Western'!AI75+'3D_Income Stmnt_The Cape'!AI75</f>
        <v>0</v>
      </c>
      <c r="AJ75" s="1114">
        <f t="shared" si="184"/>
        <v>0</v>
      </c>
      <c r="AK75" s="324">
        <f t="shared" si="185"/>
        <v>0</v>
      </c>
      <c r="AL75" s="300">
        <v>49</v>
      </c>
      <c r="AM75" s="327">
        <f>'3B_Income Stmnt_Eastern'!AM75+'3C_Income Stmnt_Western'!AM75+'3D_Income Stmnt_The Cape'!AM75</f>
        <v>0</v>
      </c>
      <c r="AN75" s="327">
        <f>'3B_Income Stmnt_Eastern'!AN75+'3C_Income Stmnt_Western'!AN75+'3D_Income Stmnt_The Cape'!AN75</f>
        <v>0</v>
      </c>
      <c r="AO75" s="327">
        <f>'3B_Income Stmnt_Eastern'!AO75+'3C_Income Stmnt_Western'!AO75+'3D_Income Stmnt_The Cape'!AO75</f>
        <v>0</v>
      </c>
      <c r="AP75" s="327">
        <f>'3B_Income Stmnt_Eastern'!AP75+'3C_Income Stmnt_Western'!AP75+'3D_Income Stmnt_The Cape'!AP75</f>
        <v>0</v>
      </c>
      <c r="AQ75" s="302">
        <f t="shared" si="186"/>
        <v>0</v>
      </c>
      <c r="AR75" s="328">
        <f>'3B_Income Stmnt_Eastern'!AR75+'3C_Income Stmnt_Western'!AR75+'3D_Income Stmnt_The Cape'!AR75</f>
        <v>0</v>
      </c>
      <c r="AS75" s="327">
        <f>'3B_Income Stmnt_Eastern'!AS75+'3C_Income Stmnt_Western'!AS75+'3D_Income Stmnt_The Cape'!AS75</f>
        <v>0</v>
      </c>
      <c r="AT75" s="327">
        <f>'3B_Income Stmnt_Eastern'!AT75+'3C_Income Stmnt_Western'!AT75+'3D_Income Stmnt_The Cape'!AT75</f>
        <v>0</v>
      </c>
      <c r="AU75" s="327">
        <f>'3B_Income Stmnt_Eastern'!AU75+'3C_Income Stmnt_Western'!AU75+'3D_Income Stmnt_The Cape'!AU75</f>
        <v>0</v>
      </c>
      <c r="AV75" s="1114">
        <f t="shared" si="187"/>
        <v>0</v>
      </c>
      <c r="AW75" s="324">
        <f t="shared" si="188"/>
        <v>0</v>
      </c>
      <c r="AX75" s="300">
        <v>49</v>
      </c>
      <c r="AY75" s="327">
        <f>'3B_Income Stmnt_Eastern'!AY75+'3C_Income Stmnt_Western'!AY75+'3D_Income Stmnt_The Cape'!AY75</f>
        <v>0</v>
      </c>
      <c r="AZ75" s="327">
        <f>'3B_Income Stmnt_Eastern'!AZ75+'3C_Income Stmnt_Western'!AZ75+'3D_Income Stmnt_The Cape'!AZ75</f>
        <v>0</v>
      </c>
      <c r="BA75" s="327">
        <f>'3B_Income Stmnt_Eastern'!BA75+'3C_Income Stmnt_Western'!BA75+'3D_Income Stmnt_The Cape'!BA75</f>
        <v>0</v>
      </c>
      <c r="BB75" s="327">
        <f>'3B_Income Stmnt_Eastern'!BB75+'3C_Income Stmnt_Western'!BB75+'3D_Income Stmnt_The Cape'!BB75</f>
        <v>0</v>
      </c>
      <c r="BC75" s="302">
        <f t="shared" si="189"/>
        <v>0</v>
      </c>
      <c r="BD75" s="328">
        <f>'3B_Income Stmnt_Eastern'!BD75+'3C_Income Stmnt_Western'!BD75+'3D_Income Stmnt_The Cape'!BD75</f>
        <v>0</v>
      </c>
      <c r="BE75" s="327">
        <f>'3B_Income Stmnt_Eastern'!BE75+'3C_Income Stmnt_Western'!BE75+'3D_Income Stmnt_The Cape'!BE75</f>
        <v>0</v>
      </c>
      <c r="BF75" s="327">
        <f>'3B_Income Stmnt_Eastern'!BF75+'3C_Income Stmnt_Western'!BF75+'3D_Income Stmnt_The Cape'!BF75</f>
        <v>0</v>
      </c>
      <c r="BG75" s="327">
        <f>'3B_Income Stmnt_Eastern'!BG75+'3C_Income Stmnt_Western'!BG75+'3D_Income Stmnt_The Cape'!BG75</f>
        <v>0</v>
      </c>
      <c r="BH75" s="1114">
        <f t="shared" si="190"/>
        <v>0</v>
      </c>
      <c r="BI75" s="324">
        <f t="shared" si="191"/>
        <v>0</v>
      </c>
      <c r="BJ75" s="300">
        <v>49</v>
      </c>
      <c r="BK75" s="327">
        <f>'3B_Income Stmnt_Eastern'!BK75+'3C_Income Stmnt_Western'!BK75+'3D_Income Stmnt_The Cape'!BK75</f>
        <v>0</v>
      </c>
      <c r="BL75" s="327">
        <f>'3B_Income Stmnt_Eastern'!BL75+'3C_Income Stmnt_Western'!BL75+'3D_Income Stmnt_The Cape'!BL75</f>
        <v>0</v>
      </c>
      <c r="BM75" s="327">
        <f>'3B_Income Stmnt_Eastern'!BM75+'3C_Income Stmnt_Western'!BM75+'3D_Income Stmnt_The Cape'!BM75</f>
        <v>0</v>
      </c>
      <c r="BN75" s="327">
        <f>'3B_Income Stmnt_Eastern'!BN75+'3C_Income Stmnt_Western'!BN75+'3D_Income Stmnt_The Cape'!BN75</f>
        <v>0</v>
      </c>
      <c r="BO75" s="302">
        <f t="shared" si="192"/>
        <v>0</v>
      </c>
      <c r="BP75" s="328">
        <f>'3B_Income Stmnt_Eastern'!BP75+'3C_Income Stmnt_Western'!BP75+'3D_Income Stmnt_The Cape'!BP75</f>
        <v>0</v>
      </c>
      <c r="BQ75" s="327">
        <f>'3B_Income Stmnt_Eastern'!BQ75+'3C_Income Stmnt_Western'!BQ75+'3D_Income Stmnt_The Cape'!BQ75</f>
        <v>0</v>
      </c>
      <c r="BR75" s="327">
        <f>'3B_Income Stmnt_Eastern'!BR75+'3C_Income Stmnt_Western'!BR75+'3D_Income Stmnt_The Cape'!BR75</f>
        <v>0</v>
      </c>
      <c r="BS75" s="327">
        <f>'3B_Income Stmnt_Eastern'!BS75+'3C_Income Stmnt_Western'!BS75+'3D_Income Stmnt_The Cape'!BS75</f>
        <v>0</v>
      </c>
      <c r="BT75" s="1114">
        <f t="shared" si="193"/>
        <v>0</v>
      </c>
      <c r="BU75" s="324">
        <f t="shared" si="194"/>
        <v>0</v>
      </c>
      <c r="BV75" s="300">
        <v>49</v>
      </c>
      <c r="BW75" s="327">
        <f>'3B_Income Stmnt_Eastern'!BW75+'3C_Income Stmnt_Western'!BW75+'3D_Income Stmnt_The Cape'!BW75</f>
        <v>0</v>
      </c>
      <c r="BX75" s="327">
        <f>'3B_Income Stmnt_Eastern'!BX75+'3C_Income Stmnt_Western'!BX75+'3D_Income Stmnt_The Cape'!BX75</f>
        <v>0</v>
      </c>
      <c r="BY75" s="327">
        <f>'3B_Income Stmnt_Eastern'!BY75+'3C_Income Stmnt_Western'!BY75+'3D_Income Stmnt_The Cape'!BY75</f>
        <v>0</v>
      </c>
      <c r="BZ75" s="327">
        <f>'3B_Income Stmnt_Eastern'!BZ75+'3C_Income Stmnt_Western'!BZ75+'3D_Income Stmnt_The Cape'!BZ75</f>
        <v>0</v>
      </c>
      <c r="CA75" s="302">
        <f t="shared" si="195"/>
        <v>0</v>
      </c>
      <c r="CB75" s="328">
        <f>'3B_Income Stmnt_Eastern'!CB75+'3C_Income Stmnt_Western'!CB75+'3D_Income Stmnt_The Cape'!CB75</f>
        <v>0</v>
      </c>
      <c r="CC75" s="327">
        <f>'3B_Income Stmnt_Eastern'!CC75+'3C_Income Stmnt_Western'!CC75+'3D_Income Stmnt_The Cape'!CC75</f>
        <v>0</v>
      </c>
      <c r="CD75" s="327">
        <f>'3B_Income Stmnt_Eastern'!CD75+'3C_Income Stmnt_Western'!CD75+'3D_Income Stmnt_The Cape'!CD75</f>
        <v>0</v>
      </c>
      <c r="CE75" s="327">
        <f>'3B_Income Stmnt_Eastern'!CE75+'3C_Income Stmnt_Western'!CE75+'3D_Income Stmnt_The Cape'!CE75</f>
        <v>0</v>
      </c>
      <c r="CF75" s="1114">
        <f t="shared" si="196"/>
        <v>0</v>
      </c>
      <c r="CG75" s="324">
        <f t="shared" si="197"/>
        <v>0</v>
      </c>
      <c r="CH75" s="300">
        <v>49</v>
      </c>
      <c r="CI75" s="1114">
        <f t="shared" si="198"/>
        <v>0</v>
      </c>
      <c r="CJ75" s="1114">
        <f t="shared" si="198"/>
        <v>0</v>
      </c>
      <c r="CK75" s="1114">
        <f t="shared" si="198"/>
        <v>0</v>
      </c>
      <c r="CL75" s="1114">
        <f t="shared" si="198"/>
        <v>0</v>
      </c>
      <c r="CM75" s="301">
        <f>SUM(M75,Y75,AK75,AW75,BI75,BU75,CG75)</f>
        <v>0</v>
      </c>
    </row>
    <row r="76" spans="1:91" ht="15.75" customHeight="1">
      <c r="A76" s="312" t="s">
        <v>285</v>
      </c>
      <c r="B76" s="300">
        <v>50</v>
      </c>
      <c r="C76" s="327">
        <f>'3B_Income Stmnt_Eastern'!C76+'3C_Income Stmnt_Western'!C76+'3D_Income Stmnt_The Cape'!C76</f>
        <v>0</v>
      </c>
      <c r="D76" s="327">
        <f>'3B_Income Stmnt_Eastern'!D76+'3C_Income Stmnt_Western'!D76+'3D_Income Stmnt_The Cape'!D76</f>
        <v>0</v>
      </c>
      <c r="E76" s="327">
        <f>'3B_Income Stmnt_Eastern'!E76+'3C_Income Stmnt_Western'!E76+'3D_Income Stmnt_The Cape'!E76</f>
        <v>0</v>
      </c>
      <c r="F76" s="327">
        <f>'3B_Income Stmnt_Eastern'!F76+'3C_Income Stmnt_Western'!F76+'3D_Income Stmnt_The Cape'!F76</f>
        <v>0</v>
      </c>
      <c r="G76" s="302">
        <f t="shared" si="177"/>
        <v>0</v>
      </c>
      <c r="H76" s="328">
        <f>'3B_Income Stmnt_Eastern'!H76+'3C_Income Stmnt_Western'!H76+'3D_Income Stmnt_The Cape'!H76</f>
        <v>0</v>
      </c>
      <c r="I76" s="327">
        <f>'3B_Income Stmnt_Eastern'!I76+'3C_Income Stmnt_Western'!I76+'3D_Income Stmnt_The Cape'!I76</f>
        <v>0</v>
      </c>
      <c r="J76" s="327">
        <f>'3B_Income Stmnt_Eastern'!J76+'3C_Income Stmnt_Western'!J76+'3D_Income Stmnt_The Cape'!J76</f>
        <v>0</v>
      </c>
      <c r="K76" s="327">
        <f>'3B_Income Stmnt_Eastern'!K76+'3C_Income Stmnt_Western'!K76+'3D_Income Stmnt_The Cape'!K76</f>
        <v>0</v>
      </c>
      <c r="L76" s="1114">
        <f t="shared" si="178"/>
        <v>0</v>
      </c>
      <c r="M76" s="324">
        <f t="shared" si="179"/>
        <v>0</v>
      </c>
      <c r="N76" s="300">
        <v>50</v>
      </c>
      <c r="O76" s="327">
        <f>'3B_Income Stmnt_Eastern'!O76+'3C_Income Stmnt_Western'!O76+'3D_Income Stmnt_The Cape'!O76</f>
        <v>0</v>
      </c>
      <c r="P76" s="327">
        <f>'3B_Income Stmnt_Eastern'!P76+'3C_Income Stmnt_Western'!P76+'3D_Income Stmnt_The Cape'!P76</f>
        <v>0</v>
      </c>
      <c r="Q76" s="327">
        <f>'3B_Income Stmnt_Eastern'!Q76+'3C_Income Stmnt_Western'!Q76+'3D_Income Stmnt_The Cape'!Q76</f>
        <v>0</v>
      </c>
      <c r="R76" s="327">
        <f>'3B_Income Stmnt_Eastern'!R76+'3C_Income Stmnt_Western'!R76+'3D_Income Stmnt_The Cape'!R76</f>
        <v>0</v>
      </c>
      <c r="S76" s="302">
        <f t="shared" si="180"/>
        <v>0</v>
      </c>
      <c r="T76" s="328">
        <f>'3B_Income Stmnt_Eastern'!T76+'3C_Income Stmnt_Western'!T76+'3D_Income Stmnt_The Cape'!T76</f>
        <v>0</v>
      </c>
      <c r="U76" s="327">
        <f>'3B_Income Stmnt_Eastern'!U76+'3C_Income Stmnt_Western'!U76+'3D_Income Stmnt_The Cape'!U76</f>
        <v>0</v>
      </c>
      <c r="V76" s="327">
        <f>'3B_Income Stmnt_Eastern'!V76+'3C_Income Stmnt_Western'!V76+'3D_Income Stmnt_The Cape'!V76</f>
        <v>0</v>
      </c>
      <c r="W76" s="327">
        <f>'3B_Income Stmnt_Eastern'!W76+'3C_Income Stmnt_Western'!W76+'3D_Income Stmnt_The Cape'!W76</f>
        <v>0</v>
      </c>
      <c r="X76" s="1114">
        <f t="shared" si="181"/>
        <v>0</v>
      </c>
      <c r="Y76" s="324">
        <f t="shared" si="182"/>
        <v>0</v>
      </c>
      <c r="Z76" s="300">
        <v>50</v>
      </c>
      <c r="AA76" s="327">
        <f>'3B_Income Stmnt_Eastern'!AA76+'3C_Income Stmnt_Western'!AA76+'3D_Income Stmnt_The Cape'!AA76</f>
        <v>0</v>
      </c>
      <c r="AB76" s="327">
        <f>'3B_Income Stmnt_Eastern'!AB76+'3C_Income Stmnt_Western'!AB76+'3D_Income Stmnt_The Cape'!AB76</f>
        <v>0</v>
      </c>
      <c r="AC76" s="327">
        <f>'3B_Income Stmnt_Eastern'!AC76+'3C_Income Stmnt_Western'!AC76+'3D_Income Stmnt_The Cape'!AC76</f>
        <v>0</v>
      </c>
      <c r="AD76" s="327">
        <f>'3B_Income Stmnt_Eastern'!AD76+'3C_Income Stmnt_Western'!AD76+'3D_Income Stmnt_The Cape'!AD76</f>
        <v>0</v>
      </c>
      <c r="AE76" s="302">
        <f t="shared" si="183"/>
        <v>0</v>
      </c>
      <c r="AF76" s="328">
        <f>'3B_Income Stmnt_Eastern'!AF76+'3C_Income Stmnt_Western'!AF76+'3D_Income Stmnt_The Cape'!AF76</f>
        <v>0</v>
      </c>
      <c r="AG76" s="327">
        <f>'3B_Income Stmnt_Eastern'!AG76+'3C_Income Stmnt_Western'!AG76+'3D_Income Stmnt_The Cape'!AG76</f>
        <v>0</v>
      </c>
      <c r="AH76" s="327">
        <f>'3B_Income Stmnt_Eastern'!AH76+'3C_Income Stmnt_Western'!AH76+'3D_Income Stmnt_The Cape'!AH76</f>
        <v>0</v>
      </c>
      <c r="AI76" s="327">
        <f>'3B_Income Stmnt_Eastern'!AI76+'3C_Income Stmnt_Western'!AI76+'3D_Income Stmnt_The Cape'!AI76</f>
        <v>0</v>
      </c>
      <c r="AJ76" s="1114">
        <f t="shared" si="184"/>
        <v>0</v>
      </c>
      <c r="AK76" s="324">
        <f t="shared" si="185"/>
        <v>0</v>
      </c>
      <c r="AL76" s="300">
        <v>50</v>
      </c>
      <c r="AM76" s="327">
        <f>'3B_Income Stmnt_Eastern'!AM76+'3C_Income Stmnt_Western'!AM76+'3D_Income Stmnt_The Cape'!AM76</f>
        <v>0</v>
      </c>
      <c r="AN76" s="327">
        <f>'3B_Income Stmnt_Eastern'!AN76+'3C_Income Stmnt_Western'!AN76+'3D_Income Stmnt_The Cape'!AN76</f>
        <v>0</v>
      </c>
      <c r="AO76" s="327">
        <f>'3B_Income Stmnt_Eastern'!AO76+'3C_Income Stmnt_Western'!AO76+'3D_Income Stmnt_The Cape'!AO76</f>
        <v>0</v>
      </c>
      <c r="AP76" s="327">
        <f>'3B_Income Stmnt_Eastern'!AP76+'3C_Income Stmnt_Western'!AP76+'3D_Income Stmnt_The Cape'!AP76</f>
        <v>0</v>
      </c>
      <c r="AQ76" s="302">
        <f t="shared" si="186"/>
        <v>0</v>
      </c>
      <c r="AR76" s="328">
        <f>'3B_Income Stmnt_Eastern'!AR76+'3C_Income Stmnt_Western'!AR76+'3D_Income Stmnt_The Cape'!AR76</f>
        <v>0</v>
      </c>
      <c r="AS76" s="327">
        <f>'3B_Income Stmnt_Eastern'!AS76+'3C_Income Stmnt_Western'!AS76+'3D_Income Stmnt_The Cape'!AS76</f>
        <v>0</v>
      </c>
      <c r="AT76" s="327">
        <f>'3B_Income Stmnt_Eastern'!AT76+'3C_Income Stmnt_Western'!AT76+'3D_Income Stmnt_The Cape'!AT76</f>
        <v>0</v>
      </c>
      <c r="AU76" s="327">
        <f>'3B_Income Stmnt_Eastern'!AU76+'3C_Income Stmnt_Western'!AU76+'3D_Income Stmnt_The Cape'!AU76</f>
        <v>0</v>
      </c>
      <c r="AV76" s="1114">
        <f t="shared" si="187"/>
        <v>0</v>
      </c>
      <c r="AW76" s="324">
        <f t="shared" si="188"/>
        <v>0</v>
      </c>
      <c r="AX76" s="300">
        <v>50</v>
      </c>
      <c r="AY76" s="327">
        <f>'3B_Income Stmnt_Eastern'!AY76+'3C_Income Stmnt_Western'!AY76+'3D_Income Stmnt_The Cape'!AY76</f>
        <v>0</v>
      </c>
      <c r="AZ76" s="327">
        <f>'3B_Income Stmnt_Eastern'!AZ76+'3C_Income Stmnt_Western'!AZ76+'3D_Income Stmnt_The Cape'!AZ76</f>
        <v>0</v>
      </c>
      <c r="BA76" s="327">
        <f>'3B_Income Stmnt_Eastern'!BA76+'3C_Income Stmnt_Western'!BA76+'3D_Income Stmnt_The Cape'!BA76</f>
        <v>0</v>
      </c>
      <c r="BB76" s="327">
        <f>'3B_Income Stmnt_Eastern'!BB76+'3C_Income Stmnt_Western'!BB76+'3D_Income Stmnt_The Cape'!BB76</f>
        <v>0</v>
      </c>
      <c r="BC76" s="302">
        <f t="shared" si="189"/>
        <v>0</v>
      </c>
      <c r="BD76" s="328">
        <f>'3B_Income Stmnt_Eastern'!BD76+'3C_Income Stmnt_Western'!BD76+'3D_Income Stmnt_The Cape'!BD76</f>
        <v>0</v>
      </c>
      <c r="BE76" s="327">
        <f>'3B_Income Stmnt_Eastern'!BE76+'3C_Income Stmnt_Western'!BE76+'3D_Income Stmnt_The Cape'!BE76</f>
        <v>0</v>
      </c>
      <c r="BF76" s="327">
        <f>'3B_Income Stmnt_Eastern'!BF76+'3C_Income Stmnt_Western'!BF76+'3D_Income Stmnt_The Cape'!BF76</f>
        <v>0</v>
      </c>
      <c r="BG76" s="327">
        <f>'3B_Income Stmnt_Eastern'!BG76+'3C_Income Stmnt_Western'!BG76+'3D_Income Stmnt_The Cape'!BG76</f>
        <v>0</v>
      </c>
      <c r="BH76" s="1114">
        <f t="shared" si="190"/>
        <v>0</v>
      </c>
      <c r="BI76" s="324">
        <f t="shared" si="191"/>
        <v>0</v>
      </c>
      <c r="BJ76" s="300">
        <v>50</v>
      </c>
      <c r="BK76" s="327">
        <f>'3B_Income Stmnt_Eastern'!BK76+'3C_Income Stmnt_Western'!BK76+'3D_Income Stmnt_The Cape'!BK76</f>
        <v>0</v>
      </c>
      <c r="BL76" s="327">
        <f>'3B_Income Stmnt_Eastern'!BL76+'3C_Income Stmnt_Western'!BL76+'3D_Income Stmnt_The Cape'!BL76</f>
        <v>0</v>
      </c>
      <c r="BM76" s="327">
        <f>'3B_Income Stmnt_Eastern'!BM76+'3C_Income Stmnt_Western'!BM76+'3D_Income Stmnt_The Cape'!BM76</f>
        <v>0</v>
      </c>
      <c r="BN76" s="327">
        <f>'3B_Income Stmnt_Eastern'!BN76+'3C_Income Stmnt_Western'!BN76+'3D_Income Stmnt_The Cape'!BN76</f>
        <v>0</v>
      </c>
      <c r="BO76" s="302">
        <f t="shared" si="192"/>
        <v>0</v>
      </c>
      <c r="BP76" s="328">
        <f>'3B_Income Stmnt_Eastern'!BP76+'3C_Income Stmnt_Western'!BP76+'3D_Income Stmnt_The Cape'!BP76</f>
        <v>0</v>
      </c>
      <c r="BQ76" s="327">
        <f>'3B_Income Stmnt_Eastern'!BQ76+'3C_Income Stmnt_Western'!BQ76+'3D_Income Stmnt_The Cape'!BQ76</f>
        <v>0</v>
      </c>
      <c r="BR76" s="327">
        <f>'3B_Income Stmnt_Eastern'!BR76+'3C_Income Stmnt_Western'!BR76+'3D_Income Stmnt_The Cape'!BR76</f>
        <v>0</v>
      </c>
      <c r="BS76" s="327">
        <f>'3B_Income Stmnt_Eastern'!BS76+'3C_Income Stmnt_Western'!BS76+'3D_Income Stmnt_The Cape'!BS76</f>
        <v>0</v>
      </c>
      <c r="BT76" s="1114">
        <f t="shared" si="193"/>
        <v>0</v>
      </c>
      <c r="BU76" s="324">
        <f t="shared" si="194"/>
        <v>0</v>
      </c>
      <c r="BV76" s="300">
        <v>50</v>
      </c>
      <c r="BW76" s="327">
        <f>'3B_Income Stmnt_Eastern'!BW76+'3C_Income Stmnt_Western'!BW76+'3D_Income Stmnt_The Cape'!BW76</f>
        <v>0</v>
      </c>
      <c r="BX76" s="327">
        <f>'3B_Income Stmnt_Eastern'!BX76+'3C_Income Stmnt_Western'!BX76+'3D_Income Stmnt_The Cape'!BX76</f>
        <v>0</v>
      </c>
      <c r="BY76" s="327">
        <f>'3B_Income Stmnt_Eastern'!BY76+'3C_Income Stmnt_Western'!BY76+'3D_Income Stmnt_The Cape'!BY76</f>
        <v>0</v>
      </c>
      <c r="BZ76" s="327">
        <f>'3B_Income Stmnt_Eastern'!BZ76+'3C_Income Stmnt_Western'!BZ76+'3D_Income Stmnt_The Cape'!BZ76</f>
        <v>0</v>
      </c>
      <c r="CA76" s="302">
        <f t="shared" si="195"/>
        <v>0</v>
      </c>
      <c r="CB76" s="328">
        <f>'3B_Income Stmnt_Eastern'!CB76+'3C_Income Stmnt_Western'!CB76+'3D_Income Stmnt_The Cape'!CB76</f>
        <v>0</v>
      </c>
      <c r="CC76" s="327">
        <f>'3B_Income Stmnt_Eastern'!CC76+'3C_Income Stmnt_Western'!CC76+'3D_Income Stmnt_The Cape'!CC76</f>
        <v>0</v>
      </c>
      <c r="CD76" s="327">
        <f>'3B_Income Stmnt_Eastern'!CD76+'3C_Income Stmnt_Western'!CD76+'3D_Income Stmnt_The Cape'!CD76</f>
        <v>0</v>
      </c>
      <c r="CE76" s="327">
        <f>'3B_Income Stmnt_Eastern'!CE76+'3C_Income Stmnt_Western'!CE76+'3D_Income Stmnt_The Cape'!CE76</f>
        <v>0</v>
      </c>
      <c r="CF76" s="1114">
        <f t="shared" si="196"/>
        <v>0</v>
      </c>
      <c r="CG76" s="324">
        <f t="shared" si="197"/>
        <v>0</v>
      </c>
      <c r="CH76" s="300">
        <v>50</v>
      </c>
      <c r="CI76" s="1114">
        <f t="shared" si="198"/>
        <v>0</v>
      </c>
      <c r="CJ76" s="1114">
        <f t="shared" si="198"/>
        <v>0</v>
      </c>
      <c r="CK76" s="1114">
        <f t="shared" si="198"/>
        <v>0</v>
      </c>
      <c r="CL76" s="1114">
        <f t="shared" si="198"/>
        <v>0</v>
      </c>
      <c r="CM76" s="301">
        <f t="shared" si="199"/>
        <v>0</v>
      </c>
    </row>
    <row r="77" spans="1:91" ht="15.75" customHeight="1">
      <c r="A77" s="312" t="s">
        <v>287</v>
      </c>
      <c r="B77" s="300">
        <v>51</v>
      </c>
      <c r="C77" s="327">
        <f>'3B_Income Stmnt_Eastern'!C77+'3C_Income Stmnt_Western'!C77+'3D_Income Stmnt_The Cape'!C77</f>
        <v>0</v>
      </c>
      <c r="D77" s="327">
        <f>'3B_Income Stmnt_Eastern'!D77+'3C_Income Stmnt_Western'!D77+'3D_Income Stmnt_The Cape'!D77</f>
        <v>0</v>
      </c>
      <c r="E77" s="327">
        <f>'3B_Income Stmnt_Eastern'!E77+'3C_Income Stmnt_Western'!E77+'3D_Income Stmnt_The Cape'!E77</f>
        <v>0</v>
      </c>
      <c r="F77" s="327">
        <f>'3B_Income Stmnt_Eastern'!F77+'3C_Income Stmnt_Western'!F77+'3D_Income Stmnt_The Cape'!F77</f>
        <v>0</v>
      </c>
      <c r="G77" s="302">
        <f t="shared" si="177"/>
        <v>0</v>
      </c>
      <c r="H77" s="328">
        <f>'3B_Income Stmnt_Eastern'!H77+'3C_Income Stmnt_Western'!H77+'3D_Income Stmnt_The Cape'!H77</f>
        <v>0</v>
      </c>
      <c r="I77" s="327">
        <f>'3B_Income Stmnt_Eastern'!I77+'3C_Income Stmnt_Western'!I77+'3D_Income Stmnt_The Cape'!I77</f>
        <v>0</v>
      </c>
      <c r="J77" s="327">
        <f>'3B_Income Stmnt_Eastern'!J77+'3C_Income Stmnt_Western'!J77+'3D_Income Stmnt_The Cape'!J77</f>
        <v>0</v>
      </c>
      <c r="K77" s="327">
        <f>'3B_Income Stmnt_Eastern'!K77+'3C_Income Stmnt_Western'!K77+'3D_Income Stmnt_The Cape'!K77</f>
        <v>0</v>
      </c>
      <c r="L77" s="1114">
        <f t="shared" si="178"/>
        <v>0</v>
      </c>
      <c r="M77" s="324">
        <f t="shared" si="179"/>
        <v>0</v>
      </c>
      <c r="N77" s="300">
        <v>51</v>
      </c>
      <c r="O77" s="327">
        <f>'3B_Income Stmnt_Eastern'!O77+'3C_Income Stmnt_Western'!O77+'3D_Income Stmnt_The Cape'!O77</f>
        <v>0</v>
      </c>
      <c r="P77" s="327">
        <f>'3B_Income Stmnt_Eastern'!P77+'3C_Income Stmnt_Western'!P77+'3D_Income Stmnt_The Cape'!P77</f>
        <v>0</v>
      </c>
      <c r="Q77" s="327">
        <f>'3B_Income Stmnt_Eastern'!Q77+'3C_Income Stmnt_Western'!Q77+'3D_Income Stmnt_The Cape'!Q77</f>
        <v>0</v>
      </c>
      <c r="R77" s="327">
        <f>'3B_Income Stmnt_Eastern'!R77+'3C_Income Stmnt_Western'!R77+'3D_Income Stmnt_The Cape'!R77</f>
        <v>0</v>
      </c>
      <c r="S77" s="302">
        <f t="shared" si="180"/>
        <v>0</v>
      </c>
      <c r="T77" s="328">
        <f>'3B_Income Stmnt_Eastern'!T77+'3C_Income Stmnt_Western'!T77+'3D_Income Stmnt_The Cape'!T77</f>
        <v>0</v>
      </c>
      <c r="U77" s="327">
        <f>'3B_Income Stmnt_Eastern'!U77+'3C_Income Stmnt_Western'!U77+'3D_Income Stmnt_The Cape'!U77</f>
        <v>0</v>
      </c>
      <c r="V77" s="327">
        <f>'3B_Income Stmnt_Eastern'!V77+'3C_Income Stmnt_Western'!V77+'3D_Income Stmnt_The Cape'!V77</f>
        <v>0</v>
      </c>
      <c r="W77" s="327">
        <f>'3B_Income Stmnt_Eastern'!W77+'3C_Income Stmnt_Western'!W77+'3D_Income Stmnt_The Cape'!W77</f>
        <v>0</v>
      </c>
      <c r="X77" s="1114">
        <f t="shared" si="181"/>
        <v>0</v>
      </c>
      <c r="Y77" s="324">
        <f t="shared" si="182"/>
        <v>0</v>
      </c>
      <c r="Z77" s="300">
        <v>51</v>
      </c>
      <c r="AA77" s="327">
        <f>'3B_Income Stmnt_Eastern'!AA77+'3C_Income Stmnt_Western'!AA77+'3D_Income Stmnt_The Cape'!AA77</f>
        <v>0</v>
      </c>
      <c r="AB77" s="327">
        <f>'3B_Income Stmnt_Eastern'!AB77+'3C_Income Stmnt_Western'!AB77+'3D_Income Stmnt_The Cape'!AB77</f>
        <v>0</v>
      </c>
      <c r="AC77" s="327">
        <f>'3B_Income Stmnt_Eastern'!AC77+'3C_Income Stmnt_Western'!AC77+'3D_Income Stmnt_The Cape'!AC77</f>
        <v>0</v>
      </c>
      <c r="AD77" s="327">
        <f>'3B_Income Stmnt_Eastern'!AD77+'3C_Income Stmnt_Western'!AD77+'3D_Income Stmnt_The Cape'!AD77</f>
        <v>0</v>
      </c>
      <c r="AE77" s="302">
        <f t="shared" si="183"/>
        <v>0</v>
      </c>
      <c r="AF77" s="328">
        <f>'3B_Income Stmnt_Eastern'!AF77+'3C_Income Stmnt_Western'!AF77+'3D_Income Stmnt_The Cape'!AF77</f>
        <v>0</v>
      </c>
      <c r="AG77" s="327">
        <f>'3B_Income Stmnt_Eastern'!AG77+'3C_Income Stmnt_Western'!AG77+'3D_Income Stmnt_The Cape'!AG77</f>
        <v>0</v>
      </c>
      <c r="AH77" s="327">
        <f>'3B_Income Stmnt_Eastern'!AH77+'3C_Income Stmnt_Western'!AH77+'3D_Income Stmnt_The Cape'!AH77</f>
        <v>0</v>
      </c>
      <c r="AI77" s="327">
        <f>'3B_Income Stmnt_Eastern'!AI77+'3C_Income Stmnt_Western'!AI77+'3D_Income Stmnt_The Cape'!AI77</f>
        <v>0</v>
      </c>
      <c r="AJ77" s="1114">
        <f t="shared" si="184"/>
        <v>0</v>
      </c>
      <c r="AK77" s="324">
        <f t="shared" si="185"/>
        <v>0</v>
      </c>
      <c r="AL77" s="300">
        <v>51</v>
      </c>
      <c r="AM77" s="327">
        <f>'3B_Income Stmnt_Eastern'!AM77+'3C_Income Stmnt_Western'!AM77+'3D_Income Stmnt_The Cape'!AM77</f>
        <v>0</v>
      </c>
      <c r="AN77" s="327">
        <f>'3B_Income Stmnt_Eastern'!AN77+'3C_Income Stmnt_Western'!AN77+'3D_Income Stmnt_The Cape'!AN77</f>
        <v>0</v>
      </c>
      <c r="AO77" s="327">
        <f>'3B_Income Stmnt_Eastern'!AO77+'3C_Income Stmnt_Western'!AO77+'3D_Income Stmnt_The Cape'!AO77</f>
        <v>0</v>
      </c>
      <c r="AP77" s="327">
        <f>'3B_Income Stmnt_Eastern'!AP77+'3C_Income Stmnt_Western'!AP77+'3D_Income Stmnt_The Cape'!AP77</f>
        <v>0</v>
      </c>
      <c r="AQ77" s="302">
        <f t="shared" si="186"/>
        <v>0</v>
      </c>
      <c r="AR77" s="328">
        <f>'3B_Income Stmnt_Eastern'!AR77+'3C_Income Stmnt_Western'!AR77+'3D_Income Stmnt_The Cape'!AR77</f>
        <v>0</v>
      </c>
      <c r="AS77" s="327">
        <f>'3B_Income Stmnt_Eastern'!AS77+'3C_Income Stmnt_Western'!AS77+'3D_Income Stmnt_The Cape'!AS77</f>
        <v>0</v>
      </c>
      <c r="AT77" s="327">
        <f>'3B_Income Stmnt_Eastern'!AT77+'3C_Income Stmnt_Western'!AT77+'3D_Income Stmnt_The Cape'!AT77</f>
        <v>0</v>
      </c>
      <c r="AU77" s="327">
        <f>'3B_Income Stmnt_Eastern'!AU77+'3C_Income Stmnt_Western'!AU77+'3D_Income Stmnt_The Cape'!AU77</f>
        <v>0</v>
      </c>
      <c r="AV77" s="1114">
        <f t="shared" si="187"/>
        <v>0</v>
      </c>
      <c r="AW77" s="324">
        <f t="shared" si="188"/>
        <v>0</v>
      </c>
      <c r="AX77" s="300">
        <v>51</v>
      </c>
      <c r="AY77" s="327">
        <f>'3B_Income Stmnt_Eastern'!AY77+'3C_Income Stmnt_Western'!AY77+'3D_Income Stmnt_The Cape'!AY77</f>
        <v>0</v>
      </c>
      <c r="AZ77" s="327">
        <f>'3B_Income Stmnt_Eastern'!AZ77+'3C_Income Stmnt_Western'!AZ77+'3D_Income Stmnt_The Cape'!AZ77</f>
        <v>0</v>
      </c>
      <c r="BA77" s="327">
        <f>'3B_Income Stmnt_Eastern'!BA77+'3C_Income Stmnt_Western'!BA77+'3D_Income Stmnt_The Cape'!BA77</f>
        <v>0</v>
      </c>
      <c r="BB77" s="327">
        <f>'3B_Income Stmnt_Eastern'!BB77+'3C_Income Stmnt_Western'!BB77+'3D_Income Stmnt_The Cape'!BB77</f>
        <v>0</v>
      </c>
      <c r="BC77" s="302">
        <f t="shared" si="189"/>
        <v>0</v>
      </c>
      <c r="BD77" s="328">
        <f>'3B_Income Stmnt_Eastern'!BD77+'3C_Income Stmnt_Western'!BD77+'3D_Income Stmnt_The Cape'!BD77</f>
        <v>0</v>
      </c>
      <c r="BE77" s="327">
        <f>'3B_Income Stmnt_Eastern'!BE77+'3C_Income Stmnt_Western'!BE77+'3D_Income Stmnt_The Cape'!BE77</f>
        <v>0</v>
      </c>
      <c r="BF77" s="327">
        <f>'3B_Income Stmnt_Eastern'!BF77+'3C_Income Stmnt_Western'!BF77+'3D_Income Stmnt_The Cape'!BF77</f>
        <v>0</v>
      </c>
      <c r="BG77" s="327">
        <f>'3B_Income Stmnt_Eastern'!BG77+'3C_Income Stmnt_Western'!BG77+'3D_Income Stmnt_The Cape'!BG77</f>
        <v>0</v>
      </c>
      <c r="BH77" s="1114">
        <f t="shared" si="190"/>
        <v>0</v>
      </c>
      <c r="BI77" s="324">
        <f t="shared" si="191"/>
        <v>0</v>
      </c>
      <c r="BJ77" s="300">
        <v>51</v>
      </c>
      <c r="BK77" s="327">
        <f>'3B_Income Stmnt_Eastern'!BK77+'3C_Income Stmnt_Western'!BK77+'3D_Income Stmnt_The Cape'!BK77</f>
        <v>0</v>
      </c>
      <c r="BL77" s="327">
        <f>'3B_Income Stmnt_Eastern'!BL77+'3C_Income Stmnt_Western'!BL77+'3D_Income Stmnt_The Cape'!BL77</f>
        <v>0</v>
      </c>
      <c r="BM77" s="327">
        <f>'3B_Income Stmnt_Eastern'!BM77+'3C_Income Stmnt_Western'!BM77+'3D_Income Stmnt_The Cape'!BM77</f>
        <v>0</v>
      </c>
      <c r="BN77" s="327">
        <f>'3B_Income Stmnt_Eastern'!BN77+'3C_Income Stmnt_Western'!BN77+'3D_Income Stmnt_The Cape'!BN77</f>
        <v>0</v>
      </c>
      <c r="BO77" s="302">
        <f t="shared" si="192"/>
        <v>0</v>
      </c>
      <c r="BP77" s="328">
        <f>'3B_Income Stmnt_Eastern'!BP77+'3C_Income Stmnt_Western'!BP77+'3D_Income Stmnt_The Cape'!BP77</f>
        <v>0</v>
      </c>
      <c r="BQ77" s="327">
        <f>'3B_Income Stmnt_Eastern'!BQ77+'3C_Income Stmnt_Western'!BQ77+'3D_Income Stmnt_The Cape'!BQ77</f>
        <v>0</v>
      </c>
      <c r="BR77" s="327">
        <f>'3B_Income Stmnt_Eastern'!BR77+'3C_Income Stmnt_Western'!BR77+'3D_Income Stmnt_The Cape'!BR77</f>
        <v>0</v>
      </c>
      <c r="BS77" s="327">
        <f>'3B_Income Stmnt_Eastern'!BS77+'3C_Income Stmnt_Western'!BS77+'3D_Income Stmnt_The Cape'!BS77</f>
        <v>0</v>
      </c>
      <c r="BT77" s="1114">
        <f t="shared" si="193"/>
        <v>0</v>
      </c>
      <c r="BU77" s="324">
        <f t="shared" si="194"/>
        <v>0</v>
      </c>
      <c r="BV77" s="300">
        <v>51</v>
      </c>
      <c r="BW77" s="327">
        <f>'3B_Income Stmnt_Eastern'!BW77+'3C_Income Stmnt_Western'!BW77+'3D_Income Stmnt_The Cape'!BW77</f>
        <v>0</v>
      </c>
      <c r="BX77" s="327">
        <f>'3B_Income Stmnt_Eastern'!BX77+'3C_Income Stmnt_Western'!BX77+'3D_Income Stmnt_The Cape'!BX77</f>
        <v>0</v>
      </c>
      <c r="BY77" s="327">
        <f>'3B_Income Stmnt_Eastern'!BY77+'3C_Income Stmnt_Western'!BY77+'3D_Income Stmnt_The Cape'!BY77</f>
        <v>0</v>
      </c>
      <c r="BZ77" s="327">
        <f>'3B_Income Stmnt_Eastern'!BZ77+'3C_Income Stmnt_Western'!BZ77+'3D_Income Stmnt_The Cape'!BZ77</f>
        <v>0</v>
      </c>
      <c r="CA77" s="302">
        <f t="shared" si="195"/>
        <v>0</v>
      </c>
      <c r="CB77" s="328">
        <f>'3B_Income Stmnt_Eastern'!CB77+'3C_Income Stmnt_Western'!CB77+'3D_Income Stmnt_The Cape'!CB77</f>
        <v>0</v>
      </c>
      <c r="CC77" s="327">
        <f>'3B_Income Stmnt_Eastern'!CC77+'3C_Income Stmnt_Western'!CC77+'3D_Income Stmnt_The Cape'!CC77</f>
        <v>0</v>
      </c>
      <c r="CD77" s="327">
        <f>'3B_Income Stmnt_Eastern'!CD77+'3C_Income Stmnt_Western'!CD77+'3D_Income Stmnt_The Cape'!CD77</f>
        <v>0</v>
      </c>
      <c r="CE77" s="327">
        <f>'3B_Income Stmnt_Eastern'!CE77+'3C_Income Stmnt_Western'!CE77+'3D_Income Stmnt_The Cape'!CE77</f>
        <v>0</v>
      </c>
      <c r="CF77" s="1114">
        <f t="shared" si="196"/>
        <v>0</v>
      </c>
      <c r="CG77" s="324">
        <f t="shared" si="197"/>
        <v>0</v>
      </c>
      <c r="CH77" s="300">
        <v>51</v>
      </c>
      <c r="CI77" s="1114">
        <f t="shared" si="198"/>
        <v>0</v>
      </c>
      <c r="CJ77" s="1114">
        <f t="shared" si="198"/>
        <v>0</v>
      </c>
      <c r="CK77" s="1114">
        <f t="shared" si="198"/>
        <v>0</v>
      </c>
      <c r="CL77" s="1114">
        <f t="shared" si="198"/>
        <v>0</v>
      </c>
      <c r="CM77" s="301">
        <f t="shared" si="199"/>
        <v>0</v>
      </c>
    </row>
    <row r="78" spans="1:91" ht="15.75" customHeight="1">
      <c r="A78" s="312" t="s">
        <v>289</v>
      </c>
      <c r="B78" s="300">
        <v>52</v>
      </c>
      <c r="C78" s="327">
        <f>'3B_Income Stmnt_Eastern'!C78+'3C_Income Stmnt_Western'!C78+'3D_Income Stmnt_The Cape'!C78</f>
        <v>0</v>
      </c>
      <c r="D78" s="327">
        <f>'3B_Income Stmnt_Eastern'!D78+'3C_Income Stmnt_Western'!D78+'3D_Income Stmnt_The Cape'!D78</f>
        <v>0</v>
      </c>
      <c r="E78" s="327">
        <f>'3B_Income Stmnt_Eastern'!E78+'3C_Income Stmnt_Western'!E78+'3D_Income Stmnt_The Cape'!E78</f>
        <v>0</v>
      </c>
      <c r="F78" s="327">
        <f>'3B_Income Stmnt_Eastern'!F78+'3C_Income Stmnt_Western'!F78+'3D_Income Stmnt_The Cape'!F78</f>
        <v>0</v>
      </c>
      <c r="G78" s="302">
        <f t="shared" si="177"/>
        <v>0</v>
      </c>
      <c r="H78" s="328">
        <f>'3B_Income Stmnt_Eastern'!H78+'3C_Income Stmnt_Western'!H78+'3D_Income Stmnt_The Cape'!H78</f>
        <v>0</v>
      </c>
      <c r="I78" s="327">
        <f>'3B_Income Stmnt_Eastern'!I78+'3C_Income Stmnt_Western'!I78+'3D_Income Stmnt_The Cape'!I78</f>
        <v>0</v>
      </c>
      <c r="J78" s="327">
        <f>'3B_Income Stmnt_Eastern'!J78+'3C_Income Stmnt_Western'!J78+'3D_Income Stmnt_The Cape'!J78</f>
        <v>0</v>
      </c>
      <c r="K78" s="327">
        <f>'3B_Income Stmnt_Eastern'!K78+'3C_Income Stmnt_Western'!K78+'3D_Income Stmnt_The Cape'!K78</f>
        <v>0</v>
      </c>
      <c r="L78" s="1114">
        <f t="shared" si="178"/>
        <v>0</v>
      </c>
      <c r="M78" s="324">
        <f t="shared" si="179"/>
        <v>0</v>
      </c>
      <c r="N78" s="300">
        <v>52</v>
      </c>
      <c r="O78" s="327">
        <f>'3B_Income Stmnt_Eastern'!O78+'3C_Income Stmnt_Western'!O78+'3D_Income Stmnt_The Cape'!O78</f>
        <v>0</v>
      </c>
      <c r="P78" s="327">
        <f>'3B_Income Stmnt_Eastern'!P78+'3C_Income Stmnt_Western'!P78+'3D_Income Stmnt_The Cape'!P78</f>
        <v>0</v>
      </c>
      <c r="Q78" s="327">
        <f>'3B_Income Stmnt_Eastern'!Q78+'3C_Income Stmnt_Western'!Q78+'3D_Income Stmnt_The Cape'!Q78</f>
        <v>0</v>
      </c>
      <c r="R78" s="327">
        <f>'3B_Income Stmnt_Eastern'!R78+'3C_Income Stmnt_Western'!R78+'3D_Income Stmnt_The Cape'!R78</f>
        <v>0</v>
      </c>
      <c r="S78" s="302">
        <f t="shared" si="180"/>
        <v>0</v>
      </c>
      <c r="T78" s="328">
        <f>'3B_Income Stmnt_Eastern'!T78+'3C_Income Stmnt_Western'!T78+'3D_Income Stmnt_The Cape'!T78</f>
        <v>0</v>
      </c>
      <c r="U78" s="327">
        <f>'3B_Income Stmnt_Eastern'!U78+'3C_Income Stmnt_Western'!U78+'3D_Income Stmnt_The Cape'!U78</f>
        <v>0</v>
      </c>
      <c r="V78" s="327">
        <f>'3B_Income Stmnt_Eastern'!V78+'3C_Income Stmnt_Western'!V78+'3D_Income Stmnt_The Cape'!V78</f>
        <v>0</v>
      </c>
      <c r="W78" s="327">
        <f>'3B_Income Stmnt_Eastern'!W78+'3C_Income Stmnt_Western'!W78+'3D_Income Stmnt_The Cape'!W78</f>
        <v>0</v>
      </c>
      <c r="X78" s="1114">
        <f t="shared" si="181"/>
        <v>0</v>
      </c>
      <c r="Y78" s="324">
        <f t="shared" si="182"/>
        <v>0</v>
      </c>
      <c r="Z78" s="300">
        <v>52</v>
      </c>
      <c r="AA78" s="327">
        <f>'3B_Income Stmnt_Eastern'!AA78+'3C_Income Stmnt_Western'!AA78+'3D_Income Stmnt_The Cape'!AA78</f>
        <v>0</v>
      </c>
      <c r="AB78" s="327">
        <f>'3B_Income Stmnt_Eastern'!AB78+'3C_Income Stmnt_Western'!AB78+'3D_Income Stmnt_The Cape'!AB78</f>
        <v>0</v>
      </c>
      <c r="AC78" s="327">
        <f>'3B_Income Stmnt_Eastern'!AC78+'3C_Income Stmnt_Western'!AC78+'3D_Income Stmnt_The Cape'!AC78</f>
        <v>0</v>
      </c>
      <c r="AD78" s="327">
        <f>'3B_Income Stmnt_Eastern'!AD78+'3C_Income Stmnt_Western'!AD78+'3D_Income Stmnt_The Cape'!AD78</f>
        <v>0</v>
      </c>
      <c r="AE78" s="302">
        <f t="shared" si="183"/>
        <v>0</v>
      </c>
      <c r="AF78" s="328">
        <f>'3B_Income Stmnt_Eastern'!AF78+'3C_Income Stmnt_Western'!AF78+'3D_Income Stmnt_The Cape'!AF78</f>
        <v>0</v>
      </c>
      <c r="AG78" s="327">
        <f>'3B_Income Stmnt_Eastern'!AG78+'3C_Income Stmnt_Western'!AG78+'3D_Income Stmnt_The Cape'!AG78</f>
        <v>0</v>
      </c>
      <c r="AH78" s="327">
        <f>'3B_Income Stmnt_Eastern'!AH78+'3C_Income Stmnt_Western'!AH78+'3D_Income Stmnt_The Cape'!AH78</f>
        <v>0</v>
      </c>
      <c r="AI78" s="327">
        <f>'3B_Income Stmnt_Eastern'!AI78+'3C_Income Stmnt_Western'!AI78+'3D_Income Stmnt_The Cape'!AI78</f>
        <v>0</v>
      </c>
      <c r="AJ78" s="1114">
        <f t="shared" si="184"/>
        <v>0</v>
      </c>
      <c r="AK78" s="324">
        <f t="shared" si="185"/>
        <v>0</v>
      </c>
      <c r="AL78" s="300">
        <v>52</v>
      </c>
      <c r="AM78" s="327">
        <f>'3B_Income Stmnt_Eastern'!AM78+'3C_Income Stmnt_Western'!AM78+'3D_Income Stmnt_The Cape'!AM78</f>
        <v>0</v>
      </c>
      <c r="AN78" s="327">
        <f>'3B_Income Stmnt_Eastern'!AN78+'3C_Income Stmnt_Western'!AN78+'3D_Income Stmnt_The Cape'!AN78</f>
        <v>0</v>
      </c>
      <c r="AO78" s="327">
        <f>'3B_Income Stmnt_Eastern'!AO78+'3C_Income Stmnt_Western'!AO78+'3D_Income Stmnt_The Cape'!AO78</f>
        <v>0</v>
      </c>
      <c r="AP78" s="327">
        <f>'3B_Income Stmnt_Eastern'!AP78+'3C_Income Stmnt_Western'!AP78+'3D_Income Stmnt_The Cape'!AP78</f>
        <v>0</v>
      </c>
      <c r="AQ78" s="302">
        <f t="shared" si="186"/>
        <v>0</v>
      </c>
      <c r="AR78" s="328">
        <f>'3B_Income Stmnt_Eastern'!AR78+'3C_Income Stmnt_Western'!AR78+'3D_Income Stmnt_The Cape'!AR78</f>
        <v>0</v>
      </c>
      <c r="AS78" s="327">
        <f>'3B_Income Stmnt_Eastern'!AS78+'3C_Income Stmnt_Western'!AS78+'3D_Income Stmnt_The Cape'!AS78</f>
        <v>0</v>
      </c>
      <c r="AT78" s="327">
        <f>'3B_Income Stmnt_Eastern'!AT78+'3C_Income Stmnt_Western'!AT78+'3D_Income Stmnt_The Cape'!AT78</f>
        <v>0</v>
      </c>
      <c r="AU78" s="327">
        <f>'3B_Income Stmnt_Eastern'!AU78+'3C_Income Stmnt_Western'!AU78+'3D_Income Stmnt_The Cape'!AU78</f>
        <v>0</v>
      </c>
      <c r="AV78" s="1114">
        <f t="shared" si="187"/>
        <v>0</v>
      </c>
      <c r="AW78" s="324">
        <f t="shared" si="188"/>
        <v>0</v>
      </c>
      <c r="AX78" s="300">
        <v>52</v>
      </c>
      <c r="AY78" s="327">
        <f>'3B_Income Stmnt_Eastern'!AY78+'3C_Income Stmnt_Western'!AY78+'3D_Income Stmnt_The Cape'!AY78</f>
        <v>0</v>
      </c>
      <c r="AZ78" s="327">
        <f>'3B_Income Stmnt_Eastern'!AZ78+'3C_Income Stmnt_Western'!AZ78+'3D_Income Stmnt_The Cape'!AZ78</f>
        <v>0</v>
      </c>
      <c r="BA78" s="327">
        <f>'3B_Income Stmnt_Eastern'!BA78+'3C_Income Stmnt_Western'!BA78+'3D_Income Stmnt_The Cape'!BA78</f>
        <v>0</v>
      </c>
      <c r="BB78" s="327">
        <f>'3B_Income Stmnt_Eastern'!BB78+'3C_Income Stmnt_Western'!BB78+'3D_Income Stmnt_The Cape'!BB78</f>
        <v>0</v>
      </c>
      <c r="BC78" s="302">
        <f t="shared" si="189"/>
        <v>0</v>
      </c>
      <c r="BD78" s="328">
        <f>'3B_Income Stmnt_Eastern'!BD78+'3C_Income Stmnt_Western'!BD78+'3D_Income Stmnt_The Cape'!BD78</f>
        <v>0</v>
      </c>
      <c r="BE78" s="327">
        <f>'3B_Income Stmnt_Eastern'!BE78+'3C_Income Stmnt_Western'!BE78+'3D_Income Stmnt_The Cape'!BE78</f>
        <v>0</v>
      </c>
      <c r="BF78" s="327">
        <f>'3B_Income Stmnt_Eastern'!BF78+'3C_Income Stmnt_Western'!BF78+'3D_Income Stmnt_The Cape'!BF78</f>
        <v>0</v>
      </c>
      <c r="BG78" s="327">
        <f>'3B_Income Stmnt_Eastern'!BG78+'3C_Income Stmnt_Western'!BG78+'3D_Income Stmnt_The Cape'!BG78</f>
        <v>0</v>
      </c>
      <c r="BH78" s="1114">
        <f t="shared" si="190"/>
        <v>0</v>
      </c>
      <c r="BI78" s="324">
        <f t="shared" si="191"/>
        <v>0</v>
      </c>
      <c r="BJ78" s="300">
        <v>52</v>
      </c>
      <c r="BK78" s="327">
        <f>'3B_Income Stmnt_Eastern'!BK78+'3C_Income Stmnt_Western'!BK78+'3D_Income Stmnt_The Cape'!BK78</f>
        <v>0</v>
      </c>
      <c r="BL78" s="327">
        <f>'3B_Income Stmnt_Eastern'!BL78+'3C_Income Stmnt_Western'!BL78+'3D_Income Stmnt_The Cape'!BL78</f>
        <v>0</v>
      </c>
      <c r="BM78" s="327">
        <f>'3B_Income Stmnt_Eastern'!BM78+'3C_Income Stmnt_Western'!BM78+'3D_Income Stmnt_The Cape'!BM78</f>
        <v>0</v>
      </c>
      <c r="BN78" s="327">
        <f>'3B_Income Stmnt_Eastern'!BN78+'3C_Income Stmnt_Western'!BN78+'3D_Income Stmnt_The Cape'!BN78</f>
        <v>0</v>
      </c>
      <c r="BO78" s="302">
        <f t="shared" si="192"/>
        <v>0</v>
      </c>
      <c r="BP78" s="328">
        <f>'3B_Income Stmnt_Eastern'!BP78+'3C_Income Stmnt_Western'!BP78+'3D_Income Stmnt_The Cape'!BP78</f>
        <v>0</v>
      </c>
      <c r="BQ78" s="327">
        <f>'3B_Income Stmnt_Eastern'!BQ78+'3C_Income Stmnt_Western'!BQ78+'3D_Income Stmnt_The Cape'!BQ78</f>
        <v>0</v>
      </c>
      <c r="BR78" s="327">
        <f>'3B_Income Stmnt_Eastern'!BR78+'3C_Income Stmnt_Western'!BR78+'3D_Income Stmnt_The Cape'!BR78</f>
        <v>0</v>
      </c>
      <c r="BS78" s="327">
        <f>'3B_Income Stmnt_Eastern'!BS78+'3C_Income Stmnt_Western'!BS78+'3D_Income Stmnt_The Cape'!BS78</f>
        <v>0</v>
      </c>
      <c r="BT78" s="1114">
        <f t="shared" si="193"/>
        <v>0</v>
      </c>
      <c r="BU78" s="324">
        <f t="shared" si="194"/>
        <v>0</v>
      </c>
      <c r="BV78" s="300">
        <v>52</v>
      </c>
      <c r="BW78" s="327">
        <f>'3B_Income Stmnt_Eastern'!BW78+'3C_Income Stmnt_Western'!BW78+'3D_Income Stmnt_The Cape'!BW78</f>
        <v>0</v>
      </c>
      <c r="BX78" s="327">
        <f>'3B_Income Stmnt_Eastern'!BX78+'3C_Income Stmnt_Western'!BX78+'3D_Income Stmnt_The Cape'!BX78</f>
        <v>0</v>
      </c>
      <c r="BY78" s="327">
        <f>'3B_Income Stmnt_Eastern'!BY78+'3C_Income Stmnt_Western'!BY78+'3D_Income Stmnt_The Cape'!BY78</f>
        <v>0</v>
      </c>
      <c r="BZ78" s="327">
        <f>'3B_Income Stmnt_Eastern'!BZ78+'3C_Income Stmnt_Western'!BZ78+'3D_Income Stmnt_The Cape'!BZ78</f>
        <v>0</v>
      </c>
      <c r="CA78" s="302">
        <f t="shared" si="195"/>
        <v>0</v>
      </c>
      <c r="CB78" s="328">
        <f>'3B_Income Stmnt_Eastern'!CB78+'3C_Income Stmnt_Western'!CB78+'3D_Income Stmnt_The Cape'!CB78</f>
        <v>0</v>
      </c>
      <c r="CC78" s="327">
        <f>'3B_Income Stmnt_Eastern'!CC78+'3C_Income Stmnt_Western'!CC78+'3D_Income Stmnt_The Cape'!CC78</f>
        <v>0</v>
      </c>
      <c r="CD78" s="327">
        <f>'3B_Income Stmnt_Eastern'!CD78+'3C_Income Stmnt_Western'!CD78+'3D_Income Stmnt_The Cape'!CD78</f>
        <v>0</v>
      </c>
      <c r="CE78" s="327">
        <f>'3B_Income Stmnt_Eastern'!CE78+'3C_Income Stmnt_Western'!CE78+'3D_Income Stmnt_The Cape'!CE78</f>
        <v>0</v>
      </c>
      <c r="CF78" s="1114">
        <f t="shared" si="196"/>
        <v>0</v>
      </c>
      <c r="CG78" s="324">
        <f t="shared" si="197"/>
        <v>0</v>
      </c>
      <c r="CH78" s="300">
        <v>52</v>
      </c>
      <c r="CI78" s="1114">
        <f t="shared" si="198"/>
        <v>0</v>
      </c>
      <c r="CJ78" s="1114">
        <f t="shared" si="198"/>
        <v>0</v>
      </c>
      <c r="CK78" s="1114">
        <f t="shared" si="198"/>
        <v>0</v>
      </c>
      <c r="CL78" s="1114">
        <f t="shared" si="198"/>
        <v>0</v>
      </c>
      <c r="CM78" s="301">
        <f t="shared" si="199"/>
        <v>0</v>
      </c>
    </row>
    <row r="79" spans="1:91" ht="15.75" customHeight="1">
      <c r="A79" s="312" t="s">
        <v>291</v>
      </c>
      <c r="B79" s="300">
        <v>53</v>
      </c>
      <c r="C79" s="327">
        <f>'3B_Income Stmnt_Eastern'!C79+'3C_Income Stmnt_Western'!C79+'3D_Income Stmnt_The Cape'!C79</f>
        <v>162558.74876877072</v>
      </c>
      <c r="D79" s="327">
        <f>'3B_Income Stmnt_Eastern'!D79+'3C_Income Stmnt_Western'!D79+'3D_Income Stmnt_The Cape'!D79</f>
        <v>180807.23216938271</v>
      </c>
      <c r="E79" s="327">
        <f>'3B_Income Stmnt_Eastern'!E79+'3C_Income Stmnt_Western'!E79+'3D_Income Stmnt_The Cape'!E79</f>
        <v>246112.32307855526</v>
      </c>
      <c r="F79" s="327">
        <f>'3B_Income Stmnt_Eastern'!F79+'3C_Income Stmnt_Western'!F79+'3D_Income Stmnt_The Cape'!F79</f>
        <v>468535.55722118064</v>
      </c>
      <c r="G79" s="302">
        <f t="shared" si="177"/>
        <v>1058013.8612378894</v>
      </c>
      <c r="H79" s="328">
        <f>'3B_Income Stmnt_Eastern'!H79+'3C_Income Stmnt_Western'!H79+'3D_Income Stmnt_The Cape'!H79</f>
        <v>242621.53909946315</v>
      </c>
      <c r="I79" s="327">
        <f>'3B_Income Stmnt_Eastern'!I79+'3C_Income Stmnt_Western'!I79+'3D_Income Stmnt_The Cape'!I79</f>
        <v>272244.36029813736</v>
      </c>
      <c r="J79" s="327">
        <f>'3B_Income Stmnt_Eastern'!J79+'3C_Income Stmnt_Western'!J79+'3D_Income Stmnt_The Cape'!J79</f>
        <v>378734.502552727</v>
      </c>
      <c r="K79" s="327">
        <f>'3B_Income Stmnt_Eastern'!K79+'3C_Income Stmnt_Western'!K79+'3D_Income Stmnt_The Cape'!K79</f>
        <v>674976.63522890559</v>
      </c>
      <c r="L79" s="1114">
        <f t="shared" si="178"/>
        <v>1568577.037179233</v>
      </c>
      <c r="M79" s="324">
        <f t="shared" si="179"/>
        <v>2626590.8984171227</v>
      </c>
      <c r="N79" s="300">
        <v>53</v>
      </c>
      <c r="O79" s="327">
        <f>'3B_Income Stmnt_Eastern'!O79+'3C_Income Stmnt_Western'!O79+'3D_Income Stmnt_The Cape'!O79</f>
        <v>292737.57444269769</v>
      </c>
      <c r="P79" s="327">
        <f>'3B_Income Stmnt_Eastern'!P79+'3C_Income Stmnt_Western'!P79+'3D_Income Stmnt_The Cape'!P79</f>
        <v>299041.80461466935</v>
      </c>
      <c r="Q79" s="327">
        <f>'3B_Income Stmnt_Eastern'!Q79+'3C_Income Stmnt_Western'!Q79+'3D_Income Stmnt_The Cape'!Q79</f>
        <v>283968.46649819543</v>
      </c>
      <c r="R79" s="327">
        <f>'3B_Income Stmnt_Eastern'!R79+'3C_Income Stmnt_Western'!R79+'3D_Income Stmnt_The Cape'!R79</f>
        <v>478085.19848614786</v>
      </c>
      <c r="S79" s="302">
        <f t="shared" si="180"/>
        <v>1353833.0440417104</v>
      </c>
      <c r="T79" s="328">
        <f>'3B_Income Stmnt_Eastern'!T79+'3C_Income Stmnt_Western'!T79+'3D_Income Stmnt_The Cape'!T79</f>
        <v>436915.52378124313</v>
      </c>
      <c r="U79" s="327">
        <f>'3B_Income Stmnt_Eastern'!U79+'3C_Income Stmnt_Western'!U79+'3D_Income Stmnt_The Cape'!U79</f>
        <v>450272.05949070066</v>
      </c>
      <c r="V79" s="327">
        <f>'3B_Income Stmnt_Eastern'!V79+'3C_Income Stmnt_Western'!V79+'3D_Income Stmnt_The Cape'!V79</f>
        <v>436990.1293627093</v>
      </c>
      <c r="W79" s="327">
        <f>'3B_Income Stmnt_Eastern'!W79+'3C_Income Stmnt_Western'!W79+'3D_Income Stmnt_The Cape'!W79</f>
        <v>688733.93631166604</v>
      </c>
      <c r="X79" s="1114">
        <f t="shared" si="181"/>
        <v>2012911.6489463192</v>
      </c>
      <c r="Y79" s="324">
        <f t="shared" si="182"/>
        <v>3366744.6929880297</v>
      </c>
      <c r="Z79" s="300">
        <v>53</v>
      </c>
      <c r="AA79" s="327">
        <f>'3B_Income Stmnt_Eastern'!AA79+'3C_Income Stmnt_Western'!AA79+'3D_Income Stmnt_The Cape'!AA79</f>
        <v>90136.478029921534</v>
      </c>
      <c r="AB79" s="327">
        <f>'3B_Income Stmnt_Eastern'!AB79+'3C_Income Stmnt_Western'!AB79+'3D_Income Stmnt_The Cape'!AB79</f>
        <v>87881.406310014529</v>
      </c>
      <c r="AC79" s="327">
        <f>'3B_Income Stmnt_Eastern'!AC79+'3C_Income Stmnt_Western'!AC79+'3D_Income Stmnt_The Cape'!AC79</f>
        <v>69430.328199914176</v>
      </c>
      <c r="AD79" s="327">
        <f>'3B_Income Stmnt_Eastern'!AD79+'3C_Income Stmnt_Western'!AD79+'3D_Income Stmnt_The Cape'!AD79</f>
        <v>112685.76692661307</v>
      </c>
      <c r="AE79" s="302">
        <f t="shared" si="183"/>
        <v>360133.97946646332</v>
      </c>
      <c r="AF79" s="328">
        <f>'3B_Income Stmnt_Eastern'!AF79+'3C_Income Stmnt_Western'!AF79+'3D_Income Stmnt_The Cape'!AF79</f>
        <v>134530.13876067544</v>
      </c>
      <c r="AG79" s="327">
        <f>'3B_Income Stmnt_Eastern'!AG79+'3C_Income Stmnt_Western'!AG79+'3D_Income Stmnt_The Cape'!AG79</f>
        <v>132324.44828621196</v>
      </c>
      <c r="AH79" s="327">
        <f>'3B_Income Stmnt_Eastern'!AH79+'3C_Income Stmnt_Western'!AH79+'3D_Income Stmnt_The Cape'!AH79</f>
        <v>106844.14532332828</v>
      </c>
      <c r="AI79" s="327">
        <f>'3B_Income Stmnt_Eastern'!AI79+'3C_Income Stmnt_Western'!AI79+'3D_Income Stmnt_The Cape'!AI79</f>
        <v>162336.15277657227</v>
      </c>
      <c r="AJ79" s="1114">
        <f t="shared" si="184"/>
        <v>536034.88514678786</v>
      </c>
      <c r="AK79" s="324">
        <f t="shared" si="185"/>
        <v>896168.86461325118</v>
      </c>
      <c r="AL79" s="300">
        <v>53</v>
      </c>
      <c r="AM79" s="327">
        <f>'3B_Income Stmnt_Eastern'!AM79+'3C_Income Stmnt_Western'!AM79+'3D_Income Stmnt_The Cape'!AM79</f>
        <v>241572.35245313525</v>
      </c>
      <c r="AN79" s="327">
        <f>'3B_Income Stmnt_Eastern'!AN79+'3C_Income Stmnt_Western'!AN79+'3D_Income Stmnt_The Cape'!AN79</f>
        <v>266906.9621082294</v>
      </c>
      <c r="AO79" s="327">
        <f>'3B_Income Stmnt_Eastern'!AO79+'3C_Income Stmnt_Western'!AO79+'3D_Income Stmnt_The Cape'!AO79</f>
        <v>228906.15968940186</v>
      </c>
      <c r="AP79" s="327">
        <f>'3B_Income Stmnt_Eastern'!AP79+'3C_Income Stmnt_Western'!AP79+'3D_Income Stmnt_The Cape'!AP79</f>
        <v>434458.41628619237</v>
      </c>
      <c r="AQ79" s="302">
        <f t="shared" si="186"/>
        <v>1171843.8905369588</v>
      </c>
      <c r="AR79" s="328">
        <f>'3B_Income Stmnt_Eastern'!AR79+'3C_Income Stmnt_Western'!AR79+'3D_Income Stmnt_The Cape'!AR79</f>
        <v>360550.60954872065</v>
      </c>
      <c r="AS79" s="327">
        <f>'3B_Income Stmnt_Eastern'!AS79+'3C_Income Stmnt_Western'!AS79+'3D_Income Stmnt_The Cape'!AS79</f>
        <v>401886.10978902411</v>
      </c>
      <c r="AT79" s="327">
        <f>'3B_Income Stmnt_Eastern'!AT79+'3C_Income Stmnt_Western'!AT79+'3D_Income Stmnt_The Cape'!AT79</f>
        <v>352256.47963003098</v>
      </c>
      <c r="AU79" s="327">
        <f>'3B_Income Stmnt_Eastern'!AU79+'3C_Income Stmnt_Western'!AU79+'3D_Income Stmnt_The Cape'!AU79</f>
        <v>625884.79241779237</v>
      </c>
      <c r="AV79" s="1114">
        <f t="shared" si="187"/>
        <v>1740577.9913855682</v>
      </c>
      <c r="AW79" s="324">
        <f t="shared" si="188"/>
        <v>2912421.8819225272</v>
      </c>
      <c r="AX79" s="300">
        <v>53</v>
      </c>
      <c r="AY79" s="327">
        <f>'3B_Income Stmnt_Eastern'!AY79+'3C_Income Stmnt_Western'!AY79+'3D_Income Stmnt_The Cape'!AY79</f>
        <v>4531.5414000417604</v>
      </c>
      <c r="AZ79" s="327">
        <f>'3B_Income Stmnt_Eastern'!AZ79+'3C_Income Stmnt_Western'!AZ79+'3D_Income Stmnt_The Cape'!AZ79</f>
        <v>4226.3365279630607</v>
      </c>
      <c r="BA79" s="327">
        <f>'3B_Income Stmnt_Eastern'!BA79+'3C_Income Stmnt_Western'!BA79+'3D_Income Stmnt_The Cape'!BA79</f>
        <v>2182.4016069346862</v>
      </c>
      <c r="BB79" s="327">
        <f>'3B_Income Stmnt_Eastern'!BB79+'3C_Income Stmnt_Western'!BB79+'3D_Income Stmnt_The Cape'!BB79</f>
        <v>3719.3339663556499</v>
      </c>
      <c r="BC79" s="302">
        <f t="shared" si="189"/>
        <v>14659.61350129516</v>
      </c>
      <c r="BD79" s="328">
        <f>'3B_Income Stmnt_Eastern'!BD79+'3C_Income Stmnt_Western'!BD79+'3D_Income Stmnt_The Cape'!BD79</f>
        <v>6763.398200948036</v>
      </c>
      <c r="BE79" s="327">
        <f>'3B_Income Stmnt_Eastern'!BE79+'3C_Income Stmnt_Western'!BE79+'3D_Income Stmnt_The Cape'!BE79</f>
        <v>6363.6629500641875</v>
      </c>
      <c r="BF79" s="327">
        <f>'3B_Income Stmnt_Eastern'!BF79+'3C_Income Stmnt_Western'!BF79+'3D_Income Stmnt_The Cape'!BF79</f>
        <v>3358.4290970625561</v>
      </c>
      <c r="BG79" s="327">
        <f>'3B_Income Stmnt_Eastern'!BG79+'3C_Income Stmnt_Western'!BG79+'3D_Income Stmnt_The Cape'!BG79</f>
        <v>5358.1067374961403</v>
      </c>
      <c r="BH79" s="1114">
        <f t="shared" si="190"/>
        <v>21843.596985570919</v>
      </c>
      <c r="BI79" s="324">
        <f t="shared" si="191"/>
        <v>36503.210486866083</v>
      </c>
      <c r="BJ79" s="300">
        <v>53</v>
      </c>
      <c r="BK79" s="327">
        <f>'3B_Income Stmnt_Eastern'!BK79+'3C_Income Stmnt_Western'!BK79+'3D_Income Stmnt_The Cape'!BK79</f>
        <v>0</v>
      </c>
      <c r="BL79" s="327">
        <f>'3B_Income Stmnt_Eastern'!BL79+'3C_Income Stmnt_Western'!BL79+'3D_Income Stmnt_The Cape'!BL79</f>
        <v>0</v>
      </c>
      <c r="BM79" s="327">
        <f>'3B_Income Stmnt_Eastern'!BM79+'3C_Income Stmnt_Western'!BM79+'3D_Income Stmnt_The Cape'!BM79</f>
        <v>0</v>
      </c>
      <c r="BN79" s="327">
        <f>'3B_Income Stmnt_Eastern'!BN79+'3C_Income Stmnt_Western'!BN79+'3D_Income Stmnt_The Cape'!BN79</f>
        <v>0</v>
      </c>
      <c r="BO79" s="302">
        <f t="shared" si="192"/>
        <v>0</v>
      </c>
      <c r="BP79" s="328">
        <f>'3B_Income Stmnt_Eastern'!BP79+'3C_Income Stmnt_Western'!BP79+'3D_Income Stmnt_The Cape'!BP79</f>
        <v>0</v>
      </c>
      <c r="BQ79" s="327">
        <f>'3B_Income Stmnt_Eastern'!BQ79+'3C_Income Stmnt_Western'!BQ79+'3D_Income Stmnt_The Cape'!BQ79</f>
        <v>0</v>
      </c>
      <c r="BR79" s="327">
        <f>'3B_Income Stmnt_Eastern'!BR79+'3C_Income Stmnt_Western'!BR79+'3D_Income Stmnt_The Cape'!BR79</f>
        <v>0</v>
      </c>
      <c r="BS79" s="327">
        <f>'3B_Income Stmnt_Eastern'!BS79+'3C_Income Stmnt_Western'!BS79+'3D_Income Stmnt_The Cape'!BS79</f>
        <v>0</v>
      </c>
      <c r="BT79" s="1114">
        <f t="shared" si="193"/>
        <v>0</v>
      </c>
      <c r="BU79" s="324">
        <f t="shared" si="194"/>
        <v>0</v>
      </c>
      <c r="BV79" s="300">
        <v>53</v>
      </c>
      <c r="BW79" s="327">
        <f>'3B_Income Stmnt_Eastern'!BW79+'3C_Income Stmnt_Western'!BW79+'3D_Income Stmnt_The Cape'!BW79</f>
        <v>7580.0328873425788</v>
      </c>
      <c r="BX79" s="327">
        <f>'3B_Income Stmnt_Eastern'!BX79+'3C_Income Stmnt_Western'!BX79+'3D_Income Stmnt_The Cape'!BX79</f>
        <v>8191.6293164913604</v>
      </c>
      <c r="BY79" s="327">
        <f>'3B_Income Stmnt_Eastern'!BY79+'3C_Income Stmnt_Western'!BY79+'3D_Income Stmnt_The Cape'!BY79</f>
        <v>4896.4020543601528</v>
      </c>
      <c r="BZ79" s="327">
        <f>'3B_Income Stmnt_Eastern'!BZ79+'3C_Income Stmnt_Western'!BZ79+'3D_Income Stmnt_The Cape'!BZ79</f>
        <v>10956.956819804482</v>
      </c>
      <c r="CA79" s="302">
        <f t="shared" si="195"/>
        <v>31625.021077998572</v>
      </c>
      <c r="CB79" s="328">
        <f>'3B_Income Stmnt_Eastern'!CB79+'3C_Income Stmnt_Western'!CB79+'3D_Income Stmnt_The Cape'!CB79</f>
        <v>11313.32062704035</v>
      </c>
      <c r="CC79" s="327">
        <f>'3B_Income Stmnt_Eastern'!CC79+'3C_Income Stmnt_Western'!CC79+'3D_Income Stmnt_The Cape'!CC79</f>
        <v>12334.26813911098</v>
      </c>
      <c r="CD79" s="327">
        <f>'3B_Income Stmnt_Eastern'!CD79+'3C_Income Stmnt_Western'!CD79+'3D_Income Stmnt_The Cape'!CD79</f>
        <v>7534.9189067803618</v>
      </c>
      <c r="CE79" s="327">
        <f>'3B_Income Stmnt_Eastern'!CE79+'3C_Income Stmnt_Western'!CE79+'3D_Income Stmnt_The Cape'!CE79</f>
        <v>15784.692821272412</v>
      </c>
      <c r="CF79" s="1114">
        <f t="shared" si="196"/>
        <v>46967.200494204109</v>
      </c>
      <c r="CG79" s="324">
        <f t="shared" si="197"/>
        <v>78592.221572202689</v>
      </c>
      <c r="CH79" s="300">
        <v>53</v>
      </c>
      <c r="CI79" s="1114">
        <f t="shared" si="198"/>
        <v>1991811.2580000004</v>
      </c>
      <c r="CJ79" s="1114">
        <f t="shared" si="198"/>
        <v>2122480.2799999998</v>
      </c>
      <c r="CK79" s="1114">
        <f t="shared" si="198"/>
        <v>2121214.6860000002</v>
      </c>
      <c r="CL79" s="1114">
        <f>F79+K79+R79+W79+AD79+AI79+AP79+AU79+BB79+BG79+BN79+BS79+BZ79+CE79</f>
        <v>3681515.5459999987</v>
      </c>
      <c r="CM79" s="301">
        <f>SUM(M79,Y79,AK79,AW79,BI79,BU79,CG79)</f>
        <v>9917021.7700000014</v>
      </c>
    </row>
    <row r="80" spans="1:91" s="269" customFormat="1" ht="15.75" customHeight="1">
      <c r="A80" s="322"/>
      <c r="B80" s="326"/>
      <c r="C80" s="314" t="s">
        <v>1313</v>
      </c>
      <c r="D80" s="314" t="s">
        <v>1313</v>
      </c>
      <c r="E80" s="314" t="s">
        <v>1313</v>
      </c>
      <c r="F80" s="314" t="s">
        <v>1313</v>
      </c>
      <c r="G80" s="315"/>
      <c r="H80" s="316" t="s">
        <v>1313</v>
      </c>
      <c r="I80" s="314" t="s">
        <v>1313</v>
      </c>
      <c r="J80" s="314" t="s">
        <v>1313</v>
      </c>
      <c r="K80" s="314" t="s">
        <v>1313</v>
      </c>
      <c r="L80" s="1115" t="s">
        <v>1313</v>
      </c>
      <c r="M80" s="317" t="s">
        <v>1313</v>
      </c>
      <c r="N80" s="326"/>
      <c r="O80" s="314" t="s">
        <v>1313</v>
      </c>
      <c r="P80" s="314" t="s">
        <v>1313</v>
      </c>
      <c r="Q80" s="314" t="s">
        <v>1313</v>
      </c>
      <c r="R80" s="314" t="s">
        <v>1313</v>
      </c>
      <c r="S80" s="315"/>
      <c r="T80" s="316" t="s">
        <v>1313</v>
      </c>
      <c r="U80" s="314" t="s">
        <v>1313</v>
      </c>
      <c r="V80" s="314" t="s">
        <v>1313</v>
      </c>
      <c r="W80" s="314" t="s">
        <v>1313</v>
      </c>
      <c r="X80" s="1115" t="s">
        <v>1313</v>
      </c>
      <c r="Y80" s="317" t="s">
        <v>1313</v>
      </c>
      <c r="Z80" s="326"/>
      <c r="AA80" s="314" t="s">
        <v>1313</v>
      </c>
      <c r="AB80" s="314" t="s">
        <v>1313</v>
      </c>
      <c r="AC80" s="314" t="s">
        <v>1313</v>
      </c>
      <c r="AD80" s="314" t="s">
        <v>1313</v>
      </c>
      <c r="AE80" s="315"/>
      <c r="AF80" s="316" t="s">
        <v>1313</v>
      </c>
      <c r="AG80" s="314" t="s">
        <v>1313</v>
      </c>
      <c r="AH80" s="314" t="s">
        <v>1313</v>
      </c>
      <c r="AI80" s="314" t="s">
        <v>1313</v>
      </c>
      <c r="AJ80" s="1115" t="s">
        <v>1313</v>
      </c>
      <c r="AK80" s="317" t="s">
        <v>1313</v>
      </c>
      <c r="AL80" s="326"/>
      <c r="AM80" s="314" t="s">
        <v>1313</v>
      </c>
      <c r="AN80" s="314" t="s">
        <v>1313</v>
      </c>
      <c r="AO80" s="314" t="s">
        <v>1313</v>
      </c>
      <c r="AP80" s="314" t="s">
        <v>1313</v>
      </c>
      <c r="AQ80" s="315"/>
      <c r="AR80" s="316" t="s">
        <v>1313</v>
      </c>
      <c r="AS80" s="314" t="s">
        <v>1313</v>
      </c>
      <c r="AT80" s="314" t="s">
        <v>1313</v>
      </c>
      <c r="AU80" s="314" t="s">
        <v>1313</v>
      </c>
      <c r="AV80" s="1115" t="s">
        <v>1313</v>
      </c>
      <c r="AW80" s="317" t="s">
        <v>1313</v>
      </c>
      <c r="AX80" s="326"/>
      <c r="AY80" s="314" t="s">
        <v>1313</v>
      </c>
      <c r="AZ80" s="314" t="s">
        <v>1313</v>
      </c>
      <c r="BA80" s="314" t="s">
        <v>1313</v>
      </c>
      <c r="BB80" s="314" t="s">
        <v>1313</v>
      </c>
      <c r="BC80" s="315"/>
      <c r="BD80" s="316" t="s">
        <v>1313</v>
      </c>
      <c r="BE80" s="314" t="s">
        <v>1313</v>
      </c>
      <c r="BF80" s="314" t="s">
        <v>1313</v>
      </c>
      <c r="BG80" s="314" t="s">
        <v>1313</v>
      </c>
      <c r="BH80" s="1115" t="s">
        <v>1313</v>
      </c>
      <c r="BI80" s="317" t="s">
        <v>1313</v>
      </c>
      <c r="BJ80" s="326"/>
      <c r="BK80" s="314" t="s">
        <v>1313</v>
      </c>
      <c r="BL80" s="314" t="s">
        <v>1313</v>
      </c>
      <c r="BM80" s="314" t="s">
        <v>1313</v>
      </c>
      <c r="BN80" s="314" t="s">
        <v>1313</v>
      </c>
      <c r="BO80" s="315"/>
      <c r="BP80" s="316" t="s">
        <v>1313</v>
      </c>
      <c r="BQ80" s="314" t="s">
        <v>1313</v>
      </c>
      <c r="BR80" s="314" t="s">
        <v>1313</v>
      </c>
      <c r="BS80" s="314" t="s">
        <v>1313</v>
      </c>
      <c r="BT80" s="1115" t="s">
        <v>1313</v>
      </c>
      <c r="BU80" s="317" t="s">
        <v>1313</v>
      </c>
      <c r="BV80" s="326"/>
      <c r="BW80" s="314" t="s">
        <v>1313</v>
      </c>
      <c r="BX80" s="314" t="s">
        <v>1313</v>
      </c>
      <c r="BY80" s="314" t="s">
        <v>1313</v>
      </c>
      <c r="BZ80" s="314" t="s">
        <v>1313</v>
      </c>
      <c r="CA80" s="315"/>
      <c r="CB80" s="316" t="s">
        <v>1313</v>
      </c>
      <c r="CC80" s="314" t="s">
        <v>1313</v>
      </c>
      <c r="CD80" s="314" t="s">
        <v>1313</v>
      </c>
      <c r="CE80" s="314" t="s">
        <v>1313</v>
      </c>
      <c r="CF80" s="1115" t="s">
        <v>1313</v>
      </c>
      <c r="CG80" s="317" t="s">
        <v>1313</v>
      </c>
      <c r="CH80" s="326"/>
      <c r="CI80" s="1115" t="s">
        <v>1313</v>
      </c>
      <c r="CJ80" s="1115" t="s">
        <v>1313</v>
      </c>
      <c r="CK80" s="1115" t="s">
        <v>1313</v>
      </c>
      <c r="CL80" s="1115" t="s">
        <v>1313</v>
      </c>
      <c r="CM80" s="314" t="s">
        <v>1313</v>
      </c>
    </row>
    <row r="81" spans="1:100" s="268" customFormat="1" ht="15.75" customHeight="1">
      <c r="A81" s="293" t="s">
        <v>293</v>
      </c>
      <c r="B81" s="300">
        <v>54</v>
      </c>
      <c r="C81" s="318">
        <f t="shared" ref="C81:M81" si="200">SUM(C69:C79)</f>
        <v>162558.74876877072</v>
      </c>
      <c r="D81" s="318">
        <f t="shared" si="200"/>
        <v>180807.23216938271</v>
      </c>
      <c r="E81" s="318">
        <f t="shared" si="200"/>
        <v>246112.32307855526</v>
      </c>
      <c r="F81" s="318">
        <f t="shared" si="200"/>
        <v>468535.55722118064</v>
      </c>
      <c r="G81" s="319">
        <f t="shared" si="200"/>
        <v>1058013.8612378894</v>
      </c>
      <c r="H81" s="320">
        <f t="shared" si="200"/>
        <v>242621.53909946315</v>
      </c>
      <c r="I81" s="318">
        <f t="shared" si="200"/>
        <v>272244.36029813736</v>
      </c>
      <c r="J81" s="318">
        <f t="shared" si="200"/>
        <v>378734.502552727</v>
      </c>
      <c r="K81" s="318">
        <f t="shared" si="200"/>
        <v>674976.63522890559</v>
      </c>
      <c r="L81" s="1116">
        <f t="shared" si="200"/>
        <v>1568577.037179233</v>
      </c>
      <c r="M81" s="321">
        <f t="shared" si="200"/>
        <v>2626590.8984171227</v>
      </c>
      <c r="N81" s="300">
        <v>54</v>
      </c>
      <c r="O81" s="318">
        <f t="shared" ref="O81:Y81" si="201">SUM(O69:O79)</f>
        <v>292737.57444269769</v>
      </c>
      <c r="P81" s="318">
        <f t="shared" si="201"/>
        <v>299041.80461466935</v>
      </c>
      <c r="Q81" s="318">
        <f t="shared" si="201"/>
        <v>283968.46649819543</v>
      </c>
      <c r="R81" s="318">
        <f t="shared" si="201"/>
        <v>478085.19848614786</v>
      </c>
      <c r="S81" s="319">
        <f t="shared" si="201"/>
        <v>1353833.0440417104</v>
      </c>
      <c r="T81" s="320">
        <f t="shared" si="201"/>
        <v>436915.52378124313</v>
      </c>
      <c r="U81" s="318">
        <f t="shared" si="201"/>
        <v>450272.05949070066</v>
      </c>
      <c r="V81" s="318">
        <f t="shared" si="201"/>
        <v>436990.1293627093</v>
      </c>
      <c r="W81" s="318">
        <f t="shared" si="201"/>
        <v>688733.93631166604</v>
      </c>
      <c r="X81" s="1116">
        <f t="shared" si="201"/>
        <v>2012911.6489463192</v>
      </c>
      <c r="Y81" s="321">
        <f t="shared" si="201"/>
        <v>3366744.6929880297</v>
      </c>
      <c r="Z81" s="300">
        <v>54</v>
      </c>
      <c r="AA81" s="318">
        <f t="shared" ref="AA81:AK81" si="202">SUM(AA69:AA79)</f>
        <v>90136.478029921534</v>
      </c>
      <c r="AB81" s="318">
        <f t="shared" si="202"/>
        <v>87881.406310014529</v>
      </c>
      <c r="AC81" s="318">
        <f t="shared" si="202"/>
        <v>69430.328199914176</v>
      </c>
      <c r="AD81" s="318">
        <f t="shared" si="202"/>
        <v>112685.76692661307</v>
      </c>
      <c r="AE81" s="319">
        <f t="shared" si="202"/>
        <v>360133.97946646332</v>
      </c>
      <c r="AF81" s="320">
        <f t="shared" si="202"/>
        <v>134530.13876067544</v>
      </c>
      <c r="AG81" s="318">
        <f t="shared" si="202"/>
        <v>132324.44828621196</v>
      </c>
      <c r="AH81" s="318">
        <f t="shared" si="202"/>
        <v>106844.14532332828</v>
      </c>
      <c r="AI81" s="318">
        <f t="shared" si="202"/>
        <v>162336.15277657227</v>
      </c>
      <c r="AJ81" s="1116">
        <f t="shared" si="202"/>
        <v>536034.88514678786</v>
      </c>
      <c r="AK81" s="321">
        <f t="shared" si="202"/>
        <v>896168.86461325118</v>
      </c>
      <c r="AL81" s="300">
        <v>54</v>
      </c>
      <c r="AM81" s="318">
        <f t="shared" ref="AM81:AW81" si="203">SUM(AM69:AM79)</f>
        <v>241572.35245313525</v>
      </c>
      <c r="AN81" s="318">
        <f t="shared" si="203"/>
        <v>266906.9621082294</v>
      </c>
      <c r="AO81" s="318">
        <f t="shared" si="203"/>
        <v>228906.15968940186</v>
      </c>
      <c r="AP81" s="318">
        <f t="shared" si="203"/>
        <v>434458.41628619237</v>
      </c>
      <c r="AQ81" s="319">
        <f t="shared" si="203"/>
        <v>1171843.8905369588</v>
      </c>
      <c r="AR81" s="320">
        <f t="shared" si="203"/>
        <v>360550.60954872065</v>
      </c>
      <c r="AS81" s="318">
        <f t="shared" si="203"/>
        <v>401886.10978902411</v>
      </c>
      <c r="AT81" s="318">
        <f t="shared" si="203"/>
        <v>352256.47963003098</v>
      </c>
      <c r="AU81" s="318">
        <f t="shared" si="203"/>
        <v>625884.79241779237</v>
      </c>
      <c r="AV81" s="1116">
        <f t="shared" si="203"/>
        <v>1740577.9913855682</v>
      </c>
      <c r="AW81" s="321">
        <f t="shared" si="203"/>
        <v>2912421.8819225272</v>
      </c>
      <c r="AX81" s="300">
        <v>54</v>
      </c>
      <c r="AY81" s="318">
        <f t="shared" ref="AY81:BI81" si="204">SUM(AY69:AY79)</f>
        <v>4531.5414000417604</v>
      </c>
      <c r="AZ81" s="318">
        <f t="shared" si="204"/>
        <v>4226.3365279630607</v>
      </c>
      <c r="BA81" s="318">
        <f t="shared" si="204"/>
        <v>2182.4016069346862</v>
      </c>
      <c r="BB81" s="318">
        <f t="shared" si="204"/>
        <v>3719.3339663556499</v>
      </c>
      <c r="BC81" s="319">
        <f t="shared" si="204"/>
        <v>14659.61350129516</v>
      </c>
      <c r="BD81" s="320">
        <f t="shared" si="204"/>
        <v>6763.398200948036</v>
      </c>
      <c r="BE81" s="318">
        <f t="shared" si="204"/>
        <v>6363.6629500641875</v>
      </c>
      <c r="BF81" s="318">
        <f t="shared" si="204"/>
        <v>3358.4290970625561</v>
      </c>
      <c r="BG81" s="318">
        <f t="shared" si="204"/>
        <v>5358.1067374961403</v>
      </c>
      <c r="BH81" s="1116">
        <f t="shared" si="204"/>
        <v>21843.596985570919</v>
      </c>
      <c r="BI81" s="321">
        <f t="shared" si="204"/>
        <v>36503.210486866083</v>
      </c>
      <c r="BJ81" s="300">
        <v>54</v>
      </c>
      <c r="BK81" s="318">
        <f t="shared" ref="BK81:BU81" si="205">SUM(BK69:BK79)</f>
        <v>0</v>
      </c>
      <c r="BL81" s="318">
        <f t="shared" si="205"/>
        <v>0</v>
      </c>
      <c r="BM81" s="318">
        <f t="shared" si="205"/>
        <v>0</v>
      </c>
      <c r="BN81" s="318">
        <f t="shared" si="205"/>
        <v>0</v>
      </c>
      <c r="BO81" s="319">
        <f t="shared" si="205"/>
        <v>0</v>
      </c>
      <c r="BP81" s="320">
        <f t="shared" si="205"/>
        <v>0</v>
      </c>
      <c r="BQ81" s="318">
        <f t="shared" si="205"/>
        <v>0</v>
      </c>
      <c r="BR81" s="318">
        <f t="shared" si="205"/>
        <v>0</v>
      </c>
      <c r="BS81" s="318">
        <f t="shared" si="205"/>
        <v>0</v>
      </c>
      <c r="BT81" s="1116">
        <f t="shared" si="205"/>
        <v>0</v>
      </c>
      <c r="BU81" s="321">
        <f t="shared" si="205"/>
        <v>0</v>
      </c>
      <c r="BV81" s="300">
        <v>54</v>
      </c>
      <c r="BW81" s="318">
        <f t="shared" ref="BW81:CG81" si="206">SUM(BW69:BW79)</f>
        <v>7580.0328873425788</v>
      </c>
      <c r="BX81" s="318">
        <f t="shared" si="206"/>
        <v>8191.6293164913604</v>
      </c>
      <c r="BY81" s="318">
        <f t="shared" si="206"/>
        <v>4896.4020543601528</v>
      </c>
      <c r="BZ81" s="318">
        <f t="shared" si="206"/>
        <v>10956.956819804482</v>
      </c>
      <c r="CA81" s="319">
        <f t="shared" si="206"/>
        <v>31625.021077998572</v>
      </c>
      <c r="CB81" s="320">
        <f t="shared" si="206"/>
        <v>11313.32062704035</v>
      </c>
      <c r="CC81" s="318">
        <f t="shared" si="206"/>
        <v>12334.26813911098</v>
      </c>
      <c r="CD81" s="318">
        <f t="shared" si="206"/>
        <v>7534.9189067803618</v>
      </c>
      <c r="CE81" s="318">
        <f t="shared" si="206"/>
        <v>15784.692821272412</v>
      </c>
      <c r="CF81" s="1116">
        <f t="shared" si="206"/>
        <v>46967.200494204109</v>
      </c>
      <c r="CG81" s="321">
        <f t="shared" si="206"/>
        <v>78592.221572202689</v>
      </c>
      <c r="CH81" s="300">
        <v>54</v>
      </c>
      <c r="CI81" s="1116">
        <f t="shared" ref="CI81:CL81" si="207">C81+H81+O81+T81+AA81+AF81+AM81+AR81+AY81+BD81+BK81+BP81+BW81+CB81</f>
        <v>1991811.2580000004</v>
      </c>
      <c r="CJ81" s="1116">
        <f t="shared" si="207"/>
        <v>2122480.2799999998</v>
      </c>
      <c r="CK81" s="1116">
        <f>E81+J81+Q81+V81+AC81+AH81+AO81+AT81+BA81+BF81+BM81+BR81+BY81+CD81</f>
        <v>2121214.6860000002</v>
      </c>
      <c r="CL81" s="1116">
        <f t="shared" si="207"/>
        <v>3681515.5459999987</v>
      </c>
      <c r="CM81" s="318">
        <f>SUM(CM69:CM79)</f>
        <v>9917021.7700000014</v>
      </c>
    </row>
    <row r="82" spans="1:100" ht="15.75" customHeight="1">
      <c r="A82" s="330"/>
      <c r="B82" s="294"/>
      <c r="C82" s="314" t="s">
        <v>1313</v>
      </c>
      <c r="D82" s="314" t="s">
        <v>1313</v>
      </c>
      <c r="E82" s="314" t="s">
        <v>1313</v>
      </c>
      <c r="F82" s="314" t="s">
        <v>1313</v>
      </c>
      <c r="G82" s="315"/>
      <c r="H82" s="316" t="s">
        <v>1313</v>
      </c>
      <c r="I82" s="314" t="s">
        <v>1313</v>
      </c>
      <c r="J82" s="314" t="s">
        <v>1313</v>
      </c>
      <c r="K82" s="314" t="s">
        <v>1313</v>
      </c>
      <c r="L82" s="1115" t="s">
        <v>1313</v>
      </c>
      <c r="M82" s="317" t="s">
        <v>1313</v>
      </c>
      <c r="N82" s="294"/>
      <c r="O82" s="314" t="s">
        <v>1313</v>
      </c>
      <c r="P82" s="314" t="s">
        <v>1313</v>
      </c>
      <c r="Q82" s="314" t="s">
        <v>1313</v>
      </c>
      <c r="R82" s="314" t="s">
        <v>1313</v>
      </c>
      <c r="S82" s="315"/>
      <c r="T82" s="316" t="s">
        <v>1313</v>
      </c>
      <c r="U82" s="314" t="s">
        <v>1313</v>
      </c>
      <c r="V82" s="314" t="s">
        <v>1313</v>
      </c>
      <c r="W82" s="314" t="s">
        <v>1313</v>
      </c>
      <c r="X82" s="1115" t="s">
        <v>1313</v>
      </c>
      <c r="Y82" s="317" t="s">
        <v>1313</v>
      </c>
      <c r="Z82" s="294"/>
      <c r="AA82" s="314" t="s">
        <v>1313</v>
      </c>
      <c r="AB82" s="314" t="s">
        <v>1313</v>
      </c>
      <c r="AC82" s="314" t="s">
        <v>1313</v>
      </c>
      <c r="AD82" s="314" t="s">
        <v>1313</v>
      </c>
      <c r="AE82" s="315"/>
      <c r="AF82" s="316" t="s">
        <v>1313</v>
      </c>
      <c r="AG82" s="314" t="s">
        <v>1313</v>
      </c>
      <c r="AH82" s="314" t="s">
        <v>1313</v>
      </c>
      <c r="AI82" s="314" t="s">
        <v>1313</v>
      </c>
      <c r="AJ82" s="1115" t="s">
        <v>1313</v>
      </c>
      <c r="AK82" s="317" t="s">
        <v>1313</v>
      </c>
      <c r="AL82" s="294"/>
      <c r="AM82" s="314" t="s">
        <v>1313</v>
      </c>
      <c r="AN82" s="314" t="s">
        <v>1313</v>
      </c>
      <c r="AO82" s="314" t="s">
        <v>1313</v>
      </c>
      <c r="AP82" s="314" t="s">
        <v>1313</v>
      </c>
      <c r="AQ82" s="315"/>
      <c r="AR82" s="316" t="s">
        <v>1313</v>
      </c>
      <c r="AS82" s="314" t="s">
        <v>1313</v>
      </c>
      <c r="AT82" s="314" t="s">
        <v>1313</v>
      </c>
      <c r="AU82" s="314" t="s">
        <v>1313</v>
      </c>
      <c r="AV82" s="1115" t="s">
        <v>1313</v>
      </c>
      <c r="AW82" s="317" t="s">
        <v>1313</v>
      </c>
      <c r="AX82" s="294"/>
      <c r="AY82" s="314" t="s">
        <v>1313</v>
      </c>
      <c r="AZ82" s="314" t="s">
        <v>1313</v>
      </c>
      <c r="BA82" s="314" t="s">
        <v>1313</v>
      </c>
      <c r="BB82" s="314" t="s">
        <v>1313</v>
      </c>
      <c r="BC82" s="315"/>
      <c r="BD82" s="316" t="s">
        <v>1313</v>
      </c>
      <c r="BE82" s="314" t="s">
        <v>1313</v>
      </c>
      <c r="BF82" s="314" t="s">
        <v>1313</v>
      </c>
      <c r="BG82" s="314" t="s">
        <v>1313</v>
      </c>
      <c r="BH82" s="1115" t="s">
        <v>1313</v>
      </c>
      <c r="BI82" s="317" t="s">
        <v>1313</v>
      </c>
      <c r="BJ82" s="294"/>
      <c r="BK82" s="314" t="s">
        <v>1313</v>
      </c>
      <c r="BL82" s="314" t="s">
        <v>1313</v>
      </c>
      <c r="BM82" s="314" t="s">
        <v>1313</v>
      </c>
      <c r="BN82" s="314" t="s">
        <v>1313</v>
      </c>
      <c r="BO82" s="315"/>
      <c r="BP82" s="316" t="s">
        <v>1313</v>
      </c>
      <c r="BQ82" s="314" t="s">
        <v>1313</v>
      </c>
      <c r="BR82" s="314" t="s">
        <v>1313</v>
      </c>
      <c r="BS82" s="314" t="s">
        <v>1313</v>
      </c>
      <c r="BT82" s="1115" t="s">
        <v>1313</v>
      </c>
      <c r="BU82" s="317" t="s">
        <v>1313</v>
      </c>
      <c r="BV82" s="294"/>
      <c r="BW82" s="314" t="s">
        <v>1313</v>
      </c>
      <c r="BX82" s="314" t="s">
        <v>1313</v>
      </c>
      <c r="BY82" s="314" t="s">
        <v>1313</v>
      </c>
      <c r="BZ82" s="314" t="s">
        <v>1313</v>
      </c>
      <c r="CA82" s="315"/>
      <c r="CB82" s="316" t="s">
        <v>1313</v>
      </c>
      <c r="CC82" s="314" t="s">
        <v>1313</v>
      </c>
      <c r="CD82" s="314" t="s">
        <v>1313</v>
      </c>
      <c r="CE82" s="314" t="s">
        <v>1313</v>
      </c>
      <c r="CF82" s="1115" t="s">
        <v>1313</v>
      </c>
      <c r="CG82" s="317" t="s">
        <v>1313</v>
      </c>
      <c r="CH82" s="294"/>
      <c r="CI82" s="1115" t="s">
        <v>1313</v>
      </c>
      <c r="CJ82" s="1115" t="s">
        <v>1313</v>
      </c>
      <c r="CK82" s="1115" t="s">
        <v>1313</v>
      </c>
      <c r="CL82" s="1115" t="s">
        <v>1313</v>
      </c>
      <c r="CM82" s="314"/>
    </row>
    <row r="83" spans="1:100" s="268" customFormat="1" ht="15.75" customHeight="1">
      <c r="A83" s="293" t="s">
        <v>295</v>
      </c>
      <c r="B83" s="300">
        <v>55</v>
      </c>
      <c r="C83" s="318">
        <f>C81+C58+C66-C62</f>
        <v>963821.27710944647</v>
      </c>
      <c r="D83" s="318">
        <f>D81+D58+D66-D62</f>
        <v>1051814.6381899416</v>
      </c>
      <c r="E83" s="318">
        <f>E81+E58+E66-E62</f>
        <v>1444711.2888200409</v>
      </c>
      <c r="F83" s="318">
        <f>F81+F58+F66-F62</f>
        <v>2085408.8084302717</v>
      </c>
      <c r="G83" s="319">
        <f>SUM(C83:F83)</f>
        <v>5545756.0125497002</v>
      </c>
      <c r="H83" s="320">
        <f>H81+H58+H66-H62</f>
        <v>2748201.1824001623</v>
      </c>
      <c r="I83" s="318">
        <f>I81+I58+I66-I62</f>
        <v>3298238.0171395787</v>
      </c>
      <c r="J83" s="318">
        <f>J81+J58+J66-J62</f>
        <v>5008628.4501667488</v>
      </c>
      <c r="K83" s="318">
        <f>K81+K58+K66-K62</f>
        <v>7832737.0070475787</v>
      </c>
      <c r="L83" s="1116">
        <f>SUM(H83:K83)</f>
        <v>18887804.656754069</v>
      </c>
      <c r="M83" s="321">
        <f>M81+M58+M66-M62</f>
        <v>24433560.669303764</v>
      </c>
      <c r="N83" s="300">
        <v>55</v>
      </c>
      <c r="O83" s="318">
        <f>O81+O58+O66-O62</f>
        <v>2198099.7837066636</v>
      </c>
      <c r="P83" s="318">
        <f>P81+P58+P66-P62</f>
        <v>2166942.5549765737</v>
      </c>
      <c r="Q83" s="318">
        <f>Q81+Q58+Q66-Q62</f>
        <v>2218678.6210921584</v>
      </c>
      <c r="R83" s="318">
        <f>R81+R58+R66-R62</f>
        <v>2787707.7948418898</v>
      </c>
      <c r="S83" s="319">
        <f>SUM(O83:R83)</f>
        <v>9371428.754617285</v>
      </c>
      <c r="T83" s="320">
        <f>T81+T58+T66-T62</f>
        <v>6137909.5619164081</v>
      </c>
      <c r="U83" s="318">
        <f>U81+U58+U66-U62</f>
        <v>7109404.9560713712</v>
      </c>
      <c r="V83" s="318">
        <f>V81+V58+V66-V62</f>
        <v>7700288.6710313186</v>
      </c>
      <c r="W83" s="318">
        <f>W81+W58+W66-W62</f>
        <v>8514234.8218076415</v>
      </c>
      <c r="X83" s="1116">
        <f>SUM(T83:W83)</f>
        <v>29461838.01082674</v>
      </c>
      <c r="Y83" s="321">
        <f>Y81+Y58+Y66-Y62</f>
        <v>38833266.765444025</v>
      </c>
      <c r="Z83" s="300">
        <v>55</v>
      </c>
      <c r="AA83" s="318">
        <f>AA81+AA58+AA66-AA62</f>
        <v>992040.66055249248</v>
      </c>
      <c r="AB83" s="318">
        <f>AB81+AB58+AB66-AB62</f>
        <v>896377.600235046</v>
      </c>
      <c r="AC83" s="318">
        <f>AC81+AC58+AC66-AC62</f>
        <v>867476.1796563539</v>
      </c>
      <c r="AD83" s="318">
        <f>AD81+AD58+AD66-AD62</f>
        <v>1035510.2877484293</v>
      </c>
      <c r="AE83" s="319">
        <f>SUM(AA83:AD83)</f>
        <v>3791404.728192322</v>
      </c>
      <c r="AF83" s="320">
        <f>AF81+AF58+AF66-AF62</f>
        <v>2466818.539879451</v>
      </c>
      <c r="AG83" s="318">
        <f>AG81+AG58+AG66-AG62</f>
        <v>2405797.9059000108</v>
      </c>
      <c r="AH83" s="318">
        <f>AH81+AH58+AH66-AH62</f>
        <v>2306256.4965705457</v>
      </c>
      <c r="AI83" s="318">
        <f>AI81+AI58+AI66-AI62</f>
        <v>2643444.7480753204</v>
      </c>
      <c r="AJ83" s="1116">
        <f>SUM(AF83:AI83)</f>
        <v>9822317.6904253289</v>
      </c>
      <c r="AK83" s="321">
        <f>AK81+AK58+AK66-AK62</f>
        <v>13613722.418617647</v>
      </c>
      <c r="AL83" s="300">
        <v>55</v>
      </c>
      <c r="AM83" s="318">
        <f>AM81+AM58+AM66-AM62</f>
        <v>5766079.2093129</v>
      </c>
      <c r="AN83" s="318">
        <f>AN81+AN58+AN66-AN62</f>
        <v>6400787.0589959873</v>
      </c>
      <c r="AO83" s="318">
        <f>AO81+AO58+AO66-AO62</f>
        <v>6723102.3564664135</v>
      </c>
      <c r="AP83" s="318">
        <f>AP81+AP58+AP66-AP62</f>
        <v>8554166.9736730345</v>
      </c>
      <c r="AQ83" s="319">
        <f>SUM(AM83:AP83)</f>
        <v>27444135.598448336</v>
      </c>
      <c r="AR83" s="320">
        <f>AR81+AR58+AR66-AR62</f>
        <v>7927760.7167015728</v>
      </c>
      <c r="AS83" s="318">
        <f>AS81+AS58+AS66-AS62</f>
        <v>8586164.2659557257</v>
      </c>
      <c r="AT83" s="318">
        <f>AT81+AT58+AT66-AT62</f>
        <v>9989635.5272772796</v>
      </c>
      <c r="AU83" s="318">
        <f>AU81+AU58+AU66-AU62</f>
        <v>14058768.965618001</v>
      </c>
      <c r="AV83" s="1116">
        <f>SUM(AR83:AU83)</f>
        <v>40562329.475552581</v>
      </c>
      <c r="AW83" s="321">
        <f>AW81+AW58+AW66-AW62</f>
        <v>68006465.074000925</v>
      </c>
      <c r="AX83" s="300">
        <v>55</v>
      </c>
      <c r="AY83" s="318">
        <f>AY81+AY58+AY66-AY62</f>
        <v>269543.56094852305</v>
      </c>
      <c r="AZ83" s="318">
        <f>AZ81+AZ58+AZ66-AZ62</f>
        <v>211480.90813282912</v>
      </c>
      <c r="BA83" s="318">
        <f>BA81+BA58+BA66-BA62</f>
        <v>177920.93024492185</v>
      </c>
      <c r="BB83" s="318">
        <f>BB81+BB58+BB66-BB62</f>
        <v>194371.20296390235</v>
      </c>
      <c r="BC83" s="319">
        <f>SUM(AY83:BB83)</f>
        <v>853316.60229017644</v>
      </c>
      <c r="BD83" s="320">
        <f>BD81+BD58+BD66-BD62</f>
        <v>342898.57204548712</v>
      </c>
      <c r="BE83" s="318">
        <f>BE81+BE58+BE66-BE62</f>
        <v>160485.42644869958</v>
      </c>
      <c r="BF83" s="318">
        <f>BF81+BF58+BF66-BF62</f>
        <v>267656.61598103837</v>
      </c>
      <c r="BG83" s="318">
        <f>BG81+BG58+BG66-BG62</f>
        <v>185483.12035911015</v>
      </c>
      <c r="BH83" s="1116">
        <f>SUM(BD83:BG83)</f>
        <v>956523.73483433528</v>
      </c>
      <c r="BI83" s="321">
        <f>BI81+BI58+BI66-BI62</f>
        <v>1809840.3371245111</v>
      </c>
      <c r="BJ83" s="300">
        <v>55</v>
      </c>
      <c r="BK83" s="318">
        <f>BK81+BK58+BK66-BK62</f>
        <v>6.5999999999999982E-24</v>
      </c>
      <c r="BL83" s="318">
        <f>BL81+BL58+BL66-BL62</f>
        <v>6.5999999999999982E-24</v>
      </c>
      <c r="BM83" s="318">
        <f>BM81+BM58+BM66-BM62</f>
        <v>6.5999999999999982E-24</v>
      </c>
      <c r="BN83" s="318">
        <f>BN81+BN58+BN66-BN62</f>
        <v>6.5999999999999982E-24</v>
      </c>
      <c r="BO83" s="319">
        <f>SUM(BK83:BN83)</f>
        <v>2.6399999999999993E-23</v>
      </c>
      <c r="BP83" s="320">
        <f t="shared" ref="BP83:BU83" si="208">BP81+BP58+BP66-BP62</f>
        <v>6.6E-17</v>
      </c>
      <c r="BQ83" s="318">
        <f t="shared" si="208"/>
        <v>6.6E-17</v>
      </c>
      <c r="BR83" s="318">
        <f t="shared" si="208"/>
        <v>6.6E-17</v>
      </c>
      <c r="BS83" s="318">
        <f t="shared" si="208"/>
        <v>6.6E-17</v>
      </c>
      <c r="BT83" s="1116">
        <f t="shared" si="208"/>
        <v>2.64E-16</v>
      </c>
      <c r="BU83" s="321">
        <f t="shared" si="208"/>
        <v>2.6400002640000002E-16</v>
      </c>
      <c r="BV83" s="300">
        <v>55</v>
      </c>
      <c r="BW83" s="318">
        <f>BW81+BW58+BW66-BW62</f>
        <v>199299.56625258992</v>
      </c>
      <c r="BX83" s="318">
        <f>BX81+BX58+BX66-BX62</f>
        <v>215304.25239159507</v>
      </c>
      <c r="BY83" s="318">
        <f>BY81+BY58+BY66-BY62</f>
        <v>179708.384006679</v>
      </c>
      <c r="BZ83" s="318">
        <f>BZ81+BZ58+BZ66-BZ62</f>
        <v>215921.98721059813</v>
      </c>
      <c r="CA83" s="319">
        <f>SUM(BW83:BZ83)</f>
        <v>810234.18986146199</v>
      </c>
      <c r="CB83" s="320">
        <f t="shared" ref="CB83:CG83" si="209">CB81+CB58+CB66-CB62</f>
        <v>611383.14344687492</v>
      </c>
      <c r="CC83" s="318">
        <f t="shared" si="209"/>
        <v>626333.83856457542</v>
      </c>
      <c r="CD83" s="318">
        <f t="shared" si="209"/>
        <v>709681.34659708338</v>
      </c>
      <c r="CE83" s="318">
        <f t="shared" si="209"/>
        <v>632477.35623709671</v>
      </c>
      <c r="CF83" s="1116">
        <f t="shared" si="209"/>
        <v>2579875.684845631</v>
      </c>
      <c r="CG83" s="321">
        <f t="shared" si="209"/>
        <v>3390109.8747070935</v>
      </c>
      <c r="CH83" s="300">
        <v>55</v>
      </c>
      <c r="CI83" s="1116">
        <f t="shared" ref="CI83:CL83" si="210">C83+H83+O83+T83+AA83+AF83+AM83+AR83+AY83+BD83+BK83+BP83+BW83+CB83</f>
        <v>30623855.774272572</v>
      </c>
      <c r="CJ83" s="1116">
        <f t="shared" si="210"/>
        <v>33129131.423001938</v>
      </c>
      <c r="CK83" s="1116">
        <f t="shared" si="210"/>
        <v>37593744.867910579</v>
      </c>
      <c r="CL83" s="1116">
        <f t="shared" si="210"/>
        <v>48740233.074012876</v>
      </c>
      <c r="CM83" s="318">
        <f>CM81+CM58+CM66-CM62</f>
        <v>150086965.13919798</v>
      </c>
    </row>
    <row r="84" spans="1:100" ht="15.75" customHeight="1">
      <c r="A84" s="330"/>
      <c r="B84" s="294"/>
      <c r="C84" s="314" t="s">
        <v>1313</v>
      </c>
      <c r="D84" s="314" t="s">
        <v>1313</v>
      </c>
      <c r="E84" s="314" t="s">
        <v>1313</v>
      </c>
      <c r="F84" s="314" t="s">
        <v>1313</v>
      </c>
      <c r="G84" s="315"/>
      <c r="H84" s="316" t="s">
        <v>1313</v>
      </c>
      <c r="I84" s="314" t="s">
        <v>1313</v>
      </c>
      <c r="J84" s="314" t="s">
        <v>1313</v>
      </c>
      <c r="K84" s="314" t="s">
        <v>1313</v>
      </c>
      <c r="L84" s="1115" t="s">
        <v>1313</v>
      </c>
      <c r="M84" s="317"/>
      <c r="N84" s="294"/>
      <c r="O84" s="314" t="s">
        <v>1313</v>
      </c>
      <c r="P84" s="314" t="s">
        <v>1313</v>
      </c>
      <c r="Q84" s="314" t="s">
        <v>1313</v>
      </c>
      <c r="R84" s="314" t="s">
        <v>1313</v>
      </c>
      <c r="S84" s="315"/>
      <c r="T84" s="316" t="s">
        <v>1313</v>
      </c>
      <c r="U84" s="314" t="s">
        <v>1313</v>
      </c>
      <c r="V84" s="314" t="s">
        <v>1313</v>
      </c>
      <c r="W84" s="314" t="s">
        <v>1313</v>
      </c>
      <c r="X84" s="1115" t="s">
        <v>1313</v>
      </c>
      <c r="Y84" s="317"/>
      <c r="Z84" s="294"/>
      <c r="AA84" s="314" t="s">
        <v>1313</v>
      </c>
      <c r="AB84" s="314" t="s">
        <v>1313</v>
      </c>
      <c r="AC84" s="314" t="s">
        <v>1313</v>
      </c>
      <c r="AD84" s="314" t="s">
        <v>1313</v>
      </c>
      <c r="AE84" s="315"/>
      <c r="AF84" s="316" t="s">
        <v>1313</v>
      </c>
      <c r="AG84" s="314" t="s">
        <v>1313</v>
      </c>
      <c r="AH84" s="314" t="s">
        <v>1313</v>
      </c>
      <c r="AI84" s="314" t="s">
        <v>1313</v>
      </c>
      <c r="AJ84" s="1115" t="s">
        <v>1313</v>
      </c>
      <c r="AK84" s="317"/>
      <c r="AL84" s="294"/>
      <c r="AM84" s="314" t="s">
        <v>1313</v>
      </c>
      <c r="AN84" s="314" t="s">
        <v>1313</v>
      </c>
      <c r="AO84" s="314" t="s">
        <v>1313</v>
      </c>
      <c r="AP84" s="314" t="s">
        <v>1313</v>
      </c>
      <c r="AQ84" s="315"/>
      <c r="AR84" s="316" t="s">
        <v>1313</v>
      </c>
      <c r="AS84" s="314" t="s">
        <v>1313</v>
      </c>
      <c r="AT84" s="314" t="s">
        <v>1313</v>
      </c>
      <c r="AU84" s="314" t="s">
        <v>1313</v>
      </c>
      <c r="AV84" s="1115"/>
      <c r="AW84" s="317" t="s">
        <v>1313</v>
      </c>
      <c r="AX84" s="294"/>
      <c r="AY84" s="314" t="s">
        <v>1313</v>
      </c>
      <c r="AZ84" s="314" t="s">
        <v>1313</v>
      </c>
      <c r="BA84" s="314" t="s">
        <v>1313</v>
      </c>
      <c r="BB84" s="314" t="s">
        <v>1313</v>
      </c>
      <c r="BC84" s="315"/>
      <c r="BD84" s="316" t="s">
        <v>1313</v>
      </c>
      <c r="BE84" s="314" t="s">
        <v>1313</v>
      </c>
      <c r="BF84" s="314" t="s">
        <v>1313</v>
      </c>
      <c r="BG84" s="314" t="s">
        <v>1313</v>
      </c>
      <c r="BH84" s="1115"/>
      <c r="BI84" s="317" t="s">
        <v>1313</v>
      </c>
      <c r="BJ84" s="294"/>
      <c r="BK84" s="314" t="s">
        <v>1313</v>
      </c>
      <c r="BL84" s="314" t="s">
        <v>1313</v>
      </c>
      <c r="BM84" s="314" t="s">
        <v>1313</v>
      </c>
      <c r="BN84" s="314" t="s">
        <v>1313</v>
      </c>
      <c r="BO84" s="315"/>
      <c r="BP84" s="316" t="s">
        <v>1313</v>
      </c>
      <c r="BQ84" s="314" t="s">
        <v>1313</v>
      </c>
      <c r="BR84" s="314" t="s">
        <v>1313</v>
      </c>
      <c r="BS84" s="314" t="s">
        <v>1313</v>
      </c>
      <c r="BT84" s="1115"/>
      <c r="BU84" s="317" t="s">
        <v>1313</v>
      </c>
      <c r="BV84" s="294"/>
      <c r="BW84" s="314" t="s">
        <v>1313</v>
      </c>
      <c r="BX84" s="314" t="s">
        <v>1313</v>
      </c>
      <c r="BY84" s="314" t="s">
        <v>1313</v>
      </c>
      <c r="BZ84" s="314" t="s">
        <v>1313</v>
      </c>
      <c r="CA84" s="315"/>
      <c r="CB84" s="316" t="s">
        <v>1313</v>
      </c>
      <c r="CC84" s="314" t="s">
        <v>1313</v>
      </c>
      <c r="CD84" s="314" t="s">
        <v>1313</v>
      </c>
      <c r="CE84" s="314" t="s">
        <v>1313</v>
      </c>
      <c r="CF84" s="1115"/>
      <c r="CG84" s="317" t="s">
        <v>1313</v>
      </c>
      <c r="CH84" s="294"/>
      <c r="CI84" s="1115" t="s">
        <v>1313</v>
      </c>
      <c r="CJ84" s="1115" t="s">
        <v>1313</v>
      </c>
      <c r="CK84" s="1115" t="s">
        <v>1313</v>
      </c>
      <c r="CL84" s="1115" t="s">
        <v>1313</v>
      </c>
      <c r="CM84" s="314" t="s">
        <v>1313</v>
      </c>
    </row>
    <row r="85" spans="1:100" s="268" customFormat="1" ht="15.75" customHeight="1">
      <c r="A85" s="293" t="s">
        <v>297</v>
      </c>
      <c r="B85" s="300">
        <v>56</v>
      </c>
      <c r="C85" s="318">
        <f>C30-C83</f>
        <v>-430727.36710944492</v>
      </c>
      <c r="D85" s="318">
        <f>D30-D83</f>
        <v>37782.533923191251</v>
      </c>
      <c r="E85" s="318">
        <f>E30-E83</f>
        <v>-641111.83171267249</v>
      </c>
      <c r="F85" s="318">
        <f>F30-F83</f>
        <v>-1246462.4677166736</v>
      </c>
      <c r="G85" s="319">
        <f>SUM(C85:F85)</f>
        <v>-2280519.1326155998</v>
      </c>
      <c r="H85" s="320">
        <f>H30-H83</f>
        <v>82376.288713158108</v>
      </c>
      <c r="I85" s="318">
        <f>I30-I83</f>
        <v>262457.04438305926</v>
      </c>
      <c r="J85" s="318">
        <f>J30-J83</f>
        <v>-1374228.3956893515</v>
      </c>
      <c r="K85" s="318">
        <f>K30-K83</f>
        <v>-3011524.3058684459</v>
      </c>
      <c r="L85" s="1116">
        <f>L30-L83</f>
        <v>-4040919.3684615809</v>
      </c>
      <c r="M85" s="321">
        <f>SUM(G85,L85)</f>
        <v>-6321438.5010771807</v>
      </c>
      <c r="N85" s="300">
        <v>56</v>
      </c>
      <c r="O85" s="318">
        <f>O30-O83</f>
        <v>-196347.82370670768</v>
      </c>
      <c r="P85" s="318">
        <f>P30-P83</f>
        <v>599803.31861766893</v>
      </c>
      <c r="Q85" s="318">
        <f>Q30-Q83</f>
        <v>4412.0509507637471</v>
      </c>
      <c r="R85" s="318">
        <f>R30-R83</f>
        <v>-279355.21969749359</v>
      </c>
      <c r="S85" s="319">
        <f>SUM(O85:R85)</f>
        <v>128512.3261642314</v>
      </c>
      <c r="T85" s="320">
        <f>T30-T83</f>
        <v>-2069760.5840954687</v>
      </c>
      <c r="U85" s="318">
        <f>U30-U83</f>
        <v>-2207403.1484194035</v>
      </c>
      <c r="V85" s="318">
        <f>V30-V83</f>
        <v>-2943250.9013980078</v>
      </c>
      <c r="W85" s="318">
        <f>W30-W83</f>
        <v>-2063970.5297268825</v>
      </c>
      <c r="X85" s="1116">
        <f>X30-X83</f>
        <v>-9284385.1636397615</v>
      </c>
      <c r="Y85" s="321">
        <f>SUM(S85,X85)</f>
        <v>-9155872.8374755308</v>
      </c>
      <c r="Z85" s="300">
        <v>56</v>
      </c>
      <c r="AA85" s="318">
        <f>AA30-AA83</f>
        <v>-139925.43055249529</v>
      </c>
      <c r="AB85" s="318">
        <f>AB30-AB83</f>
        <v>105608.55313144519</v>
      </c>
      <c r="AC85" s="318">
        <f>AC30-AC83</f>
        <v>37137.294745404972</v>
      </c>
      <c r="AD85" s="318">
        <f>AD30-AD83</f>
        <v>-329.60441575862933</v>
      </c>
      <c r="AE85" s="319">
        <f>SUM(AA85:AD85)</f>
        <v>2490.8129085962428</v>
      </c>
      <c r="AF85" s="320">
        <f>AF30-AF83</f>
        <v>-810206.04201924242</v>
      </c>
      <c r="AG85" s="318">
        <f>AG30-AG83</f>
        <v>-524426.36275362363</v>
      </c>
      <c r="AH85" s="318">
        <f>AH30-AH83</f>
        <v>-443804.90565074258</v>
      </c>
      <c r="AI85" s="318">
        <f>AI30-AI83</f>
        <v>-385950.20669997996</v>
      </c>
      <c r="AJ85" s="1116">
        <f>AJ30-AJ83</f>
        <v>-2164387.5171235893</v>
      </c>
      <c r="AK85" s="321">
        <f>SUM(AE85,AJ85)</f>
        <v>-2161896.7042149929</v>
      </c>
      <c r="AL85" s="300">
        <v>56</v>
      </c>
      <c r="AM85" s="318">
        <f>AM30-AM83</f>
        <v>2571634.6406869935</v>
      </c>
      <c r="AN85" s="318">
        <f>AN30-AN83</f>
        <v>2830492.7233054088</v>
      </c>
      <c r="AO85" s="318">
        <f>AO30-AO83</f>
        <v>2672368.4253495848</v>
      </c>
      <c r="AP85" s="318">
        <f>AP30-AP83</f>
        <v>4803086.6962920874</v>
      </c>
      <c r="AQ85" s="319">
        <f>SUM(AM85:AP85)</f>
        <v>12877582.485634074</v>
      </c>
      <c r="AR85" s="320">
        <f>AR30-AR83</f>
        <v>1539263.0154930688</v>
      </c>
      <c r="AS85" s="318">
        <f>AS30-AS83</f>
        <v>1902045.1731915157</v>
      </c>
      <c r="AT85" s="318">
        <f>AT30-AT83</f>
        <v>762223.50761584565</v>
      </c>
      <c r="AU85" s="318">
        <f>AU30-AU83</f>
        <v>-937197.23763076402</v>
      </c>
      <c r="AV85" s="1116">
        <f>SUM(AR85:AU85)</f>
        <v>3266334.4586696662</v>
      </c>
      <c r="AW85" s="321">
        <f>SUM(AQ85,AV85)</f>
        <v>16143916.94430374</v>
      </c>
      <c r="AX85" s="300">
        <v>56</v>
      </c>
      <c r="AY85" s="318">
        <f>AY30-AY83</f>
        <v>84349.639051476959</v>
      </c>
      <c r="AZ85" s="318">
        <f>AZ30-AZ83</f>
        <v>51355.921155905991</v>
      </c>
      <c r="BA85" s="318">
        <f>BA30-BA83</f>
        <v>54605.501999780303</v>
      </c>
      <c r="BB85" s="318">
        <f>BB30-BB83</f>
        <v>90359.373947284214</v>
      </c>
      <c r="BC85" s="319">
        <f>SUM(AY85:BB85)</f>
        <v>280670.4361544475</v>
      </c>
      <c r="BD85" s="320">
        <f>BD30-BD83</f>
        <v>-75570.77825524332</v>
      </c>
      <c r="BE85" s="318">
        <f>BE30-BE83</f>
        <v>83989.451280279289</v>
      </c>
      <c r="BF85" s="318">
        <f>BF30-BF83</f>
        <v>-5351.1965337753063</v>
      </c>
      <c r="BG85" s="318">
        <f>BG30-BG83</f>
        <v>102667.8578126861</v>
      </c>
      <c r="BH85" s="1116">
        <f>SUM(BD85:BG85)</f>
        <v>105735.33430394676</v>
      </c>
      <c r="BI85" s="321">
        <f>SUM(BC85,BH85)</f>
        <v>386405.77045839425</v>
      </c>
      <c r="BJ85" s="300">
        <v>56</v>
      </c>
      <c r="BK85" s="318">
        <f>BK30-BK83</f>
        <v>-6.5999999999999982E-24</v>
      </c>
      <c r="BL85" s="318">
        <f>BL30-BL83</f>
        <v>-6.5999999999999982E-24</v>
      </c>
      <c r="BM85" s="318">
        <f>BM30-BM83</f>
        <v>-6.5999999999999982E-24</v>
      </c>
      <c r="BN85" s="318">
        <f>BN30-BN83</f>
        <v>-6.5999999999999982E-24</v>
      </c>
      <c r="BO85" s="319">
        <f>SUM(BK85:BN85)</f>
        <v>-2.6399999999999993E-23</v>
      </c>
      <c r="BP85" s="320">
        <f t="shared" ref="BP85:BT85" si="211">BP30-BP83</f>
        <v>-6.6E-17</v>
      </c>
      <c r="BQ85" s="318">
        <f t="shared" si="211"/>
        <v>-6.6E-17</v>
      </c>
      <c r="BR85" s="318">
        <f t="shared" si="211"/>
        <v>-6.6E-17</v>
      </c>
      <c r="BS85" s="318">
        <f t="shared" si="211"/>
        <v>-6.6E-17</v>
      </c>
      <c r="BT85" s="1116">
        <f t="shared" si="211"/>
        <v>-2.64E-16</v>
      </c>
      <c r="BU85" s="321">
        <f>SUM(BO85,BT85)</f>
        <v>-2.6400002640000002E-16</v>
      </c>
      <c r="BV85" s="300">
        <v>56</v>
      </c>
      <c r="BW85" s="318">
        <f>BW30-BW83</f>
        <v>242375.88374741015</v>
      </c>
      <c r="BX85" s="318">
        <f>BX30-BX83</f>
        <v>289607.67194423731</v>
      </c>
      <c r="BY85" s="318">
        <f>BY30-BY83</f>
        <v>398271.26338060602</v>
      </c>
      <c r="BZ85" s="318">
        <f>BZ30-BZ83</f>
        <v>646720.80672237463</v>
      </c>
      <c r="CA85" s="319">
        <f>SUM(BW85:BZ85)</f>
        <v>1576975.6257946282</v>
      </c>
      <c r="CB85" s="320">
        <f t="shared" ref="CB85:CF85" si="212">CB30-CB83</f>
        <v>-214409.28631636762</v>
      </c>
      <c r="CC85" s="318">
        <f t="shared" si="212"/>
        <v>-217676.85281028232</v>
      </c>
      <c r="CD85" s="318">
        <f t="shared" si="212"/>
        <v>-305189.35171724425</v>
      </c>
      <c r="CE85" s="318">
        <f t="shared" si="212"/>
        <v>-117616.29460943124</v>
      </c>
      <c r="CF85" s="1116">
        <f t="shared" si="212"/>
        <v>-854891.78545332584</v>
      </c>
      <c r="CG85" s="321">
        <f>SUM(CA85,CF85)</f>
        <v>722083.84034130233</v>
      </c>
      <c r="CH85" s="300">
        <v>56</v>
      </c>
      <c r="CI85" s="1116">
        <f t="shared" ref="CI85:CL85" si="213">C85+H85+O85+T85+AA85+AF85+AM85+AR85+AY85+BD85+BK85+BP85+BW85+CB85</f>
        <v>583052.15563713736</v>
      </c>
      <c r="CJ85" s="1116">
        <f t="shared" si="213"/>
        <v>3213636.0269494019</v>
      </c>
      <c r="CK85" s="1116">
        <f t="shared" si="213"/>
        <v>-1783918.5386598078</v>
      </c>
      <c r="CL85" s="1116">
        <f t="shared" si="213"/>
        <v>-2399571.1315909969</v>
      </c>
      <c r="CM85" s="318">
        <f>CM30-CM83</f>
        <v>-386801.48766425252</v>
      </c>
    </row>
    <row r="86" spans="1:100" ht="15.75" customHeight="1">
      <c r="A86" s="330"/>
      <c r="B86" s="294"/>
      <c r="C86" s="314" t="s">
        <v>1313</v>
      </c>
      <c r="D86" s="314" t="s">
        <v>1313</v>
      </c>
      <c r="E86" s="314" t="s">
        <v>1313</v>
      </c>
      <c r="F86" s="314" t="s">
        <v>1313</v>
      </c>
      <c r="G86" s="315"/>
      <c r="H86" s="316" t="s">
        <v>1313</v>
      </c>
      <c r="I86" s="314" t="s">
        <v>1313</v>
      </c>
      <c r="J86" s="314" t="s">
        <v>1313</v>
      </c>
      <c r="K86" s="314" t="s">
        <v>1313</v>
      </c>
      <c r="L86" s="1115" t="s">
        <v>1313</v>
      </c>
      <c r="M86" s="317"/>
      <c r="N86" s="294"/>
      <c r="O86" s="314" t="s">
        <v>1313</v>
      </c>
      <c r="P86" s="314" t="s">
        <v>1313</v>
      </c>
      <c r="Q86" s="314" t="s">
        <v>1313</v>
      </c>
      <c r="R86" s="314" t="s">
        <v>1313</v>
      </c>
      <c r="S86" s="315"/>
      <c r="T86" s="316" t="s">
        <v>1313</v>
      </c>
      <c r="U86" s="314" t="s">
        <v>1313</v>
      </c>
      <c r="V86" s="314" t="s">
        <v>1313</v>
      </c>
      <c r="W86" s="314" t="s">
        <v>1313</v>
      </c>
      <c r="X86" s="1115" t="s">
        <v>1313</v>
      </c>
      <c r="Y86" s="317"/>
      <c r="Z86" s="294"/>
      <c r="AA86" s="314" t="s">
        <v>1313</v>
      </c>
      <c r="AB86" s="314" t="s">
        <v>1313</v>
      </c>
      <c r="AC86" s="314" t="s">
        <v>1313</v>
      </c>
      <c r="AD86" s="314" t="s">
        <v>1313</v>
      </c>
      <c r="AE86" s="315"/>
      <c r="AF86" s="316" t="s">
        <v>1313</v>
      </c>
      <c r="AG86" s="314" t="s">
        <v>1313</v>
      </c>
      <c r="AH86" s="314" t="s">
        <v>1313</v>
      </c>
      <c r="AI86" s="314" t="s">
        <v>1313</v>
      </c>
      <c r="AJ86" s="1115" t="s">
        <v>1313</v>
      </c>
      <c r="AK86" s="317"/>
      <c r="AL86" s="294"/>
      <c r="AM86" s="314" t="s">
        <v>1313</v>
      </c>
      <c r="AN86" s="314" t="s">
        <v>1313</v>
      </c>
      <c r="AO86" s="314" t="s">
        <v>1313</v>
      </c>
      <c r="AP86" s="314" t="s">
        <v>1313</v>
      </c>
      <c r="AQ86" s="315"/>
      <c r="AR86" s="316" t="s">
        <v>1313</v>
      </c>
      <c r="AS86" s="314" t="s">
        <v>1313</v>
      </c>
      <c r="AT86" s="314" t="s">
        <v>1313</v>
      </c>
      <c r="AU86" s="314" t="s">
        <v>1313</v>
      </c>
      <c r="AV86" s="1115"/>
      <c r="AW86" s="317" t="s">
        <v>1313</v>
      </c>
      <c r="AX86" s="294"/>
      <c r="AY86" s="314" t="s">
        <v>1313</v>
      </c>
      <c r="AZ86" s="314" t="s">
        <v>1313</v>
      </c>
      <c r="BA86" s="314" t="s">
        <v>1313</v>
      </c>
      <c r="BB86" s="314" t="s">
        <v>1313</v>
      </c>
      <c r="BC86" s="315"/>
      <c r="BD86" s="316" t="s">
        <v>1313</v>
      </c>
      <c r="BE86" s="314" t="s">
        <v>1313</v>
      </c>
      <c r="BF86" s="314" t="s">
        <v>1313</v>
      </c>
      <c r="BG86" s="314" t="s">
        <v>1313</v>
      </c>
      <c r="BH86" s="1115"/>
      <c r="BI86" s="317" t="s">
        <v>1313</v>
      </c>
      <c r="BJ86" s="294"/>
      <c r="BK86" s="314" t="s">
        <v>1313</v>
      </c>
      <c r="BL86" s="314" t="s">
        <v>1313</v>
      </c>
      <c r="BM86" s="314" t="s">
        <v>1313</v>
      </c>
      <c r="BN86" s="314" t="s">
        <v>1313</v>
      </c>
      <c r="BO86" s="315"/>
      <c r="BP86" s="316" t="s">
        <v>1313</v>
      </c>
      <c r="BQ86" s="314" t="s">
        <v>1313</v>
      </c>
      <c r="BR86" s="314" t="s">
        <v>1313</v>
      </c>
      <c r="BS86" s="314" t="s">
        <v>1313</v>
      </c>
      <c r="BT86" s="1115"/>
      <c r="BU86" s="317" t="s">
        <v>1313</v>
      </c>
      <c r="BV86" s="294"/>
      <c r="BW86" s="314" t="s">
        <v>1313</v>
      </c>
      <c r="BX86" s="314" t="s">
        <v>1313</v>
      </c>
      <c r="BY86" s="314" t="s">
        <v>1313</v>
      </c>
      <c r="BZ86" s="314" t="s">
        <v>1313</v>
      </c>
      <c r="CA86" s="315"/>
      <c r="CB86" s="316" t="s">
        <v>1313</v>
      </c>
      <c r="CC86" s="314" t="s">
        <v>1313</v>
      </c>
      <c r="CD86" s="314" t="s">
        <v>1313</v>
      </c>
      <c r="CE86" s="314" t="s">
        <v>1313</v>
      </c>
      <c r="CF86" s="1115"/>
      <c r="CG86" s="317" t="s">
        <v>1313</v>
      </c>
      <c r="CH86" s="294"/>
      <c r="CI86" s="1115" t="s">
        <v>1313</v>
      </c>
      <c r="CJ86" s="1115" t="s">
        <v>1313</v>
      </c>
      <c r="CK86" s="1115" t="s">
        <v>1313</v>
      </c>
      <c r="CL86" s="1115" t="s">
        <v>1313</v>
      </c>
      <c r="CM86" s="314" t="s">
        <v>1313</v>
      </c>
    </row>
    <row r="87" spans="1:100" ht="15.75" customHeight="1">
      <c r="A87" s="299" t="s">
        <v>299</v>
      </c>
      <c r="B87" s="300">
        <v>57</v>
      </c>
      <c r="C87" s="331">
        <f t="shared" ref="C87:M87" si="214">IF((C30-C26)=0,"",C85/(C30-C26))</f>
        <v>-0.80797652914369944</v>
      </c>
      <c r="D87" s="331">
        <f t="shared" si="214"/>
        <v>3.4675690145117496E-2</v>
      </c>
      <c r="E87" s="331">
        <f t="shared" si="214"/>
        <v>-0.79780023000564815</v>
      </c>
      <c r="F87" s="331">
        <f t="shared" si="214"/>
        <v>-1.4857475469246901</v>
      </c>
      <c r="G87" s="332">
        <f t="shared" si="214"/>
        <v>-0.69842379480340333</v>
      </c>
      <c r="H87" s="333">
        <f t="shared" si="214"/>
        <v>2.9102290805966859E-2</v>
      </c>
      <c r="I87" s="331">
        <f t="shared" si="214"/>
        <v>7.3709497681844843E-2</v>
      </c>
      <c r="J87" s="331">
        <f t="shared" si="214"/>
        <v>-0.37811698632250773</v>
      </c>
      <c r="K87" s="331">
        <f t="shared" si="214"/>
        <v>-0.62464041570534978</v>
      </c>
      <c r="L87" s="1117">
        <f t="shared" si="214"/>
        <v>-0.27217286925817685</v>
      </c>
      <c r="M87" s="334">
        <f t="shared" si="214"/>
        <v>-0.34901699769708056</v>
      </c>
      <c r="N87" s="300">
        <v>57</v>
      </c>
      <c r="O87" s="331">
        <f t="shared" ref="O87:Y87" si="215">IF((O30-O26)=0,"",O85/(O30-O26))</f>
        <v>-9.8087988736982185E-2</v>
      </c>
      <c r="P87" s="331">
        <f t="shared" si="215"/>
        <v>0.21679017373520917</v>
      </c>
      <c r="Q87" s="331">
        <f t="shared" si="215"/>
        <v>1.9846473228684221E-3</v>
      </c>
      <c r="R87" s="331">
        <f t="shared" si="215"/>
        <v>-0.11136999737025095</v>
      </c>
      <c r="S87" s="332">
        <f t="shared" si="215"/>
        <v>1.3527697179534431E-2</v>
      </c>
      <c r="T87" s="333">
        <f t="shared" si="215"/>
        <v>-0.50877207186353191</v>
      </c>
      <c r="U87" s="331">
        <f t="shared" si="215"/>
        <v>-0.45030647377030192</v>
      </c>
      <c r="V87" s="331">
        <f t="shared" si="215"/>
        <v>-0.61871505838913776</v>
      </c>
      <c r="W87" s="331">
        <f t="shared" si="215"/>
        <v>-0.3199823195246278</v>
      </c>
      <c r="X87" s="1117">
        <f t="shared" si="215"/>
        <v>-0.46013663042380176</v>
      </c>
      <c r="Y87" s="334">
        <f t="shared" si="215"/>
        <v>-0.30851337080668922</v>
      </c>
      <c r="Z87" s="300">
        <v>57</v>
      </c>
      <c r="AA87" s="331">
        <f t="shared" ref="AA87:AK87" si="216">IF((AA30-AA26)=0,"",AA85/(AA30-AA26))</f>
        <v>-0.16420951724157748</v>
      </c>
      <c r="AB87" s="331">
        <f t="shared" si="216"/>
        <v>0.10539921412748038</v>
      </c>
      <c r="AC87" s="331">
        <f t="shared" si="216"/>
        <v>4.1053218635688241E-2</v>
      </c>
      <c r="AD87" s="331">
        <f t="shared" si="216"/>
        <v>-3.1840278809830349E-4</v>
      </c>
      <c r="AE87" s="332">
        <f t="shared" si="216"/>
        <v>6.5653175782310952E-4</v>
      </c>
      <c r="AF87" s="333">
        <f t="shared" si="216"/>
        <v>-0.48907396453048535</v>
      </c>
      <c r="AG87" s="331">
        <f t="shared" si="216"/>
        <v>-0.27874683480998025</v>
      </c>
      <c r="AH87" s="331">
        <f t="shared" si="216"/>
        <v>-0.23829070662264143</v>
      </c>
      <c r="AI87" s="331">
        <f t="shared" si="216"/>
        <v>-0.17096396010102702</v>
      </c>
      <c r="AJ87" s="1117">
        <f t="shared" si="216"/>
        <v>-0.28263348818058065</v>
      </c>
      <c r="AK87" s="334">
        <f t="shared" si="216"/>
        <v>-0.18878183777247262</v>
      </c>
      <c r="AL87" s="300">
        <v>57</v>
      </c>
      <c r="AM87" s="331">
        <f t="shared" ref="AM87:AW87" si="217">IF((AM30-AM26)=0,"",AM85/(AM30-AM26))</f>
        <v>0.30843402483607979</v>
      </c>
      <c r="AN87" s="331">
        <f t="shared" si="217"/>
        <v>0.30661975262976543</v>
      </c>
      <c r="AO87" s="331">
        <f t="shared" si="217"/>
        <v>0.28443156148403853</v>
      </c>
      <c r="AP87" s="331">
        <f t="shared" si="217"/>
        <v>0.35958639515039093</v>
      </c>
      <c r="AQ87" s="332">
        <f t="shared" si="217"/>
        <v>0.31937087747056314</v>
      </c>
      <c r="AR87" s="333">
        <f t="shared" si="217"/>
        <v>0.16259207318330421</v>
      </c>
      <c r="AS87" s="331">
        <f t="shared" si="217"/>
        <v>0.18135080007957624</v>
      </c>
      <c r="AT87" s="331">
        <f t="shared" si="217"/>
        <v>7.0892252692505861E-2</v>
      </c>
      <c r="AU87" s="331">
        <f t="shared" si="217"/>
        <v>-7.1424159929850406E-2</v>
      </c>
      <c r="AV87" s="1117">
        <f t="shared" si="217"/>
        <v>7.4525074813408823E-2</v>
      </c>
      <c r="AW87" s="334">
        <f t="shared" si="217"/>
        <v>0.19184603274637615</v>
      </c>
      <c r="AX87" s="300">
        <v>57</v>
      </c>
      <c r="AY87" s="331">
        <f t="shared" ref="AY87:BI87" si="218">IF((AY30-AY26)=0,"",AY85/(AY30-AY26))</f>
        <v>0.23834772482623842</v>
      </c>
      <c r="AZ87" s="331">
        <f t="shared" si="218"/>
        <v>0.19539088679041164</v>
      </c>
      <c r="BA87" s="331">
        <f t="shared" si="218"/>
        <v>0.23483567641168426</v>
      </c>
      <c r="BB87" s="331">
        <f t="shared" si="218"/>
        <v>0.31735044029173304</v>
      </c>
      <c r="BC87" s="332">
        <f t="shared" si="218"/>
        <v>0.24750762278501434</v>
      </c>
      <c r="BD87" s="333">
        <f t="shared" si="218"/>
        <v>-0.28268956693122305</v>
      </c>
      <c r="BE87" s="331">
        <f t="shared" si="218"/>
        <v>0.34355043782203548</v>
      </c>
      <c r="BF87" s="331">
        <f t="shared" si="218"/>
        <v>-2.040063276256926E-2</v>
      </c>
      <c r="BG87" s="331">
        <f t="shared" si="218"/>
        <v>0.35629883495129172</v>
      </c>
      <c r="BH87" s="1117">
        <f t="shared" si="218"/>
        <v>9.95381798808464E-2</v>
      </c>
      <c r="BI87" s="334">
        <f t="shared" si="218"/>
        <v>0.17593919421155213</v>
      </c>
      <c r="BJ87" s="300">
        <v>57</v>
      </c>
      <c r="BK87" s="331" t="str">
        <f t="shared" ref="BK87:BU87" si="219">IF((BK30-BK26)=0,"",BK85/(BK30-BK26))</f>
        <v/>
      </c>
      <c r="BL87" s="331" t="str">
        <f t="shared" si="219"/>
        <v/>
      </c>
      <c r="BM87" s="331" t="str">
        <f t="shared" si="219"/>
        <v/>
      </c>
      <c r="BN87" s="331" t="str">
        <f t="shared" si="219"/>
        <v/>
      </c>
      <c r="BO87" s="332" t="str">
        <f t="shared" si="219"/>
        <v/>
      </c>
      <c r="BP87" s="333" t="str">
        <f t="shared" si="219"/>
        <v/>
      </c>
      <c r="BQ87" s="331" t="str">
        <f t="shared" si="219"/>
        <v/>
      </c>
      <c r="BR87" s="331" t="str">
        <f t="shared" si="219"/>
        <v/>
      </c>
      <c r="BS87" s="331" t="str">
        <f t="shared" si="219"/>
        <v/>
      </c>
      <c r="BT87" s="1117" t="str">
        <f t="shared" si="219"/>
        <v/>
      </c>
      <c r="BU87" s="334" t="str">
        <f t="shared" si="219"/>
        <v/>
      </c>
      <c r="BV87" s="300">
        <v>57</v>
      </c>
      <c r="BW87" s="331">
        <f t="shared" ref="BW87:CG87" si="220">IF((BW30-BW26)=0,"",BW85/(BW30-BW26))</f>
        <v>0.54876467267404183</v>
      </c>
      <c r="BX87" s="331">
        <f t="shared" si="220"/>
        <v>0.5735805751175137</v>
      </c>
      <c r="BY87" s="331">
        <f t="shared" si="220"/>
        <v>0.68907489248274112</v>
      </c>
      <c r="BZ87" s="331">
        <f t="shared" si="220"/>
        <v>0.74969710669445966</v>
      </c>
      <c r="CA87" s="332">
        <f t="shared" si="220"/>
        <v>0.6605936417705367</v>
      </c>
      <c r="CB87" s="333">
        <f t="shared" si="220"/>
        <v>-0.54010933582933496</v>
      </c>
      <c r="CC87" s="331">
        <f t="shared" si="220"/>
        <v>-0.53266397100369534</v>
      </c>
      <c r="CD87" s="331">
        <f t="shared" si="220"/>
        <v>-0.7545003500202907</v>
      </c>
      <c r="CE87" s="331">
        <f t="shared" si="220"/>
        <v>-0.22844278461766521</v>
      </c>
      <c r="CF87" s="1117">
        <f t="shared" si="220"/>
        <v>-0.49559406656172023</v>
      </c>
      <c r="CG87" s="334">
        <f t="shared" si="220"/>
        <v>0.1755957745129729</v>
      </c>
      <c r="CH87" s="300">
        <v>57</v>
      </c>
      <c r="CI87" s="1117">
        <f>IF((CI30-CI26)=0,"",CI85/(CI30-CI26))</f>
        <v>1.8683432429341111E-2</v>
      </c>
      <c r="CJ87" s="1117">
        <f>IF((CJ30-CJ26)=0,"",CJ85/(CJ30-CJ26))</f>
        <v>8.8425737841098431E-2</v>
      </c>
      <c r="CK87" s="1117">
        <f>IF((CK30-CK26)=0,"",CK85/(CK30-CK26))</f>
        <v>-4.9816453234307854E-2</v>
      </c>
      <c r="CL87" s="1117">
        <f>IF((CL30-CL26)=0,"",CL85/(CL30-CL26))</f>
        <v>-5.1781114705967218E-2</v>
      </c>
      <c r="CM87" s="331">
        <f>IF((CM30-CM26)=0,"",CM85/(CM30-CM26))</f>
        <v>-2.583841448327566E-3</v>
      </c>
    </row>
    <row r="88" spans="1:100" ht="15.75" customHeight="1">
      <c r="A88" s="299" t="s">
        <v>301</v>
      </c>
      <c r="B88" s="300">
        <v>58</v>
      </c>
      <c r="C88" s="335">
        <f t="shared" ref="C88:M88" si="221">IF((C30-C26)=0,"",(C58+C66)/(C30-C26))</f>
        <v>1.5030419843675826</v>
      </c>
      <c r="D88" s="335">
        <f t="shared" si="221"/>
        <v>0.79938478945512736</v>
      </c>
      <c r="E88" s="335">
        <f t="shared" si="221"/>
        <v>1.4915377992612828</v>
      </c>
      <c r="F88" s="335">
        <f t="shared" si="221"/>
        <v>1.9272665875552866</v>
      </c>
      <c r="G88" s="332">
        <f t="shared" si="221"/>
        <v>1.3744001787099689</v>
      </c>
      <c r="H88" s="336">
        <f t="shared" si="221"/>
        <v>0.88518320691473829</v>
      </c>
      <c r="I88" s="335">
        <f t="shared" si="221"/>
        <v>0.84983229525626791</v>
      </c>
      <c r="J88" s="335">
        <f t="shared" si="221"/>
        <v>1.2739087272217668</v>
      </c>
      <c r="K88" s="335">
        <f t="shared" si="221"/>
        <v>1.4846389934358395</v>
      </c>
      <c r="L88" s="1117">
        <f t="shared" si="221"/>
        <v>1.1665226263472186</v>
      </c>
      <c r="M88" s="337">
        <f t="shared" si="221"/>
        <v>1.2039986020601046</v>
      </c>
      <c r="N88" s="300">
        <v>58</v>
      </c>
      <c r="O88" s="335">
        <f t="shared" ref="O88:Y88" si="222">IF((O30-O26)=0,"",(O58+O66)/(O30-O26))</f>
        <v>0.951847305429394</v>
      </c>
      <c r="P88" s="335">
        <f t="shared" si="222"/>
        <v>0.67512552135311921</v>
      </c>
      <c r="Q88" s="335">
        <f t="shared" si="222"/>
        <v>0.8702794622479566</v>
      </c>
      <c r="R88" s="335">
        <f t="shared" si="222"/>
        <v>0.92077270924434773</v>
      </c>
      <c r="S88" s="332">
        <f t="shared" si="222"/>
        <v>0.843962677494417</v>
      </c>
      <c r="T88" s="336">
        <f t="shared" si="222"/>
        <v>1.4013729755759441</v>
      </c>
      <c r="U88" s="335">
        <f t="shared" si="222"/>
        <v>1.3584517423444933</v>
      </c>
      <c r="V88" s="335">
        <f t="shared" si="222"/>
        <v>1.5268532421655525</v>
      </c>
      <c r="W88" s="335">
        <f t="shared" si="222"/>
        <v>1.2132062394875276</v>
      </c>
      <c r="X88" s="1117">
        <f t="shared" si="222"/>
        <v>1.3603761867151232</v>
      </c>
      <c r="Y88" s="337">
        <f t="shared" si="222"/>
        <v>1.1950686154767698</v>
      </c>
      <c r="Z88" s="300">
        <v>58</v>
      </c>
      <c r="AA88" s="335">
        <f t="shared" ref="AA88:AK88" si="223">IF((AA30-AA26)=0,"",(AA58+AA66)/(AA30-AA26))</f>
        <v>1.0584298352730697</v>
      </c>
      <c r="AB88" s="335">
        <f t="shared" si="223"/>
        <v>0.80689357952565643</v>
      </c>
      <c r="AC88" s="335">
        <f t="shared" si="223"/>
        <v>0.88219540614758729</v>
      </c>
      <c r="AD88" s="335">
        <f t="shared" si="223"/>
        <v>0.89146226903197812</v>
      </c>
      <c r="AE88" s="332">
        <f t="shared" si="223"/>
        <v>0.90441887805117782</v>
      </c>
      <c r="AF88" s="336">
        <f t="shared" si="223"/>
        <v>1.4078659940881255</v>
      </c>
      <c r="AG88" s="335">
        <f t="shared" si="223"/>
        <v>1.2084128017646447</v>
      </c>
      <c r="AH88" s="335">
        <f t="shared" si="223"/>
        <v>1.1809232314924227</v>
      </c>
      <c r="AI88" s="335">
        <f t="shared" si="223"/>
        <v>1.099054083996666</v>
      </c>
      <c r="AJ88" s="1117">
        <f t="shared" si="223"/>
        <v>1.2126361294927728</v>
      </c>
      <c r="AK88" s="337">
        <f t="shared" si="223"/>
        <v>1.1105262925901733</v>
      </c>
      <c r="AL88" s="300">
        <v>58</v>
      </c>
      <c r="AM88" s="335">
        <f t="shared" ref="AM88:AW88" si="224">IF((AM30-AM26)=0,"",(AM58+AM66)/(AM30-AM26))</f>
        <v>0.66259252311229599</v>
      </c>
      <c r="AN88" s="335">
        <f t="shared" si="224"/>
        <v>0.66446692566375198</v>
      </c>
      <c r="AO88" s="335">
        <f t="shared" si="224"/>
        <v>0.69120498031305511</v>
      </c>
      <c r="AP88" s="335">
        <f t="shared" si="224"/>
        <v>0.60788757614483813</v>
      </c>
      <c r="AQ88" s="332">
        <f t="shared" si="224"/>
        <v>0.65156677235642779</v>
      </c>
      <c r="AR88" s="336">
        <f t="shared" si="224"/>
        <v>0.79932303131542115</v>
      </c>
      <c r="AS88" s="335">
        <f t="shared" si="224"/>
        <v>0.7803313047524475</v>
      </c>
      <c r="AT88" s="335">
        <f t="shared" si="224"/>
        <v>0.89634536840289269</v>
      </c>
      <c r="AU88" s="335">
        <f t="shared" si="224"/>
        <v>1.023725240517412</v>
      </c>
      <c r="AV88" s="1117">
        <f t="shared" si="224"/>
        <v>0.88576169108030356</v>
      </c>
      <c r="AW88" s="337">
        <f t="shared" si="224"/>
        <v>0.77354423866927824</v>
      </c>
      <c r="AX88" s="300">
        <v>58</v>
      </c>
      <c r="AY88" s="335">
        <f t="shared" ref="AY88:BI88" si="225">IF((AY30-AY26)=0,"",(AY58+AY66)/(AY30-AY26))</f>
        <v>0.74884744761549904</v>
      </c>
      <c r="AZ88" s="335">
        <f t="shared" si="225"/>
        <v>0.78852941639008256</v>
      </c>
      <c r="BA88" s="335">
        <f t="shared" si="225"/>
        <v>0.75577871703224897</v>
      </c>
      <c r="BB88" s="335">
        <f t="shared" si="225"/>
        <v>0.66958691639575829</v>
      </c>
      <c r="BC88" s="332">
        <f t="shared" si="225"/>
        <v>0.73956488068786275</v>
      </c>
      <c r="BD88" s="336">
        <f t="shared" si="225"/>
        <v>1.2573895481600554</v>
      </c>
      <c r="BE88" s="335">
        <f t="shared" si="225"/>
        <v>0.63041963628464281</v>
      </c>
      <c r="BF88" s="335">
        <f t="shared" si="225"/>
        <v>1.0075971264372348</v>
      </c>
      <c r="BG88" s="335">
        <f t="shared" si="225"/>
        <v>0.62510637570774819</v>
      </c>
      <c r="BH88" s="1117">
        <f t="shared" si="225"/>
        <v>0.87989847769150009</v>
      </c>
      <c r="BI88" s="337">
        <f t="shared" si="225"/>
        <v>0.80744007719121413</v>
      </c>
      <c r="BJ88" s="300">
        <v>58</v>
      </c>
      <c r="BK88" s="335" t="str">
        <f t="shared" ref="BK88:BU88" si="226">IF((BK30-BK26)=0,"",(BK58+BK66)/(BK30-BK26))</f>
        <v/>
      </c>
      <c r="BL88" s="335" t="str">
        <f t="shared" si="226"/>
        <v/>
      </c>
      <c r="BM88" s="335" t="str">
        <f t="shared" si="226"/>
        <v/>
      </c>
      <c r="BN88" s="335" t="str">
        <f t="shared" si="226"/>
        <v/>
      </c>
      <c r="BO88" s="332" t="str">
        <f t="shared" si="226"/>
        <v/>
      </c>
      <c r="BP88" s="336" t="str">
        <f t="shared" si="226"/>
        <v/>
      </c>
      <c r="BQ88" s="335" t="str">
        <f t="shared" si="226"/>
        <v/>
      </c>
      <c r="BR88" s="335" t="str">
        <f t="shared" si="226"/>
        <v/>
      </c>
      <c r="BS88" s="335" t="str">
        <f t="shared" si="226"/>
        <v/>
      </c>
      <c r="BT88" s="1117" t="str">
        <f t="shared" si="226"/>
        <v/>
      </c>
      <c r="BU88" s="337" t="str">
        <f t="shared" si="226"/>
        <v/>
      </c>
      <c r="BV88" s="300">
        <v>58</v>
      </c>
      <c r="BW88" s="335">
        <f t="shared" ref="BW88:CG88" si="227">IF((BW30-BW26)=0,"",(BW58+BW66)/(BW30-BW26))</f>
        <v>0.43407333001018578</v>
      </c>
      <c r="BX88" s="335">
        <f t="shared" si="227"/>
        <v>0.41019554716902817</v>
      </c>
      <c r="BY88" s="335">
        <f t="shared" si="227"/>
        <v>0.30245352538371151</v>
      </c>
      <c r="BZ88" s="335">
        <f t="shared" si="227"/>
        <v>0.23760127810992812</v>
      </c>
      <c r="CA88" s="332">
        <f t="shared" si="227"/>
        <v>0.32615866593589476</v>
      </c>
      <c r="CB88" s="336">
        <f t="shared" si="227"/>
        <v>1.5116104298590081</v>
      </c>
      <c r="CC88" s="335">
        <f t="shared" si="227"/>
        <v>1.5024815232074229</v>
      </c>
      <c r="CD88" s="335">
        <f t="shared" si="227"/>
        <v>1.7358722461216742</v>
      </c>
      <c r="CE88" s="335">
        <f t="shared" si="227"/>
        <v>1.1977846245863526</v>
      </c>
      <c r="CF88" s="1117">
        <f t="shared" si="227"/>
        <v>1.4683664498223696</v>
      </c>
      <c r="CG88" s="337">
        <f t="shared" si="227"/>
        <v>0.80529223149593732</v>
      </c>
      <c r="CH88" s="300">
        <v>58</v>
      </c>
      <c r="CI88" s="1117">
        <f>IF((CI30-CI26)=0,"",(CI58+CI66)/(CI30-CI26))</f>
        <v>0.91749059472921035</v>
      </c>
      <c r="CJ88" s="1117">
        <f>IF((CJ30-CJ26)=0,"",(CJ58+CJ66)/(CJ30-CJ26))</f>
        <v>0.85317253799403336</v>
      </c>
      <c r="CK88" s="1117">
        <f>IF((CK30-CK26)=0,"",(CK58+CK66)/(CK30-CK26))</f>
        <v>0.99058090524542186</v>
      </c>
      <c r="CL88" s="1117">
        <f>IF((CL30-CL26)=0,"",(CL58+CL66)/(CL30-CL26))</f>
        <v>0.97233651051420422</v>
      </c>
      <c r="CM88" s="331">
        <f>IF((CM30-CM26)=0,"",(CM58+CM66)/(CM30-CM26))</f>
        <v>0.93633794346063748</v>
      </c>
    </row>
    <row r="89" spans="1:100" ht="15.75" customHeight="1">
      <c r="A89" s="338" t="s">
        <v>303</v>
      </c>
      <c r="B89" s="300">
        <v>59</v>
      </c>
      <c r="C89" s="335">
        <f t="shared" ref="C89:M89" si="228">IF((C30-C26)=0,"",C81/(C30-C26))</f>
        <v>0.30493454477611692</v>
      </c>
      <c r="D89" s="335">
        <f t="shared" si="228"/>
        <v>0.16593952039975512</v>
      </c>
      <c r="E89" s="335">
        <f t="shared" si="228"/>
        <v>0.30626243074436565</v>
      </c>
      <c r="F89" s="335">
        <f t="shared" si="228"/>
        <v>0.55848095936940345</v>
      </c>
      <c r="G89" s="339">
        <f t="shared" si="228"/>
        <v>0.32402361609343394</v>
      </c>
      <c r="H89" s="336">
        <f t="shared" si="228"/>
        <v>8.571450227929478E-2</v>
      </c>
      <c r="I89" s="335">
        <f t="shared" si="228"/>
        <v>7.6458207061887287E-2</v>
      </c>
      <c r="J89" s="335">
        <f t="shared" si="228"/>
        <v>0.10420825910074077</v>
      </c>
      <c r="K89" s="335">
        <f t="shared" si="228"/>
        <v>0.14000142226951018</v>
      </c>
      <c r="L89" s="1118">
        <f t="shared" si="228"/>
        <v>0.1056502429109582</v>
      </c>
      <c r="M89" s="337">
        <f t="shared" si="228"/>
        <v>0.14501839563697577</v>
      </c>
      <c r="N89" s="300">
        <v>59</v>
      </c>
      <c r="O89" s="335">
        <f t="shared" ref="O89:Y89" si="229">IF((O30-O26)=0,"",O81/(O30-O26))</f>
        <v>0.14624068330758827</v>
      </c>
      <c r="P89" s="335">
        <f t="shared" si="229"/>
        <v>0.10808430491167161</v>
      </c>
      <c r="Q89" s="335">
        <f t="shared" si="229"/>
        <v>0.12773589042917488</v>
      </c>
      <c r="R89" s="335">
        <f t="shared" si="229"/>
        <v>0.19059728812590324</v>
      </c>
      <c r="S89" s="339">
        <f t="shared" si="229"/>
        <v>0.14250962532604852</v>
      </c>
      <c r="T89" s="336">
        <f t="shared" si="229"/>
        <v>0.10739909628758784</v>
      </c>
      <c r="U89" s="335">
        <f t="shared" si="229"/>
        <v>9.1854731425808786E-2</v>
      </c>
      <c r="V89" s="335">
        <f t="shared" si="229"/>
        <v>9.1861816223585302E-2</v>
      </c>
      <c r="W89" s="335">
        <f t="shared" si="229"/>
        <v>0.10677608003710043</v>
      </c>
      <c r="X89" s="1118">
        <f t="shared" si="229"/>
        <v>9.9760443708678898E-2</v>
      </c>
      <c r="Y89" s="337">
        <f t="shared" si="229"/>
        <v>0.11344475532991967</v>
      </c>
      <c r="Z89" s="300">
        <v>59</v>
      </c>
      <c r="AA89" s="335">
        <f t="shared" ref="AA89:AK89" si="230">IF((AA30-AA26)=0,"",AA81/(AA30-AA26))</f>
        <v>0.10577968196850775</v>
      </c>
      <c r="AB89" s="335">
        <f t="shared" si="230"/>
        <v>8.7707206346863173E-2</v>
      </c>
      <c r="AC89" s="335">
        <f t="shared" si="230"/>
        <v>7.6751375216724482E-2</v>
      </c>
      <c r="AD89" s="335">
        <f t="shared" si="230"/>
        <v>0.10885613375612016</v>
      </c>
      <c r="AE89" s="339">
        <f t="shared" si="230"/>
        <v>9.4924590190999081E-2</v>
      </c>
      <c r="AF89" s="336">
        <f t="shared" si="230"/>
        <v>8.1207970442359667E-2</v>
      </c>
      <c r="AG89" s="335">
        <f t="shared" si="230"/>
        <v>7.0334033045335559E-2</v>
      </c>
      <c r="AH89" s="335">
        <f t="shared" si="230"/>
        <v>5.7367475130218823E-2</v>
      </c>
      <c r="AI89" s="335">
        <f t="shared" si="230"/>
        <v>7.1909876104361128E-2</v>
      </c>
      <c r="AJ89" s="1118">
        <f t="shared" si="230"/>
        <v>6.9997358687807779E-2</v>
      </c>
      <c r="AK89" s="337">
        <f t="shared" si="230"/>
        <v>7.8255545182299047E-2</v>
      </c>
      <c r="AL89" s="300">
        <v>59</v>
      </c>
      <c r="AM89" s="335">
        <f t="shared" ref="AM89:AW89" si="231">IF((AM30-AM26)=0,"",AM81/(AM30-AM26))</f>
        <v>2.897345205162424E-2</v>
      </c>
      <c r="AN89" s="335">
        <f t="shared" si="231"/>
        <v>2.8913321706482652E-2</v>
      </c>
      <c r="AO89" s="335">
        <f t="shared" si="231"/>
        <v>2.4363458202906342E-2</v>
      </c>
      <c r="AP89" s="335">
        <f t="shared" si="231"/>
        <v>3.2526028704770928E-2</v>
      </c>
      <c r="AQ89" s="339">
        <f t="shared" si="231"/>
        <v>2.9062350173009156E-2</v>
      </c>
      <c r="AR89" s="336">
        <f t="shared" si="231"/>
        <v>3.808489550127471E-2</v>
      </c>
      <c r="AS89" s="335">
        <f t="shared" si="231"/>
        <v>3.831789516797636E-2</v>
      </c>
      <c r="AT89" s="335">
        <f t="shared" si="231"/>
        <v>3.2762378904601444E-2</v>
      </c>
      <c r="AU89" s="335">
        <f t="shared" si="231"/>
        <v>4.7698919412438326E-2</v>
      </c>
      <c r="AV89" s="1118">
        <f t="shared" si="231"/>
        <v>3.9713234106287507E-2</v>
      </c>
      <c r="AW89" s="337">
        <f t="shared" si="231"/>
        <v>3.4609728584345675E-2</v>
      </c>
      <c r="AX89" s="300">
        <v>59</v>
      </c>
      <c r="AY89" s="335">
        <f t="shared" ref="AY89:BI89" si="232">IF((AY30-AY26)=0,"",AY81/(AY30-AY26))</f>
        <v>1.2804827558262663E-2</v>
      </c>
      <c r="AZ89" s="335">
        <f t="shared" si="232"/>
        <v>1.6079696819505791E-2</v>
      </c>
      <c r="BA89" s="335">
        <f t="shared" si="232"/>
        <v>9.3856065560667442E-3</v>
      </c>
      <c r="BB89" s="335">
        <f t="shared" si="232"/>
        <v>1.3062643312508681E-2</v>
      </c>
      <c r="BC89" s="339">
        <f t="shared" si="232"/>
        <v>1.2927496527122814E-2</v>
      </c>
      <c r="BD89" s="336">
        <f t="shared" si="232"/>
        <v>2.5300018771167773E-2</v>
      </c>
      <c r="BE89" s="335">
        <f t="shared" si="232"/>
        <v>2.6029925893321634E-2</v>
      </c>
      <c r="BF89" s="335">
        <f t="shared" si="232"/>
        <v>1.2803506325334517E-2</v>
      </c>
      <c r="BG89" s="335">
        <f t="shared" si="232"/>
        <v>1.859478934096009E-2</v>
      </c>
      <c r="BH89" s="1118">
        <f t="shared" si="232"/>
        <v>2.0563342427653473E-2</v>
      </c>
      <c r="BI89" s="337">
        <f t="shared" si="232"/>
        <v>1.6620728597233556E-2</v>
      </c>
      <c r="BJ89" s="300">
        <v>59</v>
      </c>
      <c r="BK89" s="335" t="str">
        <f t="shared" ref="BK89:BU89" si="233">IF((BK30-BK26)=0,"",BK81/(BK30-BK26))</f>
        <v/>
      </c>
      <c r="BL89" s="335" t="str">
        <f t="shared" si="233"/>
        <v/>
      </c>
      <c r="BM89" s="335" t="str">
        <f t="shared" si="233"/>
        <v/>
      </c>
      <c r="BN89" s="335" t="str">
        <f t="shared" si="233"/>
        <v/>
      </c>
      <c r="BO89" s="339" t="str">
        <f t="shared" si="233"/>
        <v/>
      </c>
      <c r="BP89" s="336" t="str">
        <f t="shared" si="233"/>
        <v/>
      </c>
      <c r="BQ89" s="335" t="str">
        <f t="shared" si="233"/>
        <v/>
      </c>
      <c r="BR89" s="335" t="str">
        <f t="shared" si="233"/>
        <v/>
      </c>
      <c r="BS89" s="335" t="str">
        <f t="shared" si="233"/>
        <v/>
      </c>
      <c r="BT89" s="1118" t="str">
        <f t="shared" si="233"/>
        <v/>
      </c>
      <c r="BU89" s="337" t="str">
        <f t="shared" si="233"/>
        <v/>
      </c>
      <c r="BV89" s="300">
        <v>59</v>
      </c>
      <c r="BW89" s="335">
        <f t="shared" ref="BW89:CG89" si="234">IF((BW30-BW26)=0,"",BW81/(BW30-BW26))</f>
        <v>1.7161997315772424E-2</v>
      </c>
      <c r="BX89" s="335">
        <f t="shared" si="234"/>
        <v>1.6223877713458113E-2</v>
      </c>
      <c r="BY89" s="335">
        <f t="shared" si="234"/>
        <v>8.4715821335474041E-3</v>
      </c>
      <c r="BZ89" s="335">
        <f t="shared" si="234"/>
        <v>1.2701615195612283E-2</v>
      </c>
      <c r="CA89" s="339">
        <f t="shared" si="234"/>
        <v>1.3247692293568628E-2</v>
      </c>
      <c r="CB89" s="336">
        <f t="shared" si="234"/>
        <v>2.8498905970326994E-2</v>
      </c>
      <c r="CC89" s="335">
        <f t="shared" si="234"/>
        <v>3.0182447796272386E-2</v>
      </c>
      <c r="CD89" s="335">
        <f t="shared" si="234"/>
        <v>1.862810389861666E-2</v>
      </c>
      <c r="CE89" s="335">
        <f t="shared" si="234"/>
        <v>3.0658160031312495E-2</v>
      </c>
      <c r="CF89" s="1118">
        <f t="shared" si="234"/>
        <v>2.7227616739350549E-2</v>
      </c>
      <c r="CG89" s="337">
        <f t="shared" si="234"/>
        <v>1.9111993991089923E-2</v>
      </c>
      <c r="CH89" s="300">
        <v>59</v>
      </c>
      <c r="CI89" s="335">
        <f>IF((CI30-CI26)=0,"",CI81/(CI30-CI26))</f>
        <v>6.3825972841448475E-2</v>
      </c>
      <c r="CJ89" s="335">
        <f>IF((CJ30-CJ26)=0,"",CJ81/(CJ30-CJ26))</f>
        <v>5.8401724164867962E-2</v>
      </c>
      <c r="CK89" s="335">
        <f>IF((CK30-CK26)=0,"",CK81/(CK30-CK26))</f>
        <v>5.9235547988885778E-2</v>
      </c>
      <c r="CL89" s="335">
        <f>IF((CL30-CL26)=0,"",CL81/(CL30-CL26))</f>
        <v>7.9444604191762955E-2</v>
      </c>
      <c r="CM89" s="335">
        <f>IF((CM30-CM26)=0,"",CM81/(CM30-CM26))</f>
        <v>6.6245897987689997E-2</v>
      </c>
    </row>
    <row r="90" spans="1:100" ht="15.75" customHeight="1">
      <c r="A90" s="271"/>
      <c r="N90" s="272"/>
      <c r="Z90" s="272"/>
      <c r="AX90" s="272"/>
    </row>
    <row r="91" spans="1:100" ht="15.75" customHeight="1">
      <c r="A91" s="271"/>
    </row>
    <row r="92" spans="1:100" ht="15.75" customHeight="1">
      <c r="C92" s="267"/>
      <c r="D92" s="267"/>
      <c r="E92" s="267"/>
      <c r="F92" s="267"/>
      <c r="H92" s="267"/>
      <c r="I92" s="267"/>
      <c r="J92" s="267"/>
      <c r="K92" s="267"/>
      <c r="O92" s="267"/>
      <c r="P92" s="267"/>
      <c r="Q92" s="267"/>
      <c r="R92" s="267"/>
      <c r="T92" s="267"/>
      <c r="U92" s="267"/>
      <c r="V92" s="267"/>
      <c r="W92" s="267"/>
      <c r="AA92" s="267"/>
      <c r="AB92" s="267"/>
      <c r="AC92" s="267"/>
      <c r="AD92" s="267"/>
      <c r="AF92" s="267"/>
      <c r="AG92" s="267"/>
      <c r="AH92" s="267"/>
      <c r="AI92" s="267"/>
      <c r="AM92" s="267"/>
      <c r="AN92" s="267"/>
      <c r="AO92" s="267"/>
      <c r="AP92" s="267"/>
      <c r="AR92" s="267"/>
      <c r="AS92" s="267"/>
      <c r="AT92" s="267"/>
      <c r="AU92" s="267"/>
      <c r="AY92" s="267"/>
      <c r="AZ92" s="267"/>
      <c r="BA92" s="267"/>
      <c r="BB92" s="267"/>
      <c r="BD92" s="267"/>
      <c r="BE92" s="267"/>
      <c r="BF92" s="267"/>
      <c r="BG92" s="267"/>
      <c r="BK92" s="267"/>
      <c r="BL92" s="267"/>
      <c r="BM92" s="267"/>
      <c r="BN92" s="267"/>
      <c r="BP92" s="267"/>
      <c r="BQ92" s="267"/>
      <c r="BR92" s="267"/>
      <c r="BS92" s="267"/>
      <c r="BW92" s="267"/>
      <c r="BX92" s="267"/>
      <c r="BY92" s="267"/>
      <c r="BZ92" s="267"/>
      <c r="CB92" s="267"/>
      <c r="CC92" s="267"/>
      <c r="CD92" s="267"/>
      <c r="CE92" s="267"/>
      <c r="CO92" s="267"/>
      <c r="CP92" s="267"/>
      <c r="CQ92" s="267"/>
      <c r="CR92" s="267"/>
      <c r="CS92" s="267"/>
      <c r="CT92" s="267"/>
      <c r="CU92" s="267"/>
      <c r="CV92" s="267"/>
    </row>
    <row r="93" spans="1:100" ht="15.75" customHeight="1">
      <c r="C93" s="265"/>
      <c r="H93" s="265"/>
      <c r="O93" s="265"/>
      <c r="T93" s="265"/>
      <c r="AA93" s="265"/>
      <c r="AF93" s="265"/>
      <c r="AM93" s="265"/>
      <c r="AR93" s="265"/>
      <c r="AY93" s="265"/>
      <c r="BD93" s="265"/>
      <c r="BK93" s="265"/>
      <c r="BP93" s="265"/>
      <c r="BW93" s="265"/>
      <c r="CB93" s="265"/>
      <c r="CO93" s="265"/>
      <c r="CP93" s="265"/>
      <c r="CR93" s="265"/>
      <c r="CT93" s="265"/>
      <c r="CV93" s="265"/>
    </row>
    <row r="94" spans="1:100" ht="15.75" customHeight="1"/>
    <row r="95" spans="1:100">
      <c r="C95" s="265"/>
      <c r="D95" s="265"/>
      <c r="E95" s="265"/>
      <c r="F95" s="265"/>
      <c r="H95" s="265"/>
      <c r="I95" s="265"/>
      <c r="J95" s="265"/>
      <c r="K95" s="265"/>
      <c r="O95" s="265"/>
      <c r="P95" s="265"/>
      <c r="Q95" s="265"/>
      <c r="R95" s="265"/>
      <c r="T95" s="265"/>
      <c r="U95" s="265"/>
      <c r="V95" s="265"/>
      <c r="W95" s="265"/>
      <c r="AA95" s="265"/>
      <c r="AB95" s="265"/>
      <c r="AC95" s="265"/>
      <c r="AD95" s="265"/>
      <c r="AF95" s="265"/>
      <c r="AG95" s="265"/>
      <c r="AH95" s="265"/>
      <c r="AI95" s="265"/>
      <c r="AM95" s="265"/>
      <c r="AN95" s="265"/>
      <c r="AO95" s="265"/>
      <c r="AP95" s="265"/>
      <c r="AR95" s="265"/>
      <c r="AS95" s="265"/>
      <c r="AT95" s="265"/>
      <c r="AU95" s="265"/>
      <c r="AY95" s="265"/>
      <c r="AZ95" s="265"/>
      <c r="BA95" s="265"/>
      <c r="BB95" s="265"/>
      <c r="BD95" s="265"/>
      <c r="BE95" s="265"/>
      <c r="BF95" s="265"/>
      <c r="BG95" s="265"/>
      <c r="BK95" s="265"/>
      <c r="BL95" s="265"/>
      <c r="BM95" s="265"/>
      <c r="BN95" s="265"/>
      <c r="BP95" s="265"/>
      <c r="BQ95" s="265"/>
      <c r="BR95" s="265"/>
      <c r="BS95" s="265"/>
      <c r="BW95" s="265"/>
      <c r="BX95" s="265"/>
      <c r="BY95" s="265"/>
      <c r="BZ95" s="265"/>
      <c r="CB95" s="265"/>
      <c r="CC95" s="265"/>
      <c r="CD95" s="265"/>
      <c r="CE95" s="265"/>
      <c r="CO95" s="265"/>
      <c r="CP95" s="265"/>
      <c r="CQ95" s="265"/>
      <c r="CR95" s="265"/>
      <c r="CS95" s="265"/>
      <c r="CT95" s="265"/>
      <c r="CU95" s="265"/>
      <c r="CV95" s="265"/>
    </row>
    <row r="96" spans="1:100">
      <c r="C96" s="265"/>
      <c r="H96" s="265"/>
      <c r="O96" s="265"/>
      <c r="T96" s="265"/>
      <c r="AA96" s="265"/>
      <c r="AF96" s="265"/>
      <c r="AM96" s="265"/>
      <c r="AR96" s="265"/>
      <c r="AY96" s="265"/>
      <c r="BD96" s="265"/>
      <c r="BK96" s="265"/>
      <c r="BP96" s="265"/>
      <c r="BW96" s="265"/>
      <c r="CB96" s="265"/>
      <c r="CO96" s="265"/>
      <c r="CP96" s="265"/>
      <c r="CR96" s="265"/>
      <c r="CT96" s="265"/>
      <c r="CV96" s="265"/>
    </row>
    <row r="98" spans="94:100">
      <c r="CP98" s="265"/>
      <c r="CR98" s="265"/>
      <c r="CT98" s="265"/>
      <c r="CV98" s="265"/>
    </row>
    <row r="99" spans="94:100">
      <c r="CP99" s="265"/>
      <c r="CR99" s="265"/>
      <c r="CT99" s="265"/>
      <c r="CV99" s="265"/>
    </row>
    <row r="100" spans="94:100">
      <c r="CP100" s="265"/>
      <c r="CR100" s="265"/>
      <c r="CT100" s="265"/>
      <c r="CV100" s="265"/>
    </row>
    <row r="102" spans="94:100">
      <c r="CP102" s="265"/>
      <c r="CR102" s="265"/>
      <c r="CT102" s="265"/>
      <c r="CV102" s="265"/>
    </row>
  </sheetData>
  <sheetProtection formatColumns="0"/>
  <mergeCells count="17">
    <mergeCell ref="M11:M12"/>
    <mergeCell ref="Y11:Y12"/>
    <mergeCell ref="AL10:AL12"/>
    <mergeCell ref="E1:F1"/>
    <mergeCell ref="B10:B12"/>
    <mergeCell ref="N10:N12"/>
    <mergeCell ref="Z10:Z12"/>
    <mergeCell ref="AK11:AK12"/>
    <mergeCell ref="CH10:CH12"/>
    <mergeCell ref="CM11:CM12"/>
    <mergeCell ref="CG11:CG12"/>
    <mergeCell ref="AW11:AW12"/>
    <mergeCell ref="BI11:BI12"/>
    <mergeCell ref="AX10:AX12"/>
    <mergeCell ref="BV10:BV12"/>
    <mergeCell ref="BJ10:BJ12"/>
    <mergeCell ref="BU11:BU12"/>
  </mergeCells>
  <pageMargins left="0.25" right="0.25" top="0.5" bottom="0.75" header="0.3" footer="0.3"/>
  <pageSetup paperSize="9" scale="67" fitToHeight="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DT102"/>
  <sheetViews>
    <sheetView showGridLines="0" zoomScale="80" zoomScaleNormal="80" workbookViewId="0">
      <pane xSplit="1" ySplit="12" topLeftCell="AO17" activePane="bottomRight" state="frozen"/>
      <selection pane="bottomRight" activeCell="E39" sqref="E39"/>
      <selection pane="bottomLeft" activeCell="E39" sqref="E39"/>
      <selection pane="topRight" activeCell="E39" sqref="E39"/>
    </sheetView>
  </sheetViews>
  <sheetFormatPr defaultColWidth="9.140625" defaultRowHeight="12.6"/>
  <cols>
    <col min="1" max="1" width="70.42578125" style="263" bestFit="1" customWidth="1"/>
    <col min="2" max="2" width="8.5703125" style="263" bestFit="1" customWidth="1"/>
    <col min="3" max="6" width="14.140625" style="263" bestFit="1" customWidth="1"/>
    <col min="7" max="7" width="14" style="263" bestFit="1" customWidth="1"/>
    <col min="8" max="11" width="14.140625" style="263" bestFit="1" customWidth="1"/>
    <col min="12" max="12" width="15" style="263" bestFit="1" customWidth="1"/>
    <col min="13" max="13" width="16" style="263" bestFit="1" customWidth="1"/>
    <col min="14" max="14" width="7.140625" style="263" bestFit="1" customWidth="1"/>
    <col min="15" max="18" width="14.140625" style="263" bestFit="1" customWidth="1"/>
    <col min="19" max="19" width="14" style="263" bestFit="1" customWidth="1"/>
    <col min="20" max="23" width="14.140625" style="263" bestFit="1" customWidth="1"/>
    <col min="24" max="24" width="15" style="263" bestFit="1" customWidth="1"/>
    <col min="25" max="25" width="16" style="263" bestFit="1" customWidth="1"/>
    <col min="26" max="26" width="7.140625" style="263" bestFit="1" customWidth="1"/>
    <col min="27" max="30" width="14.140625" style="263" bestFit="1" customWidth="1"/>
    <col min="31" max="31" width="14" style="263" bestFit="1" customWidth="1"/>
    <col min="32" max="35" width="14.140625" style="263" bestFit="1" customWidth="1"/>
    <col min="36" max="36" width="15" style="263" bestFit="1" customWidth="1"/>
    <col min="37" max="37" width="16" style="263" bestFit="1" customWidth="1"/>
    <col min="38" max="38" width="7.140625" style="263" bestFit="1" customWidth="1"/>
    <col min="39" max="42" width="14.140625" style="263" bestFit="1" customWidth="1"/>
    <col min="43" max="43" width="14" style="263" bestFit="1" customWidth="1"/>
    <col min="44" max="47" width="14.140625" style="263" bestFit="1" customWidth="1"/>
    <col min="48" max="48" width="15" style="263" bestFit="1" customWidth="1"/>
    <col min="49" max="49" width="16" style="263" bestFit="1" customWidth="1"/>
    <col min="50" max="50" width="7.140625" style="263" bestFit="1" customWidth="1"/>
    <col min="51" max="54" width="14.140625" style="263" bestFit="1" customWidth="1"/>
    <col min="55" max="55" width="14" style="263" bestFit="1" customWidth="1"/>
    <col min="56" max="59" width="14.140625" style="263" bestFit="1" customWidth="1"/>
    <col min="60" max="60" width="15" style="263" bestFit="1" customWidth="1"/>
    <col min="61" max="61" width="16" style="263" bestFit="1" customWidth="1"/>
    <col min="62" max="62" width="7.140625" style="263" bestFit="1" customWidth="1"/>
    <col min="63" max="66" width="14.140625" style="263" bestFit="1" customWidth="1"/>
    <col min="67" max="67" width="14" style="263" bestFit="1" customWidth="1"/>
    <col min="68" max="71" width="14.140625" style="263" bestFit="1" customWidth="1"/>
    <col min="72" max="72" width="15" style="263" bestFit="1" customWidth="1"/>
    <col min="73" max="73" width="16" style="263" bestFit="1" customWidth="1"/>
    <col min="74" max="74" width="7.140625" style="263" bestFit="1" customWidth="1"/>
    <col min="75" max="78" width="14.140625" style="263" bestFit="1" customWidth="1"/>
    <col min="79" max="79" width="14" style="263" bestFit="1" customWidth="1"/>
    <col min="80" max="83" width="14.140625" style="263" bestFit="1" customWidth="1"/>
    <col min="84" max="84" width="15" style="263" bestFit="1" customWidth="1"/>
    <col min="85" max="85" width="16" style="263" bestFit="1" customWidth="1"/>
    <col min="86" max="86" width="7.140625" style="263" bestFit="1" customWidth="1"/>
    <col min="87" max="87" width="14.5703125" style="263" bestFit="1" customWidth="1"/>
    <col min="88" max="89" width="15" style="263" bestFit="1" customWidth="1"/>
    <col min="90" max="90" width="15.28515625" style="263" bestFit="1" customWidth="1"/>
    <col min="91" max="91" width="18" style="263" bestFit="1" customWidth="1"/>
    <col min="92" max="92" width="9.140625" style="263"/>
    <col min="93" max="93" width="11.42578125" style="263" bestFit="1" customWidth="1"/>
    <col min="94" max="94" width="14" style="263" bestFit="1" customWidth="1"/>
    <col min="95" max="95" width="11.42578125" style="263" bestFit="1" customWidth="1"/>
    <col min="96" max="96" width="13.42578125" style="263" bestFit="1" customWidth="1"/>
    <col min="97" max="97" width="11.42578125" style="263" bestFit="1" customWidth="1"/>
    <col min="98" max="98" width="13.42578125" style="263" bestFit="1" customWidth="1"/>
    <col min="99" max="99" width="11.42578125" style="263" bestFit="1" customWidth="1"/>
    <col min="100" max="100" width="13.42578125" style="263" bestFit="1" customWidth="1"/>
    <col min="101" max="16384" width="9.140625" style="263"/>
  </cols>
  <sheetData>
    <row r="1" spans="1:124" s="259" customFormat="1" ht="27" customHeight="1">
      <c r="A1" s="278" t="s">
        <v>1338</v>
      </c>
      <c r="B1" s="279"/>
      <c r="C1" s="279"/>
      <c r="D1" s="280"/>
      <c r="E1" s="937"/>
      <c r="F1" s="937"/>
      <c r="G1" s="274"/>
      <c r="H1" s="273"/>
      <c r="I1" s="273"/>
      <c r="J1" s="273"/>
      <c r="K1" s="273"/>
      <c r="L1" s="274"/>
      <c r="M1" s="55"/>
      <c r="N1" s="55"/>
      <c r="O1" s="55"/>
      <c r="S1" s="274"/>
      <c r="T1" s="273"/>
      <c r="U1" s="273"/>
      <c r="V1" s="273"/>
      <c r="W1" s="273"/>
      <c r="X1" s="274"/>
      <c r="Y1" s="55"/>
      <c r="Z1" s="55"/>
      <c r="AE1" s="274"/>
      <c r="AF1" s="273"/>
      <c r="AG1" s="273"/>
      <c r="AH1" s="273"/>
      <c r="AI1" s="273"/>
      <c r="AJ1" s="274"/>
      <c r="AK1" s="55"/>
      <c r="AL1" s="55"/>
      <c r="AQ1" s="274"/>
      <c r="AR1" s="273"/>
      <c r="AS1" s="273"/>
      <c r="AT1" s="273"/>
      <c r="AU1" s="273"/>
      <c r="AV1" s="274"/>
      <c r="AW1" s="55"/>
      <c r="AX1" s="55"/>
      <c r="BC1" s="274"/>
      <c r="BD1" s="273"/>
      <c r="BE1" s="273"/>
      <c r="BF1" s="273"/>
      <c r="BG1" s="273"/>
      <c r="BH1" s="274"/>
      <c r="BI1" s="55"/>
      <c r="BJ1" s="55"/>
      <c r="BO1" s="274"/>
      <c r="BP1" s="273"/>
      <c r="BQ1" s="273"/>
      <c r="BR1" s="273"/>
      <c r="BS1" s="273"/>
      <c r="BT1" s="274"/>
      <c r="BU1" s="55"/>
      <c r="BV1" s="55"/>
      <c r="CA1" s="274"/>
      <c r="CB1" s="273"/>
      <c r="CC1" s="273"/>
      <c r="CD1" s="273"/>
      <c r="CE1" s="273"/>
      <c r="CF1" s="274"/>
      <c r="CG1" s="55"/>
      <c r="CH1" s="55"/>
      <c r="CI1" s="55"/>
      <c r="CJ1" s="55"/>
      <c r="CK1" s="55"/>
      <c r="CL1" s="55"/>
    </row>
    <row r="2" spans="1:124" s="259" customFormat="1" ht="20.100000000000001">
      <c r="A2" s="204" t="s">
        <v>1297</v>
      </c>
      <c r="B2" s="206"/>
      <c r="C2" s="1103" t="s">
        <v>1298</v>
      </c>
      <c r="D2" s="207"/>
      <c r="E2" s="207"/>
      <c r="F2" s="208"/>
      <c r="G2" s="55"/>
      <c r="H2" s="55"/>
      <c r="I2" s="55"/>
      <c r="J2" s="55"/>
      <c r="K2" s="55"/>
      <c r="L2" s="55"/>
      <c r="M2" s="55"/>
      <c r="N2" s="55"/>
      <c r="O2" s="55"/>
      <c r="S2" s="55"/>
      <c r="T2" s="55"/>
      <c r="U2" s="55"/>
      <c r="V2" s="55"/>
      <c r="W2" s="55"/>
      <c r="X2" s="55"/>
      <c r="Y2" s="55"/>
      <c r="Z2" s="55"/>
      <c r="AE2" s="55"/>
      <c r="AF2" s="55"/>
      <c r="AG2" s="55"/>
      <c r="AH2" s="55"/>
      <c r="AI2" s="55"/>
      <c r="AJ2" s="55"/>
      <c r="AK2" s="55"/>
      <c r="AL2" s="55"/>
      <c r="AQ2" s="55"/>
      <c r="AR2" s="55"/>
      <c r="AS2" s="55"/>
      <c r="AT2" s="55"/>
      <c r="AU2" s="55"/>
      <c r="AV2" s="55"/>
      <c r="AW2" s="55"/>
      <c r="AX2" s="55"/>
      <c r="BC2" s="55"/>
      <c r="BD2" s="55"/>
      <c r="BE2" s="55"/>
      <c r="BF2" s="55"/>
      <c r="BG2" s="55"/>
      <c r="BH2" s="55"/>
      <c r="BI2" s="55"/>
      <c r="BJ2" s="55"/>
      <c r="BO2" s="55"/>
      <c r="BP2" s="55"/>
      <c r="BQ2" s="55"/>
      <c r="BR2" s="55"/>
      <c r="BS2" s="55"/>
      <c r="BT2" s="55"/>
      <c r="BU2" s="55"/>
      <c r="BV2" s="55"/>
      <c r="CA2" s="55"/>
      <c r="CB2" s="55"/>
      <c r="CC2" s="55"/>
      <c r="CD2" s="55"/>
      <c r="CE2" s="55"/>
      <c r="CF2" s="55"/>
      <c r="CG2" s="55"/>
      <c r="CH2" s="55"/>
      <c r="CI2" s="55"/>
      <c r="CJ2" s="55"/>
      <c r="CK2" s="55"/>
      <c r="CL2" s="55"/>
    </row>
    <row r="3" spans="1:124" s="259" customFormat="1" ht="20.100000000000001">
      <c r="A3" s="204" t="s">
        <v>1299</v>
      </c>
      <c r="B3" s="206"/>
      <c r="C3" s="1103" t="s">
        <v>1300</v>
      </c>
      <c r="D3" s="207"/>
      <c r="E3" s="207"/>
      <c r="F3" s="208"/>
      <c r="G3" s="55"/>
      <c r="H3" s="55"/>
      <c r="I3" s="55"/>
      <c r="J3" s="55"/>
      <c r="K3" s="55"/>
      <c r="L3" s="55"/>
      <c r="M3" s="55"/>
      <c r="N3" s="55"/>
      <c r="O3" s="55"/>
      <c r="S3" s="55"/>
      <c r="T3" s="55"/>
      <c r="U3" s="55"/>
      <c r="V3" s="55"/>
      <c r="W3" s="55"/>
      <c r="X3" s="55"/>
      <c r="Y3" s="55"/>
      <c r="Z3" s="55"/>
      <c r="AE3" s="55"/>
      <c r="AF3" s="55"/>
      <c r="AG3" s="55"/>
      <c r="AH3" s="55"/>
      <c r="AI3" s="55"/>
      <c r="AJ3" s="55"/>
      <c r="AK3" s="55"/>
      <c r="AL3" s="55"/>
      <c r="AQ3" s="55"/>
      <c r="AR3" s="55"/>
      <c r="AS3" s="55"/>
      <c r="AT3" s="55"/>
      <c r="AU3" s="55"/>
      <c r="AV3" s="55"/>
      <c r="AW3" s="55"/>
      <c r="AX3" s="55"/>
      <c r="BC3" s="55"/>
      <c r="BD3" s="55"/>
      <c r="BE3" s="55"/>
      <c r="BF3" s="55"/>
      <c r="BG3" s="55"/>
      <c r="BH3" s="55"/>
      <c r="BI3" s="55"/>
      <c r="BJ3" s="55"/>
      <c r="BO3" s="55"/>
      <c r="BP3" s="55"/>
      <c r="BQ3" s="55"/>
      <c r="BR3" s="55"/>
      <c r="BS3" s="55"/>
      <c r="BT3" s="55"/>
      <c r="BU3" s="55"/>
      <c r="BV3" s="55"/>
      <c r="CA3" s="55"/>
      <c r="CB3" s="55"/>
      <c r="CC3" s="55"/>
      <c r="CD3" s="55"/>
      <c r="CE3" s="55"/>
      <c r="CF3" s="55"/>
      <c r="CG3" s="55"/>
      <c r="CH3" s="55"/>
      <c r="CI3" s="55"/>
      <c r="CJ3" s="55"/>
      <c r="CK3" s="55"/>
      <c r="CL3" s="55"/>
    </row>
    <row r="4" spans="1:124" s="259" customFormat="1" ht="20.100000000000001">
      <c r="A4" s="204" t="s">
        <v>1301</v>
      </c>
      <c r="B4" s="206"/>
      <c r="C4" s="1105">
        <v>45382</v>
      </c>
      <c r="D4" s="207"/>
      <c r="E4" s="207"/>
      <c r="F4" s="208"/>
      <c r="G4" s="55"/>
      <c r="H4" s="55"/>
      <c r="I4" s="55"/>
      <c r="J4" s="55"/>
      <c r="K4" s="55"/>
      <c r="L4" s="55"/>
      <c r="M4" s="55"/>
      <c r="N4" s="55"/>
      <c r="O4" s="55"/>
      <c r="S4" s="55"/>
      <c r="T4" s="55"/>
      <c r="U4" s="55"/>
      <c r="V4" s="55"/>
      <c r="W4" s="55"/>
      <c r="X4" s="55"/>
      <c r="Y4" s="55"/>
      <c r="Z4" s="55"/>
      <c r="AE4" s="55"/>
      <c r="AF4" s="55"/>
      <c r="AG4" s="55"/>
      <c r="AH4" s="55"/>
      <c r="AI4" s="55"/>
      <c r="AJ4" s="55"/>
      <c r="AK4" s="55"/>
      <c r="AL4" s="55"/>
      <c r="AQ4" s="55"/>
      <c r="AR4" s="55"/>
      <c r="AS4" s="55"/>
      <c r="AT4" s="55"/>
      <c r="AU4" s="55"/>
      <c r="AV4" s="55"/>
      <c r="AW4" s="55"/>
      <c r="AX4" s="55"/>
      <c r="BC4" s="55"/>
      <c r="BD4" s="55"/>
      <c r="BE4" s="55"/>
      <c r="BF4" s="55"/>
      <c r="BG4" s="55"/>
      <c r="BH4" s="55"/>
      <c r="BI4" s="55"/>
      <c r="BJ4" s="55"/>
      <c r="BO4" s="55"/>
      <c r="BP4" s="55"/>
      <c r="BQ4" s="55"/>
      <c r="BR4" s="55"/>
      <c r="BS4" s="55"/>
      <c r="BT4" s="55"/>
      <c r="BU4" s="55"/>
      <c r="BV4" s="55"/>
      <c r="CA4" s="55"/>
      <c r="CB4" s="55"/>
      <c r="CC4" s="55"/>
      <c r="CD4" s="55"/>
      <c r="CE4" s="55"/>
      <c r="CF4" s="55"/>
      <c r="CG4" s="55"/>
      <c r="CH4" s="55"/>
      <c r="CI4" s="55"/>
      <c r="CJ4" s="55"/>
      <c r="CK4" s="55"/>
      <c r="CL4" s="55"/>
    </row>
    <row r="5" spans="1:124" s="259" customFormat="1" ht="20.100000000000001">
      <c r="A5" s="204" t="s">
        <v>1302</v>
      </c>
      <c r="B5" s="206"/>
      <c r="C5" s="1103" t="s">
        <v>1303</v>
      </c>
      <c r="D5" s="207"/>
      <c r="E5" s="207"/>
      <c r="F5" s="208"/>
      <c r="G5" s="55"/>
      <c r="H5" s="55"/>
      <c r="I5" s="55"/>
      <c r="J5" s="55"/>
      <c r="K5" s="55"/>
      <c r="L5" s="55"/>
      <c r="M5" s="55"/>
      <c r="N5" s="55"/>
      <c r="O5" s="55"/>
      <c r="S5" s="55"/>
      <c r="T5" s="55"/>
      <c r="U5" s="55"/>
      <c r="V5" s="55"/>
      <c r="W5" s="55"/>
      <c r="X5" s="55"/>
      <c r="Y5" s="55"/>
      <c r="Z5" s="55"/>
      <c r="AE5" s="55"/>
      <c r="AF5" s="55"/>
      <c r="AG5" s="55"/>
      <c r="AH5" s="55"/>
      <c r="AI5" s="55"/>
      <c r="AJ5" s="55"/>
      <c r="AK5" s="55"/>
      <c r="AL5" s="55"/>
      <c r="AQ5" s="55"/>
      <c r="AR5" s="55"/>
      <c r="AS5" s="55"/>
      <c r="AT5" s="55"/>
      <c r="AU5" s="55"/>
      <c r="AV5" s="55"/>
      <c r="AW5" s="55"/>
      <c r="AX5" s="55"/>
      <c r="BC5" s="55"/>
      <c r="BD5" s="55"/>
      <c r="BE5" s="55"/>
      <c r="BF5" s="55"/>
      <c r="BG5" s="55"/>
      <c r="BH5" s="55"/>
      <c r="BI5" s="55"/>
      <c r="BJ5" s="55"/>
      <c r="BO5" s="55"/>
      <c r="BP5" s="55"/>
      <c r="BQ5" s="55"/>
      <c r="BR5" s="55"/>
      <c r="BS5" s="55"/>
      <c r="BT5" s="55"/>
      <c r="BU5" s="55"/>
      <c r="BV5" s="55"/>
      <c r="CA5" s="55"/>
      <c r="CB5" s="55"/>
      <c r="CC5" s="55"/>
      <c r="CD5" s="55"/>
      <c r="CE5" s="55"/>
      <c r="CF5" s="55"/>
      <c r="CG5" s="55"/>
      <c r="CH5" s="55"/>
      <c r="CI5" s="55"/>
      <c r="CJ5" s="55"/>
      <c r="CK5" s="55"/>
      <c r="CL5" s="55"/>
    </row>
    <row r="6" spans="1:124" s="260" customFormat="1" ht="15.6">
      <c r="A6" s="204" t="s">
        <v>1304</v>
      </c>
      <c r="B6" s="206"/>
      <c r="C6" s="1105">
        <v>45412</v>
      </c>
      <c r="D6" s="207"/>
      <c r="E6" s="207"/>
      <c r="F6" s="208"/>
      <c r="G6" s="261"/>
      <c r="H6" s="261"/>
      <c r="I6" s="261"/>
      <c r="J6" s="261"/>
      <c r="K6" s="261"/>
      <c r="L6" s="261"/>
      <c r="M6" s="261"/>
      <c r="N6" s="261"/>
      <c r="O6" s="261"/>
      <c r="S6" s="261"/>
      <c r="T6" s="261"/>
      <c r="U6" s="261"/>
      <c r="V6" s="261"/>
      <c r="W6" s="261"/>
      <c r="X6" s="261"/>
      <c r="Y6" s="261"/>
      <c r="Z6" s="261"/>
      <c r="AE6" s="261"/>
      <c r="AF6" s="261"/>
      <c r="AG6" s="261"/>
      <c r="AH6" s="261"/>
      <c r="AI6" s="261"/>
      <c r="AJ6" s="261"/>
      <c r="AK6" s="261"/>
      <c r="AL6" s="55"/>
      <c r="AQ6" s="261"/>
      <c r="AR6" s="261"/>
      <c r="AS6" s="261"/>
      <c r="AT6" s="261"/>
      <c r="AU6" s="261"/>
      <c r="AV6" s="261"/>
      <c r="AW6" s="261"/>
      <c r="AX6" s="261"/>
      <c r="BC6" s="261"/>
      <c r="BD6" s="261"/>
      <c r="BE6" s="261"/>
      <c r="BF6" s="261"/>
      <c r="BG6" s="261"/>
      <c r="BH6" s="261"/>
      <c r="BI6" s="261"/>
      <c r="BJ6" s="55"/>
      <c r="BO6" s="261"/>
      <c r="BP6" s="261"/>
      <c r="BQ6" s="261"/>
      <c r="BR6" s="261"/>
      <c r="BS6" s="261"/>
      <c r="BT6" s="261"/>
      <c r="BU6" s="261"/>
      <c r="BV6" s="55"/>
      <c r="CA6" s="261"/>
      <c r="CB6" s="261"/>
      <c r="CC6" s="261"/>
      <c r="CD6" s="261"/>
      <c r="CE6" s="261"/>
      <c r="CF6" s="261"/>
      <c r="CG6" s="261"/>
      <c r="CH6" s="55"/>
      <c r="CI6" s="55"/>
      <c r="CJ6" s="55"/>
      <c r="CK6" s="55"/>
      <c r="CL6" s="55"/>
    </row>
    <row r="7" spans="1:124" s="260" customFormat="1" ht="15.6">
      <c r="A7" s="276" t="s">
        <v>1305</v>
      </c>
      <c r="B7" s="277"/>
    </row>
    <row r="8" spans="1:124" s="260" customFormat="1" ht="15.6">
      <c r="A8" s="276"/>
      <c r="B8" s="277"/>
      <c r="N8" s="277"/>
      <c r="Z8" s="277"/>
      <c r="AX8" s="277"/>
    </row>
    <row r="9" spans="1:124" s="260" customFormat="1" ht="15.6">
      <c r="A9" s="276"/>
      <c r="B9" s="277"/>
      <c r="N9" s="277"/>
      <c r="Z9" s="277"/>
      <c r="AX9" s="277"/>
    </row>
    <row r="10" spans="1:124" s="261" customFormat="1" ht="15.75" customHeight="1">
      <c r="A10" s="281"/>
      <c r="B10" s="932" t="s">
        <v>485</v>
      </c>
      <c r="C10" s="1111" t="s">
        <v>464</v>
      </c>
      <c r="D10" s="282"/>
      <c r="E10" s="282"/>
      <c r="F10" s="282"/>
      <c r="G10" s="282"/>
      <c r="H10" s="282"/>
      <c r="I10" s="282"/>
      <c r="J10" s="282"/>
      <c r="K10" s="282"/>
      <c r="L10" s="282"/>
      <c r="M10" s="282"/>
      <c r="N10" s="932" t="s">
        <v>485</v>
      </c>
      <c r="O10" s="1111" t="s">
        <v>467</v>
      </c>
      <c r="P10" s="282"/>
      <c r="Q10" s="282"/>
      <c r="R10" s="282"/>
      <c r="S10" s="282"/>
      <c r="T10" s="282"/>
      <c r="U10" s="282"/>
      <c r="V10" s="282"/>
      <c r="W10" s="282"/>
      <c r="X10" s="282"/>
      <c r="Y10" s="282"/>
      <c r="Z10" s="932" t="s">
        <v>485</v>
      </c>
      <c r="AA10" s="1111" t="s">
        <v>470</v>
      </c>
      <c r="AB10" s="282"/>
      <c r="AC10" s="282"/>
      <c r="AD10" s="282"/>
      <c r="AE10" s="282"/>
      <c r="AF10" s="282"/>
      <c r="AG10" s="282"/>
      <c r="AH10" s="282"/>
      <c r="AI10" s="282"/>
      <c r="AJ10" s="282"/>
      <c r="AK10" s="282"/>
      <c r="AL10" s="932" t="s">
        <v>485</v>
      </c>
      <c r="AM10" s="1111" t="s">
        <v>473</v>
      </c>
      <c r="AN10" s="282"/>
      <c r="AO10" s="282"/>
      <c r="AP10" s="282"/>
      <c r="AQ10" s="282"/>
      <c r="AR10" s="282"/>
      <c r="AS10" s="282"/>
      <c r="AT10" s="282"/>
      <c r="AU10" s="282"/>
      <c r="AV10" s="282"/>
      <c r="AW10" s="282"/>
      <c r="AX10" s="932" t="s">
        <v>485</v>
      </c>
      <c r="AY10" s="1111" t="s">
        <v>476</v>
      </c>
      <c r="AZ10" s="282"/>
      <c r="BA10" s="282"/>
      <c r="BB10" s="282"/>
      <c r="BC10" s="282"/>
      <c r="BD10" s="282"/>
      <c r="BE10" s="282"/>
      <c r="BF10" s="282"/>
      <c r="BG10" s="282"/>
      <c r="BH10" s="282"/>
      <c r="BI10" s="282"/>
      <c r="BJ10" s="932" t="s">
        <v>485</v>
      </c>
      <c r="BK10" s="1111" t="s">
        <v>479</v>
      </c>
      <c r="BL10" s="282"/>
      <c r="BM10" s="282"/>
      <c r="BN10" s="282"/>
      <c r="BO10" s="282"/>
      <c r="BP10" s="282"/>
      <c r="BQ10" s="282"/>
      <c r="BR10" s="282"/>
      <c r="BS10" s="282"/>
      <c r="BT10" s="282"/>
      <c r="BU10" s="282"/>
      <c r="BV10" s="932" t="s">
        <v>485</v>
      </c>
      <c r="BW10" s="1111" t="s">
        <v>482</v>
      </c>
      <c r="BX10" s="282"/>
      <c r="BY10" s="282"/>
      <c r="BZ10" s="282"/>
      <c r="CA10" s="282"/>
      <c r="CB10" s="282"/>
      <c r="CC10" s="282"/>
      <c r="CD10" s="282"/>
      <c r="CE10" s="282"/>
      <c r="CF10" s="282"/>
      <c r="CG10" s="282"/>
      <c r="CH10" s="932" t="s">
        <v>485</v>
      </c>
      <c r="CI10" s="1112" t="s">
        <v>1324</v>
      </c>
      <c r="CJ10" s="283"/>
      <c r="CK10" s="283"/>
      <c r="CL10" s="283"/>
      <c r="CM10" s="284"/>
    </row>
    <row r="11" spans="1:124" s="261" customFormat="1" ht="15.6">
      <c r="A11" s="285" t="s">
        <v>1325</v>
      </c>
      <c r="B11" s="932"/>
      <c r="C11" s="1112" t="s">
        <v>342</v>
      </c>
      <c r="D11" s="283"/>
      <c r="E11" s="283"/>
      <c r="F11" s="283"/>
      <c r="G11" s="286"/>
      <c r="H11" s="287" t="s">
        <v>1326</v>
      </c>
      <c r="I11" s="283"/>
      <c r="J11" s="283"/>
      <c r="K11" s="283"/>
      <c r="L11" s="283"/>
      <c r="M11" s="935" t="s">
        <v>1327</v>
      </c>
      <c r="N11" s="932"/>
      <c r="O11" s="1112" t="s">
        <v>342</v>
      </c>
      <c r="P11" s="283"/>
      <c r="Q11" s="283"/>
      <c r="R11" s="283"/>
      <c r="S11" s="286"/>
      <c r="T11" s="287" t="s">
        <v>1326</v>
      </c>
      <c r="U11" s="283"/>
      <c r="V11" s="283"/>
      <c r="W11" s="283"/>
      <c r="X11" s="283"/>
      <c r="Y11" s="935" t="s">
        <v>1327</v>
      </c>
      <c r="Z11" s="932"/>
      <c r="AA11" s="1112" t="s">
        <v>342</v>
      </c>
      <c r="AB11" s="283"/>
      <c r="AC11" s="283"/>
      <c r="AD11" s="283"/>
      <c r="AE11" s="286"/>
      <c r="AF11" s="287" t="s">
        <v>1326</v>
      </c>
      <c r="AG11" s="283"/>
      <c r="AH11" s="283"/>
      <c r="AI11" s="283"/>
      <c r="AJ11" s="283"/>
      <c r="AK11" s="935" t="s">
        <v>1327</v>
      </c>
      <c r="AL11" s="932"/>
      <c r="AM11" s="1112" t="s">
        <v>342</v>
      </c>
      <c r="AN11" s="283"/>
      <c r="AO11" s="283"/>
      <c r="AP11" s="283"/>
      <c r="AQ11" s="286"/>
      <c r="AR11" s="287" t="s">
        <v>1326</v>
      </c>
      <c r="AS11" s="283"/>
      <c r="AT11" s="283"/>
      <c r="AU11" s="283"/>
      <c r="AV11" s="283"/>
      <c r="AW11" s="935" t="s">
        <v>1327</v>
      </c>
      <c r="AX11" s="932"/>
      <c r="AY11" s="1112" t="s">
        <v>342</v>
      </c>
      <c r="AZ11" s="283"/>
      <c r="BA11" s="283"/>
      <c r="BB11" s="283"/>
      <c r="BC11" s="286"/>
      <c r="BD11" s="287" t="s">
        <v>1326</v>
      </c>
      <c r="BE11" s="283"/>
      <c r="BF11" s="283"/>
      <c r="BG11" s="283"/>
      <c r="BH11" s="283"/>
      <c r="BI11" s="935" t="s">
        <v>1327</v>
      </c>
      <c r="BJ11" s="932"/>
      <c r="BK11" s="1112" t="s">
        <v>342</v>
      </c>
      <c r="BL11" s="283"/>
      <c r="BM11" s="283"/>
      <c r="BN11" s="283"/>
      <c r="BO11" s="286"/>
      <c r="BP11" s="287" t="s">
        <v>1326</v>
      </c>
      <c r="BQ11" s="283"/>
      <c r="BR11" s="283"/>
      <c r="BS11" s="283"/>
      <c r="BT11" s="283"/>
      <c r="BU11" s="935" t="s">
        <v>1327</v>
      </c>
      <c r="BV11" s="932"/>
      <c r="BW11" s="1112" t="s">
        <v>342</v>
      </c>
      <c r="BX11" s="283"/>
      <c r="BY11" s="283"/>
      <c r="BZ11" s="283"/>
      <c r="CA11" s="286"/>
      <c r="CB11" s="287" t="s">
        <v>1326</v>
      </c>
      <c r="CC11" s="283"/>
      <c r="CD11" s="283"/>
      <c r="CE11" s="283"/>
      <c r="CF11" s="283"/>
      <c r="CG11" s="935" t="s">
        <v>1327</v>
      </c>
      <c r="CH11" s="932"/>
      <c r="CI11" s="1112" t="s">
        <v>1328</v>
      </c>
      <c r="CJ11" s="283"/>
      <c r="CK11" s="283"/>
      <c r="CL11" s="288"/>
      <c r="CM11" s="933" t="s">
        <v>1329</v>
      </c>
    </row>
    <row r="12" spans="1:124" s="262" customFormat="1" ht="12.75" customHeight="1">
      <c r="A12" s="289" t="s">
        <v>1330</v>
      </c>
      <c r="B12" s="932"/>
      <c r="C12" s="1113" t="s">
        <v>35</v>
      </c>
      <c r="D12" s="1113" t="s">
        <v>36</v>
      </c>
      <c r="E12" s="1113" t="s">
        <v>37</v>
      </c>
      <c r="F12" s="1113" t="s">
        <v>38</v>
      </c>
      <c r="G12" s="290" t="s">
        <v>1331</v>
      </c>
      <c r="H12" s="291" t="s">
        <v>35</v>
      </c>
      <c r="I12" s="1113" t="s">
        <v>36</v>
      </c>
      <c r="J12" s="1113" t="s">
        <v>37</v>
      </c>
      <c r="K12" s="1113" t="s">
        <v>38</v>
      </c>
      <c r="L12" s="290" t="s">
        <v>1331</v>
      </c>
      <c r="M12" s="936"/>
      <c r="N12" s="932"/>
      <c r="O12" s="1113" t="s">
        <v>35</v>
      </c>
      <c r="P12" s="1113" t="s">
        <v>36</v>
      </c>
      <c r="Q12" s="1113" t="s">
        <v>37</v>
      </c>
      <c r="R12" s="1113" t="s">
        <v>38</v>
      </c>
      <c r="S12" s="290" t="s">
        <v>1331</v>
      </c>
      <c r="T12" s="291" t="s">
        <v>35</v>
      </c>
      <c r="U12" s="1113" t="s">
        <v>36</v>
      </c>
      <c r="V12" s="1113" t="s">
        <v>37</v>
      </c>
      <c r="W12" s="1113" t="s">
        <v>38</v>
      </c>
      <c r="X12" s="290" t="s">
        <v>1331</v>
      </c>
      <c r="Y12" s="936"/>
      <c r="Z12" s="932"/>
      <c r="AA12" s="1113" t="s">
        <v>35</v>
      </c>
      <c r="AB12" s="1113" t="s">
        <v>36</v>
      </c>
      <c r="AC12" s="1113" t="s">
        <v>37</v>
      </c>
      <c r="AD12" s="1113" t="s">
        <v>38</v>
      </c>
      <c r="AE12" s="290" t="s">
        <v>1331</v>
      </c>
      <c r="AF12" s="291" t="s">
        <v>35</v>
      </c>
      <c r="AG12" s="1113" t="s">
        <v>36</v>
      </c>
      <c r="AH12" s="1113" t="s">
        <v>37</v>
      </c>
      <c r="AI12" s="1113" t="s">
        <v>38</v>
      </c>
      <c r="AJ12" s="290" t="s">
        <v>1331</v>
      </c>
      <c r="AK12" s="936"/>
      <c r="AL12" s="932"/>
      <c r="AM12" s="1113" t="s">
        <v>35</v>
      </c>
      <c r="AN12" s="1113" t="s">
        <v>36</v>
      </c>
      <c r="AO12" s="1113" t="s">
        <v>37</v>
      </c>
      <c r="AP12" s="1113" t="s">
        <v>38</v>
      </c>
      <c r="AQ12" s="290" t="s">
        <v>1331</v>
      </c>
      <c r="AR12" s="291" t="s">
        <v>35</v>
      </c>
      <c r="AS12" s="1113" t="s">
        <v>36</v>
      </c>
      <c r="AT12" s="1113" t="s">
        <v>37</v>
      </c>
      <c r="AU12" s="1113" t="s">
        <v>38</v>
      </c>
      <c r="AV12" s="290" t="s">
        <v>1331</v>
      </c>
      <c r="AW12" s="936"/>
      <c r="AX12" s="932"/>
      <c r="AY12" s="1113" t="s">
        <v>35</v>
      </c>
      <c r="AZ12" s="1113" t="s">
        <v>36</v>
      </c>
      <c r="BA12" s="1113" t="s">
        <v>37</v>
      </c>
      <c r="BB12" s="1113" t="s">
        <v>38</v>
      </c>
      <c r="BC12" s="290" t="s">
        <v>1331</v>
      </c>
      <c r="BD12" s="291" t="s">
        <v>35</v>
      </c>
      <c r="BE12" s="1113" t="s">
        <v>36</v>
      </c>
      <c r="BF12" s="1113" t="s">
        <v>37</v>
      </c>
      <c r="BG12" s="1113" t="s">
        <v>38</v>
      </c>
      <c r="BH12" s="290" t="s">
        <v>1331</v>
      </c>
      <c r="BI12" s="936"/>
      <c r="BJ12" s="932"/>
      <c r="BK12" s="1113" t="s">
        <v>35</v>
      </c>
      <c r="BL12" s="1113" t="s">
        <v>36</v>
      </c>
      <c r="BM12" s="1113" t="s">
        <v>37</v>
      </c>
      <c r="BN12" s="1113" t="s">
        <v>38</v>
      </c>
      <c r="BO12" s="290" t="s">
        <v>1331</v>
      </c>
      <c r="BP12" s="291" t="s">
        <v>35</v>
      </c>
      <c r="BQ12" s="1113" t="s">
        <v>36</v>
      </c>
      <c r="BR12" s="1113" t="s">
        <v>37</v>
      </c>
      <c r="BS12" s="1113" t="s">
        <v>38</v>
      </c>
      <c r="BT12" s="290" t="s">
        <v>1331</v>
      </c>
      <c r="BU12" s="936"/>
      <c r="BV12" s="932"/>
      <c r="BW12" s="1113" t="s">
        <v>35</v>
      </c>
      <c r="BX12" s="1113" t="s">
        <v>36</v>
      </c>
      <c r="BY12" s="1113" t="s">
        <v>37</v>
      </c>
      <c r="BZ12" s="1113" t="s">
        <v>38</v>
      </c>
      <c r="CA12" s="290" t="s">
        <v>1331</v>
      </c>
      <c r="CB12" s="291" t="s">
        <v>35</v>
      </c>
      <c r="CC12" s="1113" t="s">
        <v>36</v>
      </c>
      <c r="CD12" s="1113" t="s">
        <v>37</v>
      </c>
      <c r="CE12" s="1113" t="s">
        <v>38</v>
      </c>
      <c r="CF12" s="290" t="s">
        <v>1331</v>
      </c>
      <c r="CG12" s="936"/>
      <c r="CH12" s="932"/>
      <c r="CI12" s="1113" t="s">
        <v>35</v>
      </c>
      <c r="CJ12" s="1113" t="s">
        <v>36</v>
      </c>
      <c r="CK12" s="1113" t="s">
        <v>37</v>
      </c>
      <c r="CL12" s="292" t="s">
        <v>38</v>
      </c>
      <c r="CM12" s="934"/>
    </row>
    <row r="13" spans="1:124" ht="15.75" customHeight="1">
      <c r="A13" s="293" t="s">
        <v>205</v>
      </c>
      <c r="B13" s="294"/>
      <c r="C13" s="295"/>
      <c r="D13" s="295"/>
      <c r="E13" s="295"/>
      <c r="F13" s="295"/>
      <c r="G13" s="296"/>
      <c r="H13" s="297"/>
      <c r="I13" s="295"/>
      <c r="J13" s="295"/>
      <c r="K13" s="295"/>
      <c r="L13" s="298"/>
      <c r="M13" s="297"/>
      <c r="N13" s="294"/>
      <c r="O13" s="295"/>
      <c r="P13" s="295"/>
      <c r="Q13" s="295"/>
      <c r="R13" s="295"/>
      <c r="S13" s="296"/>
      <c r="T13" s="297"/>
      <c r="U13" s="295"/>
      <c r="V13" s="295"/>
      <c r="W13" s="295"/>
      <c r="X13" s="298"/>
      <c r="Y13" s="297"/>
      <c r="Z13" s="294"/>
      <c r="AA13" s="295"/>
      <c r="AB13" s="295"/>
      <c r="AC13" s="295"/>
      <c r="AD13" s="295"/>
      <c r="AE13" s="296"/>
      <c r="AF13" s="297"/>
      <c r="AG13" s="295"/>
      <c r="AH13" s="295"/>
      <c r="AI13" s="295"/>
      <c r="AJ13" s="298"/>
      <c r="AK13" s="297"/>
      <c r="AL13" s="294"/>
      <c r="AM13" s="295"/>
      <c r="AN13" s="295"/>
      <c r="AO13" s="295"/>
      <c r="AP13" s="295"/>
      <c r="AQ13" s="296"/>
      <c r="AR13" s="297"/>
      <c r="AS13" s="295"/>
      <c r="AT13" s="295"/>
      <c r="AU13" s="295"/>
      <c r="AV13" s="298"/>
      <c r="AW13" s="297"/>
      <c r="AX13" s="294"/>
      <c r="AY13" s="295"/>
      <c r="AZ13" s="295"/>
      <c r="BA13" s="295"/>
      <c r="BB13" s="295"/>
      <c r="BC13" s="296"/>
      <c r="BD13" s="297"/>
      <c r="BE13" s="295"/>
      <c r="BF13" s="295"/>
      <c r="BG13" s="295"/>
      <c r="BH13" s="298"/>
      <c r="BI13" s="297"/>
      <c r="BJ13" s="294"/>
      <c r="BK13" s="295"/>
      <c r="BL13" s="295"/>
      <c r="BM13" s="295"/>
      <c r="BN13" s="295"/>
      <c r="BO13" s="296"/>
      <c r="BP13" s="297"/>
      <c r="BQ13" s="295"/>
      <c r="BR13" s="295"/>
      <c r="BS13" s="295"/>
      <c r="BT13" s="298"/>
      <c r="BU13" s="297"/>
      <c r="BV13" s="294"/>
      <c r="BW13" s="295"/>
      <c r="BX13" s="295"/>
      <c r="BY13" s="295"/>
      <c r="BZ13" s="295"/>
      <c r="CA13" s="296"/>
      <c r="CB13" s="297"/>
      <c r="CC13" s="295"/>
      <c r="CD13" s="295"/>
      <c r="CE13" s="295"/>
      <c r="CF13" s="298"/>
      <c r="CG13" s="297"/>
      <c r="CH13" s="294"/>
      <c r="CI13" s="294"/>
      <c r="CJ13" s="294"/>
      <c r="CK13" s="294"/>
      <c r="CL13" s="294"/>
      <c r="CM13" s="294"/>
      <c r="DT13" s="264"/>
    </row>
    <row r="14" spans="1:124" ht="15.75" customHeight="1">
      <c r="A14" s="299" t="s">
        <v>206</v>
      </c>
      <c r="B14" s="300">
        <v>1</v>
      </c>
      <c r="C14" s="340">
        <v>298865.59000000439</v>
      </c>
      <c r="D14" s="340">
        <v>385605.2200000062</v>
      </c>
      <c r="E14" s="340">
        <v>520151.04000001471</v>
      </c>
      <c r="F14" s="340">
        <v>747717.12000002409</v>
      </c>
      <c r="G14" s="302">
        <v>1952338.9700000493</v>
      </c>
      <c r="H14" s="340"/>
      <c r="I14" s="340"/>
      <c r="J14" s="340"/>
      <c r="K14" s="340"/>
      <c r="L14" s="302">
        <v>0</v>
      </c>
      <c r="M14" s="303">
        <v>1952338.9700000493</v>
      </c>
      <c r="N14" s="300">
        <v>1</v>
      </c>
      <c r="O14" s="340">
        <v>988822.07999998017</v>
      </c>
      <c r="P14" s="340">
        <v>1168078.4399999748</v>
      </c>
      <c r="Q14" s="340">
        <v>1319303.7000000703</v>
      </c>
      <c r="R14" s="340">
        <v>1852434.7200001187</v>
      </c>
      <c r="S14" s="302">
        <v>5328638.9400001438</v>
      </c>
      <c r="T14" s="340"/>
      <c r="U14" s="340"/>
      <c r="V14" s="340"/>
      <c r="W14" s="340"/>
      <c r="X14" s="302">
        <v>0</v>
      </c>
      <c r="Y14" s="303">
        <v>5328638.9400001438</v>
      </c>
      <c r="Z14" s="300">
        <v>1</v>
      </c>
      <c r="AA14" s="340">
        <v>492440.83999999712</v>
      </c>
      <c r="AB14" s="340">
        <v>475532.99999999726</v>
      </c>
      <c r="AC14" s="340">
        <v>474343.73999999906</v>
      </c>
      <c r="AD14" s="340">
        <v>646737.39000000549</v>
      </c>
      <c r="AE14" s="302">
        <v>2089054.969999999</v>
      </c>
      <c r="AF14" s="340"/>
      <c r="AG14" s="340"/>
      <c r="AH14" s="340"/>
      <c r="AI14" s="340"/>
      <c r="AJ14" s="302">
        <v>0</v>
      </c>
      <c r="AK14" s="303">
        <v>2089054.969999999</v>
      </c>
      <c r="AL14" s="300">
        <v>1</v>
      </c>
      <c r="AM14" s="340">
        <v>4235970.199999894</v>
      </c>
      <c r="AN14" s="340">
        <v>4521680.7999998769</v>
      </c>
      <c r="AO14" s="340">
        <v>5133573.8999998746</v>
      </c>
      <c r="AP14" s="340">
        <v>8345810.1999997152</v>
      </c>
      <c r="AQ14" s="302">
        <v>22237035.099999361</v>
      </c>
      <c r="AR14" s="340"/>
      <c r="AS14" s="340"/>
      <c r="AT14" s="340"/>
      <c r="AU14" s="340"/>
      <c r="AV14" s="302">
        <v>0</v>
      </c>
      <c r="AW14" s="303">
        <v>22237035.099999361</v>
      </c>
      <c r="AX14" s="300">
        <v>1</v>
      </c>
      <c r="AY14" s="340">
        <v>159379.20000000001</v>
      </c>
      <c r="AZ14" s="340">
        <v>111565.44000000003</v>
      </c>
      <c r="BA14" s="340">
        <v>92428.439999999988</v>
      </c>
      <c r="BB14" s="340">
        <v>138642.65999999997</v>
      </c>
      <c r="BC14" s="302">
        <v>502015.74</v>
      </c>
      <c r="BD14" s="340"/>
      <c r="BE14" s="340"/>
      <c r="BF14" s="340"/>
      <c r="BG14" s="340"/>
      <c r="BH14" s="302">
        <v>0</v>
      </c>
      <c r="BI14" s="303">
        <v>502015.74</v>
      </c>
      <c r="BJ14" s="300">
        <v>1</v>
      </c>
      <c r="BK14" s="340">
        <v>0</v>
      </c>
      <c r="BL14" s="340">
        <v>0</v>
      </c>
      <c r="BM14" s="340">
        <v>0</v>
      </c>
      <c r="BN14" s="340">
        <v>0</v>
      </c>
      <c r="BO14" s="302">
        <v>0</v>
      </c>
      <c r="BP14" s="340"/>
      <c r="BQ14" s="340"/>
      <c r="BR14" s="340"/>
      <c r="BS14" s="340"/>
      <c r="BT14" s="302">
        <v>0</v>
      </c>
      <c r="BU14" s="303">
        <v>0</v>
      </c>
      <c r="BV14" s="300">
        <v>1</v>
      </c>
      <c r="BW14" s="340">
        <v>148484.05000000002</v>
      </c>
      <c r="BX14" s="340">
        <v>187520.49999999997</v>
      </c>
      <c r="BY14" s="340">
        <v>235196.70000000004</v>
      </c>
      <c r="BZ14" s="340">
        <v>480360.24999999942</v>
      </c>
      <c r="CA14" s="302">
        <v>1051561.4999999995</v>
      </c>
      <c r="CB14" s="340"/>
      <c r="CC14" s="340"/>
      <c r="CD14" s="340"/>
      <c r="CE14" s="340"/>
      <c r="CF14" s="302">
        <v>0</v>
      </c>
      <c r="CG14" s="303">
        <v>1051561.4999999995</v>
      </c>
      <c r="CH14" s="300">
        <v>1</v>
      </c>
      <c r="CI14" s="1114">
        <v>6323961.9599998761</v>
      </c>
      <c r="CJ14" s="1114">
        <v>6849983.399999856</v>
      </c>
      <c r="CK14" s="1114">
        <v>7774997.5199999595</v>
      </c>
      <c r="CL14" s="1114">
        <v>12211702.339999864</v>
      </c>
      <c r="CM14" s="301">
        <v>33160645.219999552</v>
      </c>
      <c r="CO14" s="265"/>
      <c r="CP14" s="265"/>
      <c r="CQ14" s="265"/>
      <c r="CR14" s="265"/>
      <c r="CS14" s="265"/>
      <c r="CT14" s="265"/>
      <c r="CU14" s="265"/>
      <c r="CV14" s="265"/>
      <c r="DT14" s="264"/>
    </row>
    <row r="15" spans="1:124" ht="15.75" customHeight="1">
      <c r="A15" s="304" t="s">
        <v>1332</v>
      </c>
      <c r="B15" s="300"/>
      <c r="C15" s="340"/>
      <c r="D15" s="340"/>
      <c r="E15" s="340"/>
      <c r="F15" s="340"/>
      <c r="G15" s="302">
        <v>0</v>
      </c>
      <c r="H15" s="340">
        <v>831065.33249999979</v>
      </c>
      <c r="I15" s="340">
        <v>991054.23300000001</v>
      </c>
      <c r="J15" s="340">
        <v>1228532.1262499997</v>
      </c>
      <c r="K15" s="340">
        <v>1912952.7300000002</v>
      </c>
      <c r="L15" s="302">
        <v>4963604.4217499997</v>
      </c>
      <c r="M15" s="303">
        <v>4963604.4217499997</v>
      </c>
      <c r="N15" s="300"/>
      <c r="O15" s="340"/>
      <c r="P15" s="340"/>
      <c r="Q15" s="340"/>
      <c r="R15" s="340"/>
      <c r="S15" s="302">
        <v>0</v>
      </c>
      <c r="T15" s="340">
        <v>1127239.152</v>
      </c>
      <c r="U15" s="340">
        <v>1287803.4194999996</v>
      </c>
      <c r="V15" s="340">
        <v>1539357.0757500001</v>
      </c>
      <c r="W15" s="340">
        <v>2495971.1984999995</v>
      </c>
      <c r="X15" s="302">
        <v>6450370.8457499985</v>
      </c>
      <c r="Y15" s="303">
        <v>6450370.8457499985</v>
      </c>
      <c r="Z15" s="300"/>
      <c r="AA15" s="340"/>
      <c r="AB15" s="340"/>
      <c r="AC15" s="340"/>
      <c r="AD15" s="340"/>
      <c r="AE15" s="302">
        <v>0</v>
      </c>
      <c r="AF15" s="340">
        <v>601968.66600000008</v>
      </c>
      <c r="AG15" s="340">
        <v>619281.74100000015</v>
      </c>
      <c r="AH15" s="340">
        <v>693023.60400000005</v>
      </c>
      <c r="AI15" s="340">
        <v>1034990.5994999998</v>
      </c>
      <c r="AJ15" s="302">
        <v>2949264.6105</v>
      </c>
      <c r="AK15" s="303">
        <v>2949264.6105</v>
      </c>
      <c r="AL15" s="300"/>
      <c r="AM15" s="340"/>
      <c r="AN15" s="340"/>
      <c r="AO15" s="340"/>
      <c r="AP15" s="340"/>
      <c r="AQ15" s="302">
        <v>0</v>
      </c>
      <c r="AR15" s="340">
        <v>3483339.0442500007</v>
      </c>
      <c r="AS15" s="340">
        <v>3866172.7649999997</v>
      </c>
      <c r="AT15" s="340">
        <v>4471613.7960000001</v>
      </c>
      <c r="AU15" s="340">
        <v>6139074.5617499994</v>
      </c>
      <c r="AV15" s="302">
        <v>17960200.166999999</v>
      </c>
      <c r="AW15" s="303">
        <v>17960200.166999999</v>
      </c>
      <c r="AX15" s="300"/>
      <c r="AY15" s="340"/>
      <c r="AZ15" s="340"/>
      <c r="BA15" s="340"/>
      <c r="BB15" s="340"/>
      <c r="BC15" s="302">
        <v>0</v>
      </c>
      <c r="BD15" s="340">
        <v>105445.67475000001</v>
      </c>
      <c r="BE15" s="340">
        <v>87092.645249999987</v>
      </c>
      <c r="BF15" s="340">
        <v>109031.83200000001</v>
      </c>
      <c r="BG15" s="340">
        <v>120003.7215</v>
      </c>
      <c r="BH15" s="302">
        <v>421573.87349999999</v>
      </c>
      <c r="BI15" s="303">
        <v>421573.87349999999</v>
      </c>
      <c r="BJ15" s="300"/>
      <c r="BK15" s="340"/>
      <c r="BL15" s="340"/>
      <c r="BM15" s="340"/>
      <c r="BN15" s="340"/>
      <c r="BO15" s="302">
        <v>0</v>
      </c>
      <c r="BP15" s="340"/>
      <c r="BQ15" s="340"/>
      <c r="BR15" s="340"/>
      <c r="BS15" s="340"/>
      <c r="BT15" s="302">
        <v>0</v>
      </c>
      <c r="BU15" s="303">
        <v>0</v>
      </c>
      <c r="BV15" s="300"/>
      <c r="BW15" s="340"/>
      <c r="BX15" s="340"/>
      <c r="BY15" s="340"/>
      <c r="BZ15" s="340"/>
      <c r="CA15" s="302">
        <v>0</v>
      </c>
      <c r="CB15" s="340">
        <v>124318.98375000003</v>
      </c>
      <c r="CC15" s="340">
        <v>123794.47275</v>
      </c>
      <c r="CD15" s="340">
        <v>151032.34574999998</v>
      </c>
      <c r="CE15" s="340">
        <v>203965.76850000001</v>
      </c>
      <c r="CF15" s="302">
        <v>603111.57074999996</v>
      </c>
      <c r="CG15" s="303">
        <v>603111.57074999996</v>
      </c>
      <c r="CH15" s="300"/>
      <c r="CI15" s="1114">
        <v>6273376.8532500006</v>
      </c>
      <c r="CJ15" s="1114">
        <v>6975199.2764999997</v>
      </c>
      <c r="CK15" s="1114">
        <v>8192590.7797500007</v>
      </c>
      <c r="CL15" s="1114">
        <v>11906958.57975</v>
      </c>
      <c r="CM15" s="301">
        <v>33348125.489249997</v>
      </c>
      <c r="CP15" s="265"/>
      <c r="CR15" s="265"/>
      <c r="CT15" s="265"/>
      <c r="CV15" s="265"/>
    </row>
    <row r="16" spans="1:124" ht="15.75" customHeight="1">
      <c r="A16" s="304" t="s">
        <v>1333</v>
      </c>
      <c r="B16" s="300"/>
      <c r="C16" s="340"/>
      <c r="D16" s="340"/>
      <c r="E16" s="340"/>
      <c r="F16" s="340"/>
      <c r="G16" s="302">
        <v>0</v>
      </c>
      <c r="H16" s="340">
        <v>44272.578000000001</v>
      </c>
      <c r="I16" s="340">
        <v>55002.078600000001</v>
      </c>
      <c r="J16" s="340">
        <v>69087.92240000001</v>
      </c>
      <c r="K16" s="340">
        <v>103366.15660000003</v>
      </c>
      <c r="L16" s="302">
        <v>271728.73560000007</v>
      </c>
      <c r="M16" s="303">
        <v>271728.73560000007</v>
      </c>
      <c r="N16" s="300"/>
      <c r="O16" s="340"/>
      <c r="P16" s="340"/>
      <c r="Q16" s="340"/>
      <c r="R16" s="340"/>
      <c r="S16" s="302">
        <v>0</v>
      </c>
      <c r="T16" s="340">
        <v>75363.832599999994</v>
      </c>
      <c r="U16" s="340">
        <v>86118.127200000003</v>
      </c>
      <c r="V16" s="340">
        <v>104628.37699999999</v>
      </c>
      <c r="W16" s="340">
        <v>164156.86980000001</v>
      </c>
      <c r="X16" s="302">
        <v>430267.20660000003</v>
      </c>
      <c r="Y16" s="303">
        <v>430267.20660000003</v>
      </c>
      <c r="Z16" s="300"/>
      <c r="AA16" s="340"/>
      <c r="AB16" s="340"/>
      <c r="AC16" s="340"/>
      <c r="AD16" s="340"/>
      <c r="AE16" s="302">
        <v>0</v>
      </c>
      <c r="AF16" s="340">
        <v>27676.758200000004</v>
      </c>
      <c r="AG16" s="340">
        <v>29388.504600000004</v>
      </c>
      <c r="AH16" s="340">
        <v>33333.004599999993</v>
      </c>
      <c r="AI16" s="340">
        <v>45365.2192</v>
      </c>
      <c r="AJ16" s="302">
        <v>135763.4866</v>
      </c>
      <c r="AK16" s="303">
        <v>135763.4866</v>
      </c>
      <c r="AL16" s="300"/>
      <c r="AM16" s="340"/>
      <c r="AN16" s="340"/>
      <c r="AO16" s="340"/>
      <c r="AP16" s="340"/>
      <c r="AQ16" s="302">
        <v>0</v>
      </c>
      <c r="AR16" s="340">
        <v>153672.91800000003</v>
      </c>
      <c r="AS16" s="340">
        <v>174582.55079999997</v>
      </c>
      <c r="AT16" s="340">
        <v>201604.74739999996</v>
      </c>
      <c r="AU16" s="340">
        <v>285473.0003999999</v>
      </c>
      <c r="AV16" s="302">
        <v>815333.21659999993</v>
      </c>
      <c r="AW16" s="303">
        <v>815333.21659999993</v>
      </c>
      <c r="AX16" s="300"/>
      <c r="AY16" s="340"/>
      <c r="AZ16" s="340"/>
      <c r="BA16" s="340"/>
      <c r="BB16" s="340"/>
      <c r="BC16" s="302">
        <v>0</v>
      </c>
      <c r="BD16" s="340">
        <v>2173.0617999999999</v>
      </c>
      <c r="BE16" s="340">
        <v>2047.9941999999999</v>
      </c>
      <c r="BF16" s="340">
        <v>2387.0154000000002</v>
      </c>
      <c r="BG16" s="340">
        <v>2848.8894</v>
      </c>
      <c r="BH16" s="302">
        <v>9456.9608000000007</v>
      </c>
      <c r="BI16" s="303">
        <v>9456.9608000000007</v>
      </c>
      <c r="BJ16" s="300"/>
      <c r="BK16" s="340"/>
      <c r="BL16" s="340"/>
      <c r="BM16" s="340"/>
      <c r="BN16" s="340"/>
      <c r="BO16" s="302">
        <v>0</v>
      </c>
      <c r="BP16" s="340"/>
      <c r="BQ16" s="340"/>
      <c r="BR16" s="340"/>
      <c r="BS16" s="340"/>
      <c r="BT16" s="302">
        <v>0</v>
      </c>
      <c r="BU16" s="303">
        <v>0</v>
      </c>
      <c r="BV16" s="300"/>
      <c r="BW16" s="340"/>
      <c r="BX16" s="340"/>
      <c r="BY16" s="340"/>
      <c r="BZ16" s="340"/>
      <c r="CA16" s="302">
        <v>0</v>
      </c>
      <c r="CB16" s="340">
        <v>3958.7099999999996</v>
      </c>
      <c r="CC16" s="340">
        <v>4125.4471999999996</v>
      </c>
      <c r="CD16" s="340">
        <v>4818.2190000000001</v>
      </c>
      <c r="CE16" s="340">
        <v>7094.8275999999996</v>
      </c>
      <c r="CF16" s="302">
        <v>19997.203799999999</v>
      </c>
      <c r="CG16" s="303">
        <v>19997.203799999999</v>
      </c>
      <c r="CH16" s="300"/>
      <c r="CI16" s="1114">
        <v>307117.85860000009</v>
      </c>
      <c r="CJ16" s="1114">
        <v>351264.70259999996</v>
      </c>
      <c r="CK16" s="1114">
        <v>415859.28579999995</v>
      </c>
      <c r="CL16" s="1114">
        <v>608304.96299999987</v>
      </c>
      <c r="CM16" s="301">
        <v>1682546.81</v>
      </c>
      <c r="CT16" s="265"/>
      <c r="CV16" s="265"/>
    </row>
    <row r="17" spans="1:100" ht="15.75" customHeight="1">
      <c r="A17" s="304" t="s">
        <v>1334</v>
      </c>
      <c r="B17" s="300"/>
      <c r="C17" s="340"/>
      <c r="D17" s="340"/>
      <c r="E17" s="340"/>
      <c r="F17" s="340"/>
      <c r="G17" s="302">
        <v>0</v>
      </c>
      <c r="H17" s="340">
        <v>708936.3540778954</v>
      </c>
      <c r="I17" s="340">
        <v>867885.436796505</v>
      </c>
      <c r="J17" s="340">
        <v>1103456.1286204956</v>
      </c>
      <c r="K17" s="340">
        <v>1582748.7472796873</v>
      </c>
      <c r="L17" s="302">
        <v>4263026.666774584</v>
      </c>
      <c r="M17" s="303">
        <v>4263026.666774584</v>
      </c>
      <c r="N17" s="300"/>
      <c r="O17" s="340"/>
      <c r="P17" s="340"/>
      <c r="Q17" s="340"/>
      <c r="R17" s="340"/>
      <c r="S17" s="302">
        <v>0</v>
      </c>
      <c r="T17" s="340">
        <v>829806.48771016812</v>
      </c>
      <c r="U17" s="340">
        <v>951115.67875955487</v>
      </c>
      <c r="V17" s="340">
        <v>1162116.2397869462</v>
      </c>
      <c r="W17" s="340">
        <v>1806732.6326504443</v>
      </c>
      <c r="X17" s="302">
        <v>4749771.0389071135</v>
      </c>
      <c r="Y17" s="303">
        <v>4749771.0389071135</v>
      </c>
      <c r="Z17" s="300"/>
      <c r="AA17" s="340"/>
      <c r="AB17" s="340"/>
      <c r="AC17" s="340"/>
      <c r="AD17" s="340"/>
      <c r="AE17" s="302">
        <v>0</v>
      </c>
      <c r="AF17" s="340">
        <v>234847.46721888043</v>
      </c>
      <c r="AG17" s="340">
        <v>250896.26907894059</v>
      </c>
      <c r="AH17" s="340">
        <v>292623.15391509701</v>
      </c>
      <c r="AI17" s="340">
        <v>397475.32606749004</v>
      </c>
      <c r="AJ17" s="302">
        <v>1175842.2162804082</v>
      </c>
      <c r="AK17" s="303">
        <v>1175842.2162804082</v>
      </c>
      <c r="AL17" s="300"/>
      <c r="AM17" s="340"/>
      <c r="AN17" s="340"/>
      <c r="AO17" s="340"/>
      <c r="AP17" s="340"/>
      <c r="AQ17" s="302">
        <v>0</v>
      </c>
      <c r="AR17" s="340">
        <v>675399.36548683362</v>
      </c>
      <c r="AS17" s="340">
        <v>773482.43322782603</v>
      </c>
      <c r="AT17" s="340">
        <v>906709.27116917376</v>
      </c>
      <c r="AU17" s="340">
        <v>1300958.475053163</v>
      </c>
      <c r="AV17" s="302">
        <v>3656549.5449369969</v>
      </c>
      <c r="AW17" s="303">
        <v>3656549.5449369969</v>
      </c>
      <c r="AX17" s="300"/>
      <c r="AY17" s="340"/>
      <c r="AZ17" s="340"/>
      <c r="BA17" s="340"/>
      <c r="BB17" s="340"/>
      <c r="BC17" s="302">
        <v>0</v>
      </c>
      <c r="BD17" s="340">
        <v>11865.466328414572</v>
      </c>
      <c r="BE17" s="340">
        <v>11544.778049268234</v>
      </c>
      <c r="BF17" s="340">
        <v>13468.907724146273</v>
      </c>
      <c r="BG17" s="340">
        <v>16996.478794756014</v>
      </c>
      <c r="BH17" s="302">
        <v>53875.630896585091</v>
      </c>
      <c r="BI17" s="303">
        <v>53875.630896585091</v>
      </c>
      <c r="BJ17" s="300"/>
      <c r="BK17" s="340"/>
      <c r="BL17" s="340"/>
      <c r="BM17" s="340"/>
      <c r="BN17" s="340"/>
      <c r="BO17" s="302">
        <v>0</v>
      </c>
      <c r="BP17" s="340"/>
      <c r="BQ17" s="340"/>
      <c r="BR17" s="340"/>
      <c r="BS17" s="340"/>
      <c r="BT17" s="302">
        <v>0</v>
      </c>
      <c r="BU17" s="303">
        <v>0</v>
      </c>
      <c r="BV17" s="300"/>
      <c r="BW17" s="340"/>
      <c r="BX17" s="340"/>
      <c r="BY17" s="340"/>
      <c r="BZ17" s="340"/>
      <c r="CA17" s="302">
        <v>0</v>
      </c>
      <c r="CB17" s="340">
        <v>19516.602572928372</v>
      </c>
      <c r="CC17" s="340">
        <v>21213.698448835188</v>
      </c>
      <c r="CD17" s="340">
        <v>23335.068293718705</v>
      </c>
      <c r="CE17" s="340">
        <v>36487.56133199652</v>
      </c>
      <c r="CF17" s="302">
        <v>100552.93064747879</v>
      </c>
      <c r="CG17" s="303">
        <v>100552.93064747879</v>
      </c>
      <c r="CH17" s="300"/>
      <c r="CI17" s="1114">
        <v>2480371.7433951204</v>
      </c>
      <c r="CJ17" s="1114">
        <v>2876138.2943609301</v>
      </c>
      <c r="CK17" s="1114">
        <v>3501708.7695095777</v>
      </c>
      <c r="CL17" s="1114">
        <v>5141399.2211775379</v>
      </c>
      <c r="CM17" s="301">
        <v>13999618.028443165</v>
      </c>
    </row>
    <row r="18" spans="1:100" ht="15.75" customHeight="1">
      <c r="A18" s="299" t="s">
        <v>208</v>
      </c>
      <c r="B18" s="300">
        <v>2</v>
      </c>
      <c r="C18" s="305">
        <v>0</v>
      </c>
      <c r="D18" s="305">
        <v>0</v>
      </c>
      <c r="E18" s="305">
        <v>0</v>
      </c>
      <c r="F18" s="305">
        <v>0</v>
      </c>
      <c r="G18" s="302">
        <v>0</v>
      </c>
      <c r="H18" s="305">
        <v>1584274.2645778952</v>
      </c>
      <c r="I18" s="305">
        <v>1913941.7483965051</v>
      </c>
      <c r="J18" s="305">
        <v>2401076.1772704953</v>
      </c>
      <c r="K18" s="305">
        <v>3599067.6338796876</v>
      </c>
      <c r="L18" s="302">
        <v>9498359.8241245821</v>
      </c>
      <c r="M18" s="303">
        <v>9498359.8241245821</v>
      </c>
      <c r="N18" s="300">
        <v>2</v>
      </c>
      <c r="O18" s="305">
        <v>0</v>
      </c>
      <c r="P18" s="305">
        <v>0</v>
      </c>
      <c r="Q18" s="305">
        <v>0</v>
      </c>
      <c r="R18" s="305">
        <v>0</v>
      </c>
      <c r="S18" s="302">
        <v>0</v>
      </c>
      <c r="T18" s="305">
        <v>2032409.4723101682</v>
      </c>
      <c r="U18" s="305">
        <v>2325037.2254595542</v>
      </c>
      <c r="V18" s="305">
        <v>2806101.6925369464</v>
      </c>
      <c r="W18" s="305">
        <v>4466860.7009504437</v>
      </c>
      <c r="X18" s="302">
        <v>11630409.091257112</v>
      </c>
      <c r="Y18" s="303">
        <v>11630409.091257112</v>
      </c>
      <c r="Z18" s="300">
        <v>2</v>
      </c>
      <c r="AA18" s="305">
        <v>0</v>
      </c>
      <c r="AB18" s="305">
        <v>0</v>
      </c>
      <c r="AC18" s="305">
        <v>0</v>
      </c>
      <c r="AD18" s="305">
        <v>0</v>
      </c>
      <c r="AE18" s="302">
        <v>0</v>
      </c>
      <c r="AF18" s="305">
        <v>864492.89141888055</v>
      </c>
      <c r="AG18" s="305">
        <v>899566.51467894076</v>
      </c>
      <c r="AH18" s="305">
        <v>1018979.762515097</v>
      </c>
      <c r="AI18" s="305">
        <v>1477831.1447674897</v>
      </c>
      <c r="AJ18" s="302">
        <v>4260870.3133804081</v>
      </c>
      <c r="AK18" s="303">
        <v>4260870.3133804081</v>
      </c>
      <c r="AL18" s="300">
        <v>2</v>
      </c>
      <c r="AM18" s="305">
        <v>0</v>
      </c>
      <c r="AN18" s="305">
        <v>0</v>
      </c>
      <c r="AO18" s="305">
        <v>0</v>
      </c>
      <c r="AP18" s="305">
        <v>0</v>
      </c>
      <c r="AQ18" s="302">
        <v>0</v>
      </c>
      <c r="AR18" s="305">
        <v>4312411.3277368341</v>
      </c>
      <c r="AS18" s="305">
        <v>4814237.7490278259</v>
      </c>
      <c r="AT18" s="305">
        <v>5579927.8145691734</v>
      </c>
      <c r="AU18" s="305">
        <v>7725506.0372031629</v>
      </c>
      <c r="AV18" s="302">
        <v>22432082.928536996</v>
      </c>
      <c r="AW18" s="303">
        <v>22432082.928536996</v>
      </c>
      <c r="AX18" s="300">
        <v>2</v>
      </c>
      <c r="AY18" s="305">
        <v>0</v>
      </c>
      <c r="AZ18" s="305">
        <v>0</v>
      </c>
      <c r="BA18" s="305">
        <v>0</v>
      </c>
      <c r="BB18" s="305">
        <v>0</v>
      </c>
      <c r="BC18" s="302">
        <v>0</v>
      </c>
      <c r="BD18" s="305">
        <v>119484.20287841457</v>
      </c>
      <c r="BE18" s="305">
        <v>100685.41749926822</v>
      </c>
      <c r="BF18" s="305">
        <v>124887.75512414629</v>
      </c>
      <c r="BG18" s="305">
        <v>139849.08969475602</v>
      </c>
      <c r="BH18" s="302">
        <v>484906.46519658511</v>
      </c>
      <c r="BI18" s="303">
        <v>484906.46519658511</v>
      </c>
      <c r="BJ18" s="300">
        <v>2</v>
      </c>
      <c r="BK18" s="305">
        <v>0</v>
      </c>
      <c r="BL18" s="305">
        <v>0</v>
      </c>
      <c r="BM18" s="305">
        <v>0</v>
      </c>
      <c r="BN18" s="305">
        <v>0</v>
      </c>
      <c r="BO18" s="302">
        <v>0</v>
      </c>
      <c r="BP18" s="305">
        <v>0</v>
      </c>
      <c r="BQ18" s="305">
        <v>0</v>
      </c>
      <c r="BR18" s="305">
        <v>0</v>
      </c>
      <c r="BS18" s="305">
        <v>0</v>
      </c>
      <c r="BT18" s="302">
        <v>0</v>
      </c>
      <c r="BU18" s="303">
        <v>0</v>
      </c>
      <c r="BV18" s="300">
        <v>2</v>
      </c>
      <c r="BW18" s="305">
        <v>0</v>
      </c>
      <c r="BX18" s="305">
        <v>0</v>
      </c>
      <c r="BY18" s="305">
        <v>0</v>
      </c>
      <c r="BZ18" s="305">
        <v>0</v>
      </c>
      <c r="CA18" s="302">
        <v>0</v>
      </c>
      <c r="CB18" s="305">
        <v>147794.29632292839</v>
      </c>
      <c r="CC18" s="305">
        <v>149133.61839883518</v>
      </c>
      <c r="CD18" s="305">
        <v>179185.6330437187</v>
      </c>
      <c r="CE18" s="305">
        <v>247548.15743199651</v>
      </c>
      <c r="CF18" s="302">
        <v>723661.70519747876</v>
      </c>
      <c r="CG18" s="303">
        <v>723661.70519747876</v>
      </c>
      <c r="CH18" s="300">
        <v>2</v>
      </c>
      <c r="CI18" s="1114">
        <v>9060866.4552451205</v>
      </c>
      <c r="CJ18" s="1114">
        <v>10202602.273460932</v>
      </c>
      <c r="CK18" s="1114">
        <v>12110158.835059578</v>
      </c>
      <c r="CL18" s="1114">
        <v>17656662.763927538</v>
      </c>
      <c r="CM18" s="301">
        <v>49030290.327693164</v>
      </c>
      <c r="CO18" s="265"/>
      <c r="CP18" s="265"/>
      <c r="CQ18" s="265"/>
      <c r="CR18" s="265"/>
      <c r="CS18" s="265"/>
      <c r="CT18" s="265"/>
      <c r="CU18" s="265"/>
      <c r="CV18" s="265"/>
    </row>
    <row r="19" spans="1:100" ht="15.75" customHeight="1">
      <c r="A19" s="304" t="s">
        <v>210</v>
      </c>
      <c r="B19" s="300">
        <v>3</v>
      </c>
      <c r="C19" s="341"/>
      <c r="D19" s="341"/>
      <c r="E19" s="341"/>
      <c r="F19" s="341"/>
      <c r="G19" s="302">
        <v>0</v>
      </c>
      <c r="H19" s="341"/>
      <c r="I19" s="341"/>
      <c r="J19" s="341"/>
      <c r="K19" s="341"/>
      <c r="L19" s="302">
        <v>0</v>
      </c>
      <c r="M19" s="303">
        <v>0</v>
      </c>
      <c r="N19" s="300">
        <v>3</v>
      </c>
      <c r="O19" s="341"/>
      <c r="P19" s="341"/>
      <c r="Q19" s="341"/>
      <c r="R19" s="341"/>
      <c r="S19" s="302">
        <v>0</v>
      </c>
      <c r="T19" s="341"/>
      <c r="U19" s="341"/>
      <c r="V19" s="341"/>
      <c r="W19" s="341"/>
      <c r="X19" s="302">
        <v>0</v>
      </c>
      <c r="Y19" s="303">
        <v>0</v>
      </c>
      <c r="Z19" s="300">
        <v>3</v>
      </c>
      <c r="AA19" s="341"/>
      <c r="AB19" s="341"/>
      <c r="AC19" s="341"/>
      <c r="AD19" s="341"/>
      <c r="AE19" s="302">
        <v>0</v>
      </c>
      <c r="AF19" s="341"/>
      <c r="AG19" s="341"/>
      <c r="AH19" s="341"/>
      <c r="AI19" s="341"/>
      <c r="AJ19" s="302">
        <v>0</v>
      </c>
      <c r="AK19" s="303">
        <v>0</v>
      </c>
      <c r="AL19" s="300">
        <v>3</v>
      </c>
      <c r="AM19" s="341"/>
      <c r="AN19" s="341"/>
      <c r="AO19" s="341"/>
      <c r="AP19" s="341"/>
      <c r="AQ19" s="302">
        <v>0</v>
      </c>
      <c r="AR19" s="341"/>
      <c r="AS19" s="341"/>
      <c r="AT19" s="341"/>
      <c r="AU19" s="341"/>
      <c r="AV19" s="302">
        <v>0</v>
      </c>
      <c r="AW19" s="303">
        <v>0</v>
      </c>
      <c r="AX19" s="300">
        <v>3</v>
      </c>
      <c r="AY19" s="341"/>
      <c r="AZ19" s="341"/>
      <c r="BA19" s="341"/>
      <c r="BB19" s="341"/>
      <c r="BC19" s="302">
        <v>0</v>
      </c>
      <c r="BD19" s="341"/>
      <c r="BE19" s="341"/>
      <c r="BF19" s="341"/>
      <c r="BG19" s="341"/>
      <c r="BH19" s="302">
        <v>0</v>
      </c>
      <c r="BI19" s="303">
        <v>0</v>
      </c>
      <c r="BJ19" s="300">
        <v>3</v>
      </c>
      <c r="BK19" s="341"/>
      <c r="BL19" s="341"/>
      <c r="BM19" s="341"/>
      <c r="BN19" s="341"/>
      <c r="BO19" s="302">
        <v>0</v>
      </c>
      <c r="BP19" s="341"/>
      <c r="BQ19" s="341"/>
      <c r="BR19" s="341"/>
      <c r="BS19" s="341"/>
      <c r="BT19" s="302">
        <v>0</v>
      </c>
      <c r="BU19" s="303">
        <v>0</v>
      </c>
      <c r="BV19" s="300">
        <v>3</v>
      </c>
      <c r="BW19" s="341"/>
      <c r="BX19" s="341"/>
      <c r="BY19" s="341"/>
      <c r="BZ19" s="341"/>
      <c r="CA19" s="302">
        <v>0</v>
      </c>
      <c r="CB19" s="341"/>
      <c r="CC19" s="341"/>
      <c r="CD19" s="341"/>
      <c r="CE19" s="341"/>
      <c r="CF19" s="302">
        <v>0</v>
      </c>
      <c r="CG19" s="303">
        <v>0</v>
      </c>
      <c r="CH19" s="300">
        <v>3</v>
      </c>
      <c r="CI19" s="1114">
        <v>0</v>
      </c>
      <c r="CJ19" s="1114">
        <v>0</v>
      </c>
      <c r="CK19" s="1114">
        <v>0</v>
      </c>
      <c r="CL19" s="1114">
        <v>0</v>
      </c>
      <c r="CM19" s="301">
        <v>0</v>
      </c>
      <c r="CP19" s="265"/>
      <c r="CR19" s="265"/>
      <c r="CT19" s="265"/>
      <c r="CV19" s="265"/>
    </row>
    <row r="20" spans="1:100" ht="15.75" customHeight="1">
      <c r="A20" s="304" t="s">
        <v>212</v>
      </c>
      <c r="B20" s="300">
        <v>4</v>
      </c>
      <c r="C20" s="341"/>
      <c r="D20" s="341"/>
      <c r="E20" s="341"/>
      <c r="F20" s="341"/>
      <c r="G20" s="302">
        <v>0</v>
      </c>
      <c r="H20" s="341">
        <v>0</v>
      </c>
      <c r="I20" s="341">
        <v>0</v>
      </c>
      <c r="J20" s="341">
        <v>0</v>
      </c>
      <c r="K20" s="341">
        <v>0</v>
      </c>
      <c r="L20" s="302">
        <v>0</v>
      </c>
      <c r="M20" s="303">
        <v>0</v>
      </c>
      <c r="N20" s="300">
        <v>4</v>
      </c>
      <c r="O20" s="341"/>
      <c r="P20" s="341"/>
      <c r="Q20" s="341"/>
      <c r="R20" s="341"/>
      <c r="S20" s="302">
        <v>0</v>
      </c>
      <c r="T20" s="341">
        <v>0</v>
      </c>
      <c r="U20" s="341">
        <v>0</v>
      </c>
      <c r="V20" s="341">
        <v>0</v>
      </c>
      <c r="W20" s="341">
        <v>0</v>
      </c>
      <c r="X20" s="302">
        <v>0</v>
      </c>
      <c r="Y20" s="303">
        <v>0</v>
      </c>
      <c r="Z20" s="300">
        <v>4</v>
      </c>
      <c r="AA20" s="341"/>
      <c r="AB20" s="341"/>
      <c r="AC20" s="341"/>
      <c r="AD20" s="341"/>
      <c r="AE20" s="302">
        <v>0</v>
      </c>
      <c r="AF20" s="341">
        <v>0</v>
      </c>
      <c r="AG20" s="341">
        <v>0</v>
      </c>
      <c r="AH20" s="341">
        <v>0</v>
      </c>
      <c r="AI20" s="341">
        <v>0</v>
      </c>
      <c r="AJ20" s="302">
        <v>0</v>
      </c>
      <c r="AK20" s="303">
        <v>0</v>
      </c>
      <c r="AL20" s="300">
        <v>4</v>
      </c>
      <c r="AM20" s="341"/>
      <c r="AN20" s="341"/>
      <c r="AO20" s="341"/>
      <c r="AP20" s="341"/>
      <c r="AQ20" s="302">
        <v>0</v>
      </c>
      <c r="AR20" s="341">
        <v>0</v>
      </c>
      <c r="AS20" s="341">
        <v>0</v>
      </c>
      <c r="AT20" s="341">
        <v>0</v>
      </c>
      <c r="AU20" s="341">
        <v>0</v>
      </c>
      <c r="AV20" s="302">
        <v>0</v>
      </c>
      <c r="AW20" s="303">
        <v>0</v>
      </c>
      <c r="AX20" s="300">
        <v>4</v>
      </c>
      <c r="AY20" s="341"/>
      <c r="AZ20" s="341"/>
      <c r="BA20" s="341"/>
      <c r="BB20" s="341"/>
      <c r="BC20" s="302">
        <v>0</v>
      </c>
      <c r="BD20" s="341">
        <v>0</v>
      </c>
      <c r="BE20" s="341">
        <v>0</v>
      </c>
      <c r="BF20" s="341">
        <v>0</v>
      </c>
      <c r="BG20" s="341">
        <v>0</v>
      </c>
      <c r="BH20" s="302">
        <v>0</v>
      </c>
      <c r="BI20" s="303">
        <v>0</v>
      </c>
      <c r="BJ20" s="300">
        <v>4</v>
      </c>
      <c r="BK20" s="341"/>
      <c r="BL20" s="341"/>
      <c r="BM20" s="341"/>
      <c r="BN20" s="341"/>
      <c r="BO20" s="302">
        <v>0</v>
      </c>
      <c r="BP20" s="341"/>
      <c r="BQ20" s="341"/>
      <c r="BR20" s="341"/>
      <c r="BS20" s="341"/>
      <c r="BT20" s="302">
        <v>0</v>
      </c>
      <c r="BU20" s="303">
        <v>0</v>
      </c>
      <c r="BV20" s="300">
        <v>4</v>
      </c>
      <c r="BW20" s="341"/>
      <c r="BX20" s="341"/>
      <c r="BY20" s="341"/>
      <c r="BZ20" s="341"/>
      <c r="CA20" s="302">
        <v>0</v>
      </c>
      <c r="CB20" s="341">
        <v>0</v>
      </c>
      <c r="CC20" s="341">
        <v>0</v>
      </c>
      <c r="CD20" s="341">
        <v>0</v>
      </c>
      <c r="CE20" s="341">
        <v>0</v>
      </c>
      <c r="CF20" s="302">
        <v>0</v>
      </c>
      <c r="CG20" s="303">
        <v>0</v>
      </c>
      <c r="CH20" s="300">
        <v>4</v>
      </c>
      <c r="CI20" s="1114">
        <v>0</v>
      </c>
      <c r="CJ20" s="1114">
        <v>0</v>
      </c>
      <c r="CK20" s="1114">
        <v>0</v>
      </c>
      <c r="CL20" s="1114">
        <v>0</v>
      </c>
      <c r="CM20" s="301">
        <v>0</v>
      </c>
      <c r="CP20" s="265"/>
      <c r="CR20" s="265"/>
      <c r="CT20" s="265"/>
      <c r="CV20" s="265"/>
    </row>
    <row r="21" spans="1:100" s="266" customFormat="1" ht="15.75" customHeight="1">
      <c r="A21" s="299" t="s">
        <v>214</v>
      </c>
      <c r="B21" s="300">
        <v>5</v>
      </c>
      <c r="C21" s="306">
        <v>298865.59000000439</v>
      </c>
      <c r="D21" s="306">
        <v>385605.2200000062</v>
      </c>
      <c r="E21" s="306">
        <v>520151.04000001471</v>
      </c>
      <c r="F21" s="306">
        <v>747717.12000002409</v>
      </c>
      <c r="G21" s="302">
        <v>1952338.9700000493</v>
      </c>
      <c r="H21" s="306">
        <v>1584274.2645778952</v>
      </c>
      <c r="I21" s="306">
        <v>1913941.7483965051</v>
      </c>
      <c r="J21" s="306">
        <v>2401076.1772704953</v>
      </c>
      <c r="K21" s="306">
        <v>3599067.6338796876</v>
      </c>
      <c r="L21" s="302">
        <v>9498359.8241245821</v>
      </c>
      <c r="M21" s="307">
        <v>11450698.794124631</v>
      </c>
      <c r="N21" s="300">
        <v>5</v>
      </c>
      <c r="O21" s="306">
        <v>988822.07999998017</v>
      </c>
      <c r="P21" s="306">
        <v>1168078.4399999748</v>
      </c>
      <c r="Q21" s="306">
        <v>1319303.7000000703</v>
      </c>
      <c r="R21" s="306">
        <v>1852434.7200001187</v>
      </c>
      <c r="S21" s="302">
        <v>5328638.9400001438</v>
      </c>
      <c r="T21" s="306">
        <v>2032409.4723101682</v>
      </c>
      <c r="U21" s="306">
        <v>2325037.2254595542</v>
      </c>
      <c r="V21" s="306">
        <v>2806101.6925369464</v>
      </c>
      <c r="W21" s="306">
        <v>4466860.7009504437</v>
      </c>
      <c r="X21" s="302">
        <v>11630409.091257112</v>
      </c>
      <c r="Y21" s="307">
        <v>16959048.031257257</v>
      </c>
      <c r="Z21" s="300">
        <v>5</v>
      </c>
      <c r="AA21" s="306">
        <v>492440.83999999712</v>
      </c>
      <c r="AB21" s="306">
        <v>475532.99999999726</v>
      </c>
      <c r="AC21" s="306">
        <v>474343.73999999906</v>
      </c>
      <c r="AD21" s="306">
        <v>646737.39000000549</v>
      </c>
      <c r="AE21" s="302">
        <v>2089054.969999999</v>
      </c>
      <c r="AF21" s="306">
        <v>864492.89141888055</v>
      </c>
      <c r="AG21" s="306">
        <v>899566.51467894076</v>
      </c>
      <c r="AH21" s="306">
        <v>1018979.762515097</v>
      </c>
      <c r="AI21" s="306">
        <v>1477831.1447674897</v>
      </c>
      <c r="AJ21" s="302">
        <v>4260870.3133804081</v>
      </c>
      <c r="AK21" s="307">
        <v>6349925.2833804069</v>
      </c>
      <c r="AL21" s="300">
        <v>5</v>
      </c>
      <c r="AM21" s="306">
        <v>4235970.199999894</v>
      </c>
      <c r="AN21" s="306">
        <v>4521680.7999998769</v>
      </c>
      <c r="AO21" s="306">
        <v>5133573.8999998746</v>
      </c>
      <c r="AP21" s="306">
        <v>8345810.1999997152</v>
      </c>
      <c r="AQ21" s="302">
        <v>22237035.099999361</v>
      </c>
      <c r="AR21" s="306">
        <v>4312411.3277368341</v>
      </c>
      <c r="AS21" s="306">
        <v>4814237.7490278259</v>
      </c>
      <c r="AT21" s="306">
        <v>5579927.8145691734</v>
      </c>
      <c r="AU21" s="306">
        <v>7725506.0372031629</v>
      </c>
      <c r="AV21" s="302">
        <v>22432082.928536996</v>
      </c>
      <c r="AW21" s="307">
        <v>44669118.028536357</v>
      </c>
      <c r="AX21" s="300">
        <v>5</v>
      </c>
      <c r="AY21" s="306">
        <v>159379.20000000001</v>
      </c>
      <c r="AZ21" s="306">
        <v>111565.44000000003</v>
      </c>
      <c r="BA21" s="306">
        <v>92428.439999999988</v>
      </c>
      <c r="BB21" s="306">
        <v>138642.65999999997</v>
      </c>
      <c r="BC21" s="302">
        <v>502015.74</v>
      </c>
      <c r="BD21" s="306">
        <v>119484.20287841457</v>
      </c>
      <c r="BE21" s="306">
        <v>100685.41749926822</v>
      </c>
      <c r="BF21" s="306">
        <v>124887.75512414629</v>
      </c>
      <c r="BG21" s="306">
        <v>139849.08969475602</v>
      </c>
      <c r="BH21" s="302">
        <v>484906.46519658511</v>
      </c>
      <c r="BI21" s="307">
        <v>986922.20519658504</v>
      </c>
      <c r="BJ21" s="300">
        <v>5</v>
      </c>
      <c r="BK21" s="306">
        <v>0</v>
      </c>
      <c r="BL21" s="306">
        <v>0</v>
      </c>
      <c r="BM21" s="306">
        <v>0</v>
      </c>
      <c r="BN21" s="306">
        <v>0</v>
      </c>
      <c r="BO21" s="302">
        <v>0</v>
      </c>
      <c r="BP21" s="306">
        <v>0</v>
      </c>
      <c r="BQ21" s="306">
        <v>0</v>
      </c>
      <c r="BR21" s="306">
        <v>0</v>
      </c>
      <c r="BS21" s="306">
        <v>0</v>
      </c>
      <c r="BT21" s="302">
        <v>0</v>
      </c>
      <c r="BU21" s="307">
        <v>0</v>
      </c>
      <c r="BV21" s="300">
        <v>5</v>
      </c>
      <c r="BW21" s="306">
        <v>148484.05000000002</v>
      </c>
      <c r="BX21" s="306">
        <v>187520.49999999997</v>
      </c>
      <c r="BY21" s="306">
        <v>235196.70000000004</v>
      </c>
      <c r="BZ21" s="306">
        <v>480360.24999999942</v>
      </c>
      <c r="CA21" s="302">
        <v>1051561.4999999995</v>
      </c>
      <c r="CB21" s="306">
        <v>147794.29632292839</v>
      </c>
      <c r="CC21" s="306">
        <v>149133.61839883518</v>
      </c>
      <c r="CD21" s="306">
        <v>179185.6330437187</v>
      </c>
      <c r="CE21" s="306">
        <v>247548.15743199651</v>
      </c>
      <c r="CF21" s="302">
        <v>723661.70519747876</v>
      </c>
      <c r="CG21" s="307">
        <v>1775223.2051974782</v>
      </c>
      <c r="CH21" s="300">
        <v>5</v>
      </c>
      <c r="CI21" s="1114">
        <v>15384828.415244995</v>
      </c>
      <c r="CJ21" s="1114">
        <v>17052585.673460782</v>
      </c>
      <c r="CK21" s="1114">
        <v>19885156.355059534</v>
      </c>
      <c r="CL21" s="1114">
        <v>29868365.103927404</v>
      </c>
      <c r="CM21" s="301">
        <v>82190935.547692716</v>
      </c>
      <c r="CP21" s="267"/>
      <c r="CR21" s="267"/>
      <c r="CT21" s="267"/>
      <c r="CV21" s="267"/>
    </row>
    <row r="22" spans="1:100" ht="15.75" customHeight="1">
      <c r="A22" s="299" t="s">
        <v>185</v>
      </c>
      <c r="B22" s="294"/>
      <c r="C22" s="308"/>
      <c r="D22" s="308"/>
      <c r="E22" s="308"/>
      <c r="F22" s="308"/>
      <c r="G22" s="309"/>
      <c r="H22" s="308"/>
      <c r="I22" s="308"/>
      <c r="J22" s="308"/>
      <c r="K22" s="308"/>
      <c r="L22" s="309"/>
      <c r="M22" s="310"/>
      <c r="N22" s="294"/>
      <c r="O22" s="308"/>
      <c r="P22" s="308"/>
      <c r="Q22" s="308"/>
      <c r="R22" s="308"/>
      <c r="S22" s="309"/>
      <c r="T22" s="308"/>
      <c r="U22" s="308"/>
      <c r="V22" s="308"/>
      <c r="W22" s="308"/>
      <c r="X22" s="309"/>
      <c r="Y22" s="310"/>
      <c r="Z22" s="294"/>
      <c r="AA22" s="308"/>
      <c r="AB22" s="308"/>
      <c r="AC22" s="308"/>
      <c r="AD22" s="308"/>
      <c r="AE22" s="309"/>
      <c r="AF22" s="308"/>
      <c r="AG22" s="308"/>
      <c r="AH22" s="308"/>
      <c r="AI22" s="308"/>
      <c r="AJ22" s="309"/>
      <c r="AK22" s="310"/>
      <c r="AL22" s="294"/>
      <c r="AM22" s="308"/>
      <c r="AN22" s="308"/>
      <c r="AO22" s="308"/>
      <c r="AP22" s="308"/>
      <c r="AQ22" s="309"/>
      <c r="AR22" s="308"/>
      <c r="AS22" s="308"/>
      <c r="AT22" s="308"/>
      <c r="AU22" s="308"/>
      <c r="AV22" s="309"/>
      <c r="AW22" s="310"/>
      <c r="AX22" s="294"/>
      <c r="AY22" s="308"/>
      <c r="AZ22" s="308"/>
      <c r="BA22" s="308"/>
      <c r="BB22" s="308"/>
      <c r="BC22" s="309"/>
      <c r="BD22" s="308"/>
      <c r="BE22" s="308"/>
      <c r="BF22" s="308"/>
      <c r="BG22" s="308"/>
      <c r="BH22" s="309"/>
      <c r="BI22" s="310"/>
      <c r="BJ22" s="294"/>
      <c r="BK22" s="308"/>
      <c r="BL22" s="308"/>
      <c r="BM22" s="308"/>
      <c r="BN22" s="308"/>
      <c r="BO22" s="309"/>
      <c r="BP22" s="308"/>
      <c r="BQ22" s="308"/>
      <c r="BR22" s="308"/>
      <c r="BS22" s="308"/>
      <c r="BT22" s="309"/>
      <c r="BU22" s="310"/>
      <c r="BV22" s="294"/>
      <c r="BW22" s="308"/>
      <c r="BX22" s="308"/>
      <c r="BY22" s="308"/>
      <c r="BZ22" s="308"/>
      <c r="CA22" s="309"/>
      <c r="CB22" s="308"/>
      <c r="CC22" s="308"/>
      <c r="CD22" s="308"/>
      <c r="CE22" s="308"/>
      <c r="CF22" s="309"/>
      <c r="CG22" s="310"/>
      <c r="CH22" s="294"/>
      <c r="CI22" s="308"/>
      <c r="CJ22" s="308"/>
      <c r="CK22" s="308"/>
      <c r="CL22" s="308"/>
      <c r="CM22" s="311"/>
    </row>
    <row r="23" spans="1:100" ht="15.75" customHeight="1">
      <c r="A23" s="312" t="s">
        <v>216</v>
      </c>
      <c r="B23" s="300">
        <v>6</v>
      </c>
      <c r="C23" s="340"/>
      <c r="D23" s="340"/>
      <c r="E23" s="340"/>
      <c r="F23" s="340"/>
      <c r="G23" s="302">
        <v>0</v>
      </c>
      <c r="H23" s="340"/>
      <c r="I23" s="340"/>
      <c r="J23" s="340"/>
      <c r="K23" s="340"/>
      <c r="L23" s="302">
        <v>0</v>
      </c>
      <c r="M23" s="303">
        <v>0</v>
      </c>
      <c r="N23" s="300">
        <v>6</v>
      </c>
      <c r="O23" s="340"/>
      <c r="P23" s="340"/>
      <c r="Q23" s="340"/>
      <c r="R23" s="340"/>
      <c r="S23" s="302">
        <v>0</v>
      </c>
      <c r="T23" s="340"/>
      <c r="U23" s="340"/>
      <c r="V23" s="340"/>
      <c r="W23" s="340"/>
      <c r="X23" s="302">
        <v>0</v>
      </c>
      <c r="Y23" s="303">
        <v>0</v>
      </c>
      <c r="Z23" s="300">
        <v>6</v>
      </c>
      <c r="AA23" s="340"/>
      <c r="AB23" s="340"/>
      <c r="AC23" s="340"/>
      <c r="AD23" s="340"/>
      <c r="AE23" s="302">
        <v>0</v>
      </c>
      <c r="AF23" s="340"/>
      <c r="AG23" s="340"/>
      <c r="AH23" s="340"/>
      <c r="AI23" s="340"/>
      <c r="AJ23" s="302">
        <v>0</v>
      </c>
      <c r="AK23" s="303">
        <v>0</v>
      </c>
      <c r="AL23" s="300">
        <v>6</v>
      </c>
      <c r="AM23" s="340"/>
      <c r="AN23" s="340"/>
      <c r="AO23" s="340"/>
      <c r="AP23" s="340"/>
      <c r="AQ23" s="302">
        <v>0</v>
      </c>
      <c r="AR23" s="340"/>
      <c r="AS23" s="340"/>
      <c r="AT23" s="340"/>
      <c r="AU23" s="340"/>
      <c r="AV23" s="302">
        <v>0</v>
      </c>
      <c r="AW23" s="303">
        <v>0</v>
      </c>
      <c r="AX23" s="300">
        <v>6</v>
      </c>
      <c r="AY23" s="340"/>
      <c r="AZ23" s="340"/>
      <c r="BA23" s="340"/>
      <c r="BB23" s="340"/>
      <c r="BC23" s="302">
        <v>0</v>
      </c>
      <c r="BD23" s="340"/>
      <c r="BE23" s="340"/>
      <c r="BF23" s="340"/>
      <c r="BG23" s="340"/>
      <c r="BH23" s="302">
        <v>0</v>
      </c>
      <c r="BI23" s="303">
        <v>0</v>
      </c>
      <c r="BJ23" s="300">
        <v>6</v>
      </c>
      <c r="BK23" s="340"/>
      <c r="BL23" s="340"/>
      <c r="BM23" s="340"/>
      <c r="BN23" s="340"/>
      <c r="BO23" s="302">
        <v>0</v>
      </c>
      <c r="BP23" s="340"/>
      <c r="BQ23" s="340"/>
      <c r="BR23" s="340"/>
      <c r="BS23" s="340"/>
      <c r="BT23" s="302">
        <v>0</v>
      </c>
      <c r="BU23" s="303">
        <v>0</v>
      </c>
      <c r="BV23" s="300">
        <v>6</v>
      </c>
      <c r="BW23" s="340"/>
      <c r="BX23" s="340"/>
      <c r="BY23" s="340"/>
      <c r="BZ23" s="340"/>
      <c r="CA23" s="302">
        <v>0</v>
      </c>
      <c r="CB23" s="340"/>
      <c r="CC23" s="340"/>
      <c r="CD23" s="340"/>
      <c r="CE23" s="340"/>
      <c r="CF23" s="302">
        <v>0</v>
      </c>
      <c r="CG23" s="303">
        <v>0</v>
      </c>
      <c r="CH23" s="300">
        <v>6</v>
      </c>
      <c r="CI23" s="1114">
        <v>0</v>
      </c>
      <c r="CJ23" s="1114">
        <v>0</v>
      </c>
      <c r="CK23" s="1114">
        <v>0</v>
      </c>
      <c r="CL23" s="1114">
        <v>0</v>
      </c>
      <c r="CM23" s="301">
        <v>0</v>
      </c>
      <c r="CO23" s="265"/>
      <c r="CP23" s="265"/>
      <c r="CQ23" s="265"/>
      <c r="CR23" s="265"/>
      <c r="CS23" s="265"/>
      <c r="CT23" s="265"/>
      <c r="CU23" s="265"/>
      <c r="CV23" s="265"/>
    </row>
    <row r="24" spans="1:100" ht="15.75" customHeight="1">
      <c r="A24" s="312" t="s">
        <v>218</v>
      </c>
      <c r="B24" s="300">
        <v>7</v>
      </c>
      <c r="C24" s="341"/>
      <c r="D24" s="341"/>
      <c r="E24" s="341"/>
      <c r="F24" s="341"/>
      <c r="G24" s="302">
        <v>0</v>
      </c>
      <c r="H24" s="341"/>
      <c r="I24" s="341"/>
      <c r="J24" s="341"/>
      <c r="K24" s="341"/>
      <c r="L24" s="302">
        <v>0</v>
      </c>
      <c r="M24" s="303">
        <v>0</v>
      </c>
      <c r="N24" s="300">
        <v>7</v>
      </c>
      <c r="O24" s="341"/>
      <c r="P24" s="341"/>
      <c r="Q24" s="341"/>
      <c r="R24" s="341"/>
      <c r="S24" s="302">
        <v>0</v>
      </c>
      <c r="T24" s="341"/>
      <c r="U24" s="341"/>
      <c r="V24" s="341"/>
      <c r="W24" s="341"/>
      <c r="X24" s="302">
        <v>0</v>
      </c>
      <c r="Y24" s="303">
        <v>0</v>
      </c>
      <c r="Z24" s="300">
        <v>7</v>
      </c>
      <c r="AA24" s="341"/>
      <c r="AB24" s="341"/>
      <c r="AC24" s="341"/>
      <c r="AD24" s="341"/>
      <c r="AE24" s="302">
        <v>0</v>
      </c>
      <c r="AF24" s="341"/>
      <c r="AG24" s="341"/>
      <c r="AH24" s="341"/>
      <c r="AI24" s="341"/>
      <c r="AJ24" s="302">
        <v>0</v>
      </c>
      <c r="AK24" s="303">
        <v>0</v>
      </c>
      <c r="AL24" s="300">
        <v>7</v>
      </c>
      <c r="AM24" s="341"/>
      <c r="AN24" s="341"/>
      <c r="AO24" s="341"/>
      <c r="AP24" s="341"/>
      <c r="AQ24" s="302">
        <v>0</v>
      </c>
      <c r="AR24" s="341"/>
      <c r="AS24" s="341"/>
      <c r="AT24" s="341"/>
      <c r="AU24" s="341"/>
      <c r="AV24" s="302">
        <v>0</v>
      </c>
      <c r="AW24" s="303">
        <v>0</v>
      </c>
      <c r="AX24" s="300">
        <v>7</v>
      </c>
      <c r="AY24" s="341"/>
      <c r="AZ24" s="341"/>
      <c r="BA24" s="341"/>
      <c r="BB24" s="341"/>
      <c r="BC24" s="302">
        <v>0</v>
      </c>
      <c r="BD24" s="341"/>
      <c r="BE24" s="341"/>
      <c r="BF24" s="341"/>
      <c r="BG24" s="341"/>
      <c r="BH24" s="302">
        <v>0</v>
      </c>
      <c r="BI24" s="303">
        <v>0</v>
      </c>
      <c r="BJ24" s="300">
        <v>7</v>
      </c>
      <c r="BK24" s="341"/>
      <c r="BL24" s="341"/>
      <c r="BM24" s="341"/>
      <c r="BN24" s="341"/>
      <c r="BO24" s="302">
        <v>0</v>
      </c>
      <c r="BP24" s="341"/>
      <c r="BQ24" s="341"/>
      <c r="BR24" s="341"/>
      <c r="BS24" s="341"/>
      <c r="BT24" s="302">
        <v>0</v>
      </c>
      <c r="BU24" s="303">
        <v>0</v>
      </c>
      <c r="BV24" s="300">
        <v>7</v>
      </c>
      <c r="BW24" s="341"/>
      <c r="BX24" s="341"/>
      <c r="BY24" s="341"/>
      <c r="BZ24" s="341"/>
      <c r="CA24" s="302">
        <v>0</v>
      </c>
      <c r="CB24" s="341"/>
      <c r="CC24" s="341"/>
      <c r="CD24" s="341"/>
      <c r="CE24" s="341"/>
      <c r="CF24" s="302">
        <v>0</v>
      </c>
      <c r="CG24" s="303">
        <v>0</v>
      </c>
      <c r="CH24" s="300">
        <v>7</v>
      </c>
      <c r="CI24" s="1114">
        <v>0</v>
      </c>
      <c r="CJ24" s="1114">
        <v>0</v>
      </c>
      <c r="CK24" s="1114">
        <v>0</v>
      </c>
      <c r="CL24" s="1114">
        <v>0</v>
      </c>
      <c r="CM24" s="301">
        <v>0</v>
      </c>
      <c r="CP24" s="265"/>
      <c r="CR24" s="265"/>
      <c r="CT24" s="265"/>
      <c r="CV24" s="265"/>
    </row>
    <row r="25" spans="1:100" ht="15.75" customHeight="1">
      <c r="A25" s="312" t="s">
        <v>220</v>
      </c>
      <c r="B25" s="300">
        <v>8</v>
      </c>
      <c r="C25" s="341"/>
      <c r="D25" s="341"/>
      <c r="E25" s="341"/>
      <c r="F25" s="341"/>
      <c r="G25" s="302">
        <v>0</v>
      </c>
      <c r="H25" s="341"/>
      <c r="I25" s="341"/>
      <c r="J25" s="341"/>
      <c r="K25" s="341"/>
      <c r="L25" s="302">
        <v>0</v>
      </c>
      <c r="M25" s="303">
        <v>0</v>
      </c>
      <c r="N25" s="300">
        <v>8</v>
      </c>
      <c r="O25" s="341"/>
      <c r="P25" s="341"/>
      <c r="Q25" s="341"/>
      <c r="R25" s="341"/>
      <c r="S25" s="302">
        <v>0</v>
      </c>
      <c r="T25" s="341"/>
      <c r="U25" s="341"/>
      <c r="V25" s="341"/>
      <c r="W25" s="341"/>
      <c r="X25" s="302">
        <v>0</v>
      </c>
      <c r="Y25" s="303">
        <v>0</v>
      </c>
      <c r="Z25" s="300">
        <v>8</v>
      </c>
      <c r="AA25" s="341"/>
      <c r="AB25" s="341"/>
      <c r="AC25" s="341"/>
      <c r="AD25" s="341"/>
      <c r="AE25" s="302">
        <v>0</v>
      </c>
      <c r="AF25" s="341"/>
      <c r="AG25" s="341"/>
      <c r="AH25" s="341"/>
      <c r="AI25" s="341"/>
      <c r="AJ25" s="302">
        <v>0</v>
      </c>
      <c r="AK25" s="303">
        <v>0</v>
      </c>
      <c r="AL25" s="300">
        <v>8</v>
      </c>
      <c r="AM25" s="341"/>
      <c r="AN25" s="341"/>
      <c r="AO25" s="341"/>
      <c r="AP25" s="341"/>
      <c r="AQ25" s="302">
        <v>0</v>
      </c>
      <c r="AR25" s="341"/>
      <c r="AS25" s="341"/>
      <c r="AT25" s="341"/>
      <c r="AU25" s="341"/>
      <c r="AV25" s="302">
        <v>0</v>
      </c>
      <c r="AW25" s="303">
        <v>0</v>
      </c>
      <c r="AX25" s="300">
        <v>8</v>
      </c>
      <c r="AY25" s="341"/>
      <c r="AZ25" s="341"/>
      <c r="BA25" s="341"/>
      <c r="BB25" s="341"/>
      <c r="BC25" s="302">
        <v>0</v>
      </c>
      <c r="BD25" s="341"/>
      <c r="BE25" s="341"/>
      <c r="BF25" s="341"/>
      <c r="BG25" s="341"/>
      <c r="BH25" s="302">
        <v>0</v>
      </c>
      <c r="BI25" s="303">
        <v>0</v>
      </c>
      <c r="BJ25" s="300">
        <v>8</v>
      </c>
      <c r="BK25" s="341"/>
      <c r="BL25" s="341"/>
      <c r="BM25" s="341"/>
      <c r="BN25" s="341"/>
      <c r="BO25" s="302">
        <v>0</v>
      </c>
      <c r="BP25" s="341"/>
      <c r="BQ25" s="341"/>
      <c r="BR25" s="341"/>
      <c r="BS25" s="341"/>
      <c r="BT25" s="302">
        <v>0</v>
      </c>
      <c r="BU25" s="303">
        <v>0</v>
      </c>
      <c r="BV25" s="300">
        <v>8</v>
      </c>
      <c r="BW25" s="341"/>
      <c r="BX25" s="341"/>
      <c r="BY25" s="341"/>
      <c r="BZ25" s="341"/>
      <c r="CA25" s="302">
        <v>0</v>
      </c>
      <c r="CB25" s="341"/>
      <c r="CC25" s="341"/>
      <c r="CD25" s="341"/>
      <c r="CE25" s="341"/>
      <c r="CF25" s="302">
        <v>0</v>
      </c>
      <c r="CG25" s="303">
        <v>0</v>
      </c>
      <c r="CH25" s="300">
        <v>8</v>
      </c>
      <c r="CI25" s="1114">
        <v>0</v>
      </c>
      <c r="CJ25" s="1114">
        <v>0</v>
      </c>
      <c r="CK25" s="1114">
        <v>0</v>
      </c>
      <c r="CL25" s="1114">
        <v>0</v>
      </c>
      <c r="CM25" s="301">
        <v>0</v>
      </c>
      <c r="CP25" s="265"/>
      <c r="CR25" s="265"/>
      <c r="CT25" s="265"/>
      <c r="CV25" s="265"/>
    </row>
    <row r="26" spans="1:100" s="266" customFormat="1" ht="15.75" customHeight="1">
      <c r="A26" s="312" t="s">
        <v>222</v>
      </c>
      <c r="B26" s="300">
        <v>9</v>
      </c>
      <c r="C26" s="341"/>
      <c r="D26" s="341"/>
      <c r="E26" s="341"/>
      <c r="F26" s="341"/>
      <c r="G26" s="302">
        <v>0</v>
      </c>
      <c r="H26" s="341"/>
      <c r="I26" s="341"/>
      <c r="J26" s="341"/>
      <c r="K26" s="341"/>
      <c r="L26" s="302">
        <v>0</v>
      </c>
      <c r="M26" s="303">
        <v>0</v>
      </c>
      <c r="N26" s="300">
        <v>9</v>
      </c>
      <c r="O26" s="341"/>
      <c r="P26" s="341"/>
      <c r="Q26" s="341"/>
      <c r="R26" s="341"/>
      <c r="S26" s="302">
        <v>0</v>
      </c>
      <c r="T26" s="341"/>
      <c r="U26" s="341"/>
      <c r="V26" s="341"/>
      <c r="W26" s="341"/>
      <c r="X26" s="302">
        <v>0</v>
      </c>
      <c r="Y26" s="303">
        <v>0</v>
      </c>
      <c r="Z26" s="300">
        <v>9</v>
      </c>
      <c r="AA26" s="341"/>
      <c r="AB26" s="341"/>
      <c r="AC26" s="341"/>
      <c r="AD26" s="341"/>
      <c r="AE26" s="302">
        <v>0</v>
      </c>
      <c r="AF26" s="341"/>
      <c r="AG26" s="341"/>
      <c r="AH26" s="341"/>
      <c r="AI26" s="341"/>
      <c r="AJ26" s="302">
        <v>0</v>
      </c>
      <c r="AK26" s="303">
        <v>0</v>
      </c>
      <c r="AL26" s="300">
        <v>9</v>
      </c>
      <c r="AM26" s="341"/>
      <c r="AN26" s="341"/>
      <c r="AO26" s="341"/>
      <c r="AP26" s="341"/>
      <c r="AQ26" s="302">
        <v>0</v>
      </c>
      <c r="AR26" s="341"/>
      <c r="AS26" s="341"/>
      <c r="AT26" s="341"/>
      <c r="AU26" s="341"/>
      <c r="AV26" s="302">
        <v>0</v>
      </c>
      <c r="AW26" s="303">
        <v>0</v>
      </c>
      <c r="AX26" s="300">
        <v>9</v>
      </c>
      <c r="AY26" s="341"/>
      <c r="AZ26" s="341"/>
      <c r="BA26" s="341"/>
      <c r="BB26" s="341"/>
      <c r="BC26" s="302">
        <v>0</v>
      </c>
      <c r="BD26" s="341"/>
      <c r="BE26" s="341"/>
      <c r="BF26" s="341"/>
      <c r="BG26" s="341"/>
      <c r="BH26" s="302">
        <v>0</v>
      </c>
      <c r="BI26" s="303">
        <v>0</v>
      </c>
      <c r="BJ26" s="300">
        <v>9</v>
      </c>
      <c r="BK26" s="341"/>
      <c r="BL26" s="341"/>
      <c r="BM26" s="341"/>
      <c r="BN26" s="341"/>
      <c r="BO26" s="302">
        <v>0</v>
      </c>
      <c r="BP26" s="341"/>
      <c r="BQ26" s="341"/>
      <c r="BR26" s="341"/>
      <c r="BS26" s="341"/>
      <c r="BT26" s="302">
        <v>0</v>
      </c>
      <c r="BU26" s="303">
        <v>0</v>
      </c>
      <c r="BV26" s="300">
        <v>9</v>
      </c>
      <c r="BW26" s="341"/>
      <c r="BX26" s="341"/>
      <c r="BY26" s="341"/>
      <c r="BZ26" s="341"/>
      <c r="CA26" s="302">
        <v>0</v>
      </c>
      <c r="CB26" s="341"/>
      <c r="CC26" s="341"/>
      <c r="CD26" s="341"/>
      <c r="CE26" s="341"/>
      <c r="CF26" s="302">
        <v>0</v>
      </c>
      <c r="CG26" s="303">
        <v>0</v>
      </c>
      <c r="CH26" s="300">
        <v>9</v>
      </c>
      <c r="CI26" s="1114">
        <v>0</v>
      </c>
      <c r="CJ26" s="1114">
        <v>0</v>
      </c>
      <c r="CK26" s="1114">
        <v>0</v>
      </c>
      <c r="CL26" s="1114">
        <v>0</v>
      </c>
      <c r="CM26" s="301">
        <v>0</v>
      </c>
      <c r="CP26" s="265"/>
      <c r="CR26" s="265"/>
      <c r="CT26" s="265"/>
      <c r="CV26" s="265"/>
    </row>
    <row r="27" spans="1:100" s="266" customFormat="1" ht="15.75" customHeight="1">
      <c r="A27" s="312" t="s">
        <v>224</v>
      </c>
      <c r="B27" s="300">
        <v>10</v>
      </c>
      <c r="C27" s="341">
        <v>0</v>
      </c>
      <c r="D27" s="341">
        <v>280571.1701350442</v>
      </c>
      <c r="E27" s="341">
        <v>30335.851250545118</v>
      </c>
      <c r="F27" s="341">
        <v>-120326.98318675467</v>
      </c>
      <c r="G27" s="302">
        <v>190580.03819883463</v>
      </c>
      <c r="H27" s="341">
        <v>0</v>
      </c>
      <c r="I27" s="341">
        <v>280571.1701350442</v>
      </c>
      <c r="J27" s="341">
        <v>30335.851250545118</v>
      </c>
      <c r="K27" s="341">
        <v>-120326.98318675467</v>
      </c>
      <c r="L27" s="302">
        <v>190580.03819883463</v>
      </c>
      <c r="M27" s="303">
        <v>381160.07639766927</v>
      </c>
      <c r="N27" s="300">
        <v>10</v>
      </c>
      <c r="O27" s="341">
        <v>0</v>
      </c>
      <c r="P27" s="341">
        <v>315074.52339100343</v>
      </c>
      <c r="Q27" s="341">
        <v>28713.111196912956</v>
      </c>
      <c r="R27" s="341">
        <v>-113816.8236291559</v>
      </c>
      <c r="S27" s="302">
        <v>229970.81095876047</v>
      </c>
      <c r="T27" s="341">
        <v>0</v>
      </c>
      <c r="U27" s="341">
        <v>315074.52339100343</v>
      </c>
      <c r="V27" s="341">
        <v>28713.111196912956</v>
      </c>
      <c r="W27" s="341">
        <v>-113816.8236291559</v>
      </c>
      <c r="X27" s="302">
        <v>229970.81095876047</v>
      </c>
      <c r="Y27" s="303">
        <v>459941.62191752094</v>
      </c>
      <c r="Z27" s="300">
        <v>10</v>
      </c>
      <c r="AA27" s="341">
        <v>0</v>
      </c>
      <c r="AB27" s="341">
        <v>76243.995243656289</v>
      </c>
      <c r="AC27" s="341">
        <v>6343.4383914711943</v>
      </c>
      <c r="AD27" s="341">
        <v>-23525.349310413763</v>
      </c>
      <c r="AE27" s="302">
        <v>59062.084324713724</v>
      </c>
      <c r="AF27" s="341">
        <v>0</v>
      </c>
      <c r="AG27" s="341">
        <v>76243.995243656289</v>
      </c>
      <c r="AH27" s="341">
        <v>6343.4383914711943</v>
      </c>
      <c r="AI27" s="341">
        <v>-23525.349310413763</v>
      </c>
      <c r="AJ27" s="302">
        <v>59062.084324713724</v>
      </c>
      <c r="AK27" s="303">
        <v>118124.16864942745</v>
      </c>
      <c r="AL27" s="300">
        <v>10</v>
      </c>
      <c r="AM27" s="341">
        <v>0</v>
      </c>
      <c r="AN27" s="341">
        <v>251117.08808727414</v>
      </c>
      <c r="AO27" s="341">
        <v>23335.270192727014</v>
      </c>
      <c r="AP27" s="341">
        <v>-102572.00257512165</v>
      </c>
      <c r="AQ27" s="302">
        <v>171880.3557048795</v>
      </c>
      <c r="AR27" s="341">
        <v>0</v>
      </c>
      <c r="AS27" s="341">
        <v>251117.08808727414</v>
      </c>
      <c r="AT27" s="341">
        <v>23335.270192727014</v>
      </c>
      <c r="AU27" s="341">
        <v>-102572.00257512165</v>
      </c>
      <c r="AV27" s="302">
        <v>171880.3557048795</v>
      </c>
      <c r="AW27" s="303">
        <v>343760.71140975901</v>
      </c>
      <c r="AX27" s="300">
        <v>10</v>
      </c>
      <c r="AY27" s="341">
        <v>0</v>
      </c>
      <c r="AZ27" s="341">
        <v>2356.3265638216071</v>
      </c>
      <c r="BA27" s="341">
        <v>160.93289788087597</v>
      </c>
      <c r="BB27" s="341">
        <v>-665.81177293623864</v>
      </c>
      <c r="BC27" s="302">
        <v>1851.4476887662443</v>
      </c>
      <c r="BD27" s="341">
        <v>0</v>
      </c>
      <c r="BE27" s="341">
        <v>2356.3265638216071</v>
      </c>
      <c r="BF27" s="341">
        <v>160.93289788087597</v>
      </c>
      <c r="BG27" s="341">
        <v>-665.81177293623864</v>
      </c>
      <c r="BH27" s="302">
        <v>1851.4476887662443</v>
      </c>
      <c r="BI27" s="303">
        <v>3702.8953775324885</v>
      </c>
      <c r="BJ27" s="300">
        <v>10</v>
      </c>
      <c r="BK27" s="341"/>
      <c r="BL27" s="341"/>
      <c r="BM27" s="341"/>
      <c r="BN27" s="341"/>
      <c r="BO27" s="302">
        <v>0</v>
      </c>
      <c r="BP27" s="341"/>
      <c r="BQ27" s="341"/>
      <c r="BR27" s="341"/>
      <c r="BS27" s="341"/>
      <c r="BT27" s="302">
        <v>0</v>
      </c>
      <c r="BU27" s="303">
        <v>0</v>
      </c>
      <c r="BV27" s="300">
        <v>10</v>
      </c>
      <c r="BW27" s="341">
        <v>0</v>
      </c>
      <c r="BX27" s="341">
        <v>3871.1079262783542</v>
      </c>
      <c r="BY27" s="341">
        <v>455.97654399581523</v>
      </c>
      <c r="BZ27" s="341">
        <v>-2330.3412052768354</v>
      </c>
      <c r="CA27" s="302">
        <v>1996.7432649973343</v>
      </c>
      <c r="CB27" s="341">
        <v>0</v>
      </c>
      <c r="CC27" s="341">
        <v>3871.1079262783542</v>
      </c>
      <c r="CD27" s="341">
        <v>455.97654399581523</v>
      </c>
      <c r="CE27" s="341">
        <v>-2330.3412052768354</v>
      </c>
      <c r="CF27" s="302">
        <v>1996.7432649973343</v>
      </c>
      <c r="CG27" s="303">
        <v>3993.4865299946687</v>
      </c>
      <c r="CH27" s="300">
        <v>10</v>
      </c>
      <c r="CI27" s="1114">
        <v>0</v>
      </c>
      <c r="CJ27" s="1114">
        <v>1858468.4226941562</v>
      </c>
      <c r="CK27" s="1114">
        <v>178689.16094706595</v>
      </c>
      <c r="CL27" s="1114">
        <v>-726474.62335931789</v>
      </c>
      <c r="CM27" s="301">
        <v>1310682.9602819039</v>
      </c>
      <c r="CP27" s="267"/>
      <c r="CR27" s="267"/>
      <c r="CT27" s="267"/>
      <c r="CV27" s="267"/>
    </row>
    <row r="28" spans="1:100" s="266" customFormat="1" ht="15.75" customHeight="1">
      <c r="A28" s="299" t="s">
        <v>226</v>
      </c>
      <c r="B28" s="300">
        <v>11</v>
      </c>
      <c r="C28" s="306">
        <v>0</v>
      </c>
      <c r="D28" s="306">
        <v>280571.1701350442</v>
      </c>
      <c r="E28" s="306">
        <v>30335.851250545118</v>
      </c>
      <c r="F28" s="306">
        <v>-120326.98318675467</v>
      </c>
      <c r="G28" s="302">
        <v>190580.03819883463</v>
      </c>
      <c r="H28" s="306">
        <v>0</v>
      </c>
      <c r="I28" s="306">
        <v>280571.1701350442</v>
      </c>
      <c r="J28" s="306">
        <v>30335.851250545118</v>
      </c>
      <c r="K28" s="306">
        <v>-120326.98318675467</v>
      </c>
      <c r="L28" s="302">
        <v>190580.03819883463</v>
      </c>
      <c r="M28" s="303">
        <v>381160.07639766927</v>
      </c>
      <c r="N28" s="300">
        <v>11</v>
      </c>
      <c r="O28" s="306">
        <v>0</v>
      </c>
      <c r="P28" s="306">
        <v>315074.52339100343</v>
      </c>
      <c r="Q28" s="306">
        <v>28713.111196912956</v>
      </c>
      <c r="R28" s="306">
        <v>-113816.8236291559</v>
      </c>
      <c r="S28" s="302">
        <v>229970.81095876047</v>
      </c>
      <c r="T28" s="306">
        <v>0</v>
      </c>
      <c r="U28" s="306">
        <v>315074.52339100343</v>
      </c>
      <c r="V28" s="306">
        <v>28713.111196912956</v>
      </c>
      <c r="W28" s="306">
        <v>-113816.8236291559</v>
      </c>
      <c r="X28" s="302">
        <v>229970.81095876047</v>
      </c>
      <c r="Y28" s="303">
        <v>459941.62191752094</v>
      </c>
      <c r="Z28" s="300">
        <v>11</v>
      </c>
      <c r="AA28" s="306">
        <v>0</v>
      </c>
      <c r="AB28" s="306">
        <v>76243.995243656289</v>
      </c>
      <c r="AC28" s="306">
        <v>6343.4383914711943</v>
      </c>
      <c r="AD28" s="306">
        <v>-23525.349310413763</v>
      </c>
      <c r="AE28" s="302">
        <v>59062.084324713724</v>
      </c>
      <c r="AF28" s="306">
        <v>0</v>
      </c>
      <c r="AG28" s="306">
        <v>76243.995243656289</v>
      </c>
      <c r="AH28" s="306">
        <v>6343.4383914711943</v>
      </c>
      <c r="AI28" s="306">
        <v>-23525.349310413763</v>
      </c>
      <c r="AJ28" s="302">
        <v>59062.084324713724</v>
      </c>
      <c r="AK28" s="303">
        <v>118124.16864942745</v>
      </c>
      <c r="AL28" s="300">
        <v>11</v>
      </c>
      <c r="AM28" s="306">
        <v>0</v>
      </c>
      <c r="AN28" s="306">
        <v>251117.08808727414</v>
      </c>
      <c r="AO28" s="306">
        <v>23335.270192727014</v>
      </c>
      <c r="AP28" s="306">
        <v>-102572.00257512165</v>
      </c>
      <c r="AQ28" s="302">
        <v>171880.3557048795</v>
      </c>
      <c r="AR28" s="306">
        <v>0</v>
      </c>
      <c r="AS28" s="306">
        <v>251117.08808727414</v>
      </c>
      <c r="AT28" s="306">
        <v>23335.270192727014</v>
      </c>
      <c r="AU28" s="306">
        <v>-102572.00257512165</v>
      </c>
      <c r="AV28" s="302">
        <v>171880.3557048795</v>
      </c>
      <c r="AW28" s="303">
        <v>343760.71140975901</v>
      </c>
      <c r="AX28" s="300">
        <v>11</v>
      </c>
      <c r="AY28" s="306">
        <v>0</v>
      </c>
      <c r="AZ28" s="306">
        <v>2356.3265638216071</v>
      </c>
      <c r="BA28" s="306">
        <v>160.93289788087597</v>
      </c>
      <c r="BB28" s="306">
        <v>-665.81177293623864</v>
      </c>
      <c r="BC28" s="302">
        <v>1851.4476887662443</v>
      </c>
      <c r="BD28" s="306">
        <v>0</v>
      </c>
      <c r="BE28" s="306">
        <v>2356.3265638216071</v>
      </c>
      <c r="BF28" s="306">
        <v>160.93289788087597</v>
      </c>
      <c r="BG28" s="306">
        <v>-665.81177293623864</v>
      </c>
      <c r="BH28" s="302">
        <v>1851.4476887662443</v>
      </c>
      <c r="BI28" s="303">
        <v>3702.8953775324885</v>
      </c>
      <c r="BJ28" s="300">
        <v>11</v>
      </c>
      <c r="BK28" s="306">
        <v>0</v>
      </c>
      <c r="BL28" s="306">
        <v>0</v>
      </c>
      <c r="BM28" s="306">
        <v>0</v>
      </c>
      <c r="BN28" s="306">
        <v>0</v>
      </c>
      <c r="BO28" s="302">
        <v>0</v>
      </c>
      <c r="BP28" s="306">
        <v>0</v>
      </c>
      <c r="BQ28" s="306">
        <v>0</v>
      </c>
      <c r="BR28" s="306">
        <v>0</v>
      </c>
      <c r="BS28" s="306">
        <v>0</v>
      </c>
      <c r="BT28" s="302">
        <v>0</v>
      </c>
      <c r="BU28" s="303">
        <v>0</v>
      </c>
      <c r="BV28" s="300">
        <v>11</v>
      </c>
      <c r="BW28" s="306">
        <v>0</v>
      </c>
      <c r="BX28" s="306">
        <v>3871.1079262783542</v>
      </c>
      <c r="BY28" s="306">
        <v>455.97654399581523</v>
      </c>
      <c r="BZ28" s="306">
        <v>-2330.3412052768354</v>
      </c>
      <c r="CA28" s="302">
        <v>1996.7432649973343</v>
      </c>
      <c r="CB28" s="306">
        <v>0</v>
      </c>
      <c r="CC28" s="306">
        <v>3871.1079262783542</v>
      </c>
      <c r="CD28" s="306">
        <v>455.97654399581523</v>
      </c>
      <c r="CE28" s="306">
        <v>-2330.3412052768354</v>
      </c>
      <c r="CF28" s="302">
        <v>1996.7432649973343</v>
      </c>
      <c r="CG28" s="303">
        <v>3993.4865299946687</v>
      </c>
      <c r="CH28" s="300">
        <v>11</v>
      </c>
      <c r="CI28" s="1114">
        <v>0</v>
      </c>
      <c r="CJ28" s="1114">
        <v>1858468.4226941562</v>
      </c>
      <c r="CK28" s="1114">
        <v>178689.16094706595</v>
      </c>
      <c r="CL28" s="1114">
        <v>-726474.62335931789</v>
      </c>
      <c r="CM28" s="301">
        <v>1310682.9602819039</v>
      </c>
    </row>
    <row r="29" spans="1:100" ht="15.75" customHeight="1">
      <c r="A29" s="299" t="s">
        <v>1335</v>
      </c>
      <c r="B29" s="300"/>
      <c r="C29" s="314" t="s">
        <v>1313</v>
      </c>
      <c r="D29" s="314" t="s">
        <v>1313</v>
      </c>
      <c r="E29" s="314" t="s">
        <v>1313</v>
      </c>
      <c r="F29" s="314" t="s">
        <v>1313</v>
      </c>
      <c r="G29" s="315"/>
      <c r="H29" s="316" t="s">
        <v>1313</v>
      </c>
      <c r="I29" s="314" t="s">
        <v>1313</v>
      </c>
      <c r="J29" s="314" t="s">
        <v>1313</v>
      </c>
      <c r="K29" s="314" t="s">
        <v>1313</v>
      </c>
      <c r="L29" s="1115"/>
      <c r="M29" s="317" t="s">
        <v>1313</v>
      </c>
      <c r="N29" s="300"/>
      <c r="O29" s="314" t="s">
        <v>1313</v>
      </c>
      <c r="P29" s="314" t="s">
        <v>1313</v>
      </c>
      <c r="Q29" s="314" t="s">
        <v>1313</v>
      </c>
      <c r="R29" s="314" t="s">
        <v>1313</v>
      </c>
      <c r="S29" s="315"/>
      <c r="T29" s="316" t="s">
        <v>1313</v>
      </c>
      <c r="U29" s="314" t="s">
        <v>1313</v>
      </c>
      <c r="V29" s="314" t="s">
        <v>1313</v>
      </c>
      <c r="W29" s="314" t="s">
        <v>1313</v>
      </c>
      <c r="X29" s="1115"/>
      <c r="Y29" s="317" t="s">
        <v>1313</v>
      </c>
      <c r="Z29" s="300"/>
      <c r="AA29" s="314" t="s">
        <v>1313</v>
      </c>
      <c r="AB29" s="314" t="s">
        <v>1313</v>
      </c>
      <c r="AC29" s="314" t="s">
        <v>1313</v>
      </c>
      <c r="AD29" s="314" t="s">
        <v>1313</v>
      </c>
      <c r="AE29" s="315"/>
      <c r="AF29" s="316" t="s">
        <v>1313</v>
      </c>
      <c r="AG29" s="314" t="s">
        <v>1313</v>
      </c>
      <c r="AH29" s="314" t="s">
        <v>1313</v>
      </c>
      <c r="AI29" s="314" t="s">
        <v>1313</v>
      </c>
      <c r="AJ29" s="1115"/>
      <c r="AK29" s="317" t="s">
        <v>1313</v>
      </c>
      <c r="AL29" s="300"/>
      <c r="AM29" s="314" t="s">
        <v>1313</v>
      </c>
      <c r="AN29" s="314" t="s">
        <v>1313</v>
      </c>
      <c r="AO29" s="314" t="s">
        <v>1313</v>
      </c>
      <c r="AP29" s="314" t="s">
        <v>1313</v>
      </c>
      <c r="AQ29" s="315"/>
      <c r="AR29" s="316" t="s">
        <v>1313</v>
      </c>
      <c r="AS29" s="314" t="s">
        <v>1313</v>
      </c>
      <c r="AT29" s="314" t="s">
        <v>1313</v>
      </c>
      <c r="AU29" s="314" t="s">
        <v>1313</v>
      </c>
      <c r="AV29" s="1115"/>
      <c r="AW29" s="317" t="s">
        <v>1313</v>
      </c>
      <c r="AX29" s="300"/>
      <c r="AY29" s="314" t="s">
        <v>1313</v>
      </c>
      <c r="AZ29" s="314" t="s">
        <v>1313</v>
      </c>
      <c r="BA29" s="314" t="s">
        <v>1313</v>
      </c>
      <c r="BB29" s="314" t="s">
        <v>1313</v>
      </c>
      <c r="BC29" s="315"/>
      <c r="BD29" s="316" t="s">
        <v>1313</v>
      </c>
      <c r="BE29" s="314" t="s">
        <v>1313</v>
      </c>
      <c r="BF29" s="314" t="s">
        <v>1313</v>
      </c>
      <c r="BG29" s="314" t="s">
        <v>1313</v>
      </c>
      <c r="BH29" s="1115"/>
      <c r="BI29" s="317" t="s">
        <v>1313</v>
      </c>
      <c r="BJ29" s="300"/>
      <c r="BK29" s="314" t="s">
        <v>1313</v>
      </c>
      <c r="BL29" s="314" t="s">
        <v>1313</v>
      </c>
      <c r="BM29" s="314" t="s">
        <v>1313</v>
      </c>
      <c r="BN29" s="314" t="s">
        <v>1313</v>
      </c>
      <c r="BO29" s="315"/>
      <c r="BP29" s="316" t="s">
        <v>1313</v>
      </c>
      <c r="BQ29" s="314" t="s">
        <v>1313</v>
      </c>
      <c r="BR29" s="314" t="s">
        <v>1313</v>
      </c>
      <c r="BS29" s="314" t="s">
        <v>1313</v>
      </c>
      <c r="BT29" s="1115"/>
      <c r="BU29" s="317" t="s">
        <v>1313</v>
      </c>
      <c r="BV29" s="300"/>
      <c r="BW29" s="314" t="s">
        <v>1313</v>
      </c>
      <c r="BX29" s="314" t="s">
        <v>1313</v>
      </c>
      <c r="BY29" s="314" t="s">
        <v>1313</v>
      </c>
      <c r="BZ29" s="314" t="s">
        <v>1313</v>
      </c>
      <c r="CA29" s="315"/>
      <c r="CB29" s="316" t="s">
        <v>1313</v>
      </c>
      <c r="CC29" s="314" t="s">
        <v>1313</v>
      </c>
      <c r="CD29" s="314" t="s">
        <v>1313</v>
      </c>
      <c r="CE29" s="314" t="s">
        <v>1313</v>
      </c>
      <c r="CF29" s="1115"/>
      <c r="CG29" s="317" t="s">
        <v>1313</v>
      </c>
      <c r="CH29" s="300"/>
      <c r="CI29" s="1115" t="s">
        <v>1313</v>
      </c>
      <c r="CJ29" s="1115" t="s">
        <v>1313</v>
      </c>
      <c r="CK29" s="1115" t="s">
        <v>1313</v>
      </c>
      <c r="CL29" s="1115"/>
      <c r="CM29" s="314"/>
      <c r="CP29" s="266"/>
      <c r="CQ29" s="266"/>
      <c r="CR29" s="266"/>
      <c r="CS29" s="266"/>
      <c r="CT29" s="266"/>
      <c r="CU29" s="266"/>
      <c r="CV29" s="266"/>
    </row>
    <row r="30" spans="1:100" s="268" customFormat="1" ht="15.75" customHeight="1">
      <c r="A30" s="293" t="s">
        <v>1336</v>
      </c>
      <c r="B30" s="300">
        <v>12</v>
      </c>
      <c r="C30" s="318">
        <v>298865.59000000439</v>
      </c>
      <c r="D30" s="318">
        <v>666176.3901350504</v>
      </c>
      <c r="E30" s="318">
        <v>550486.89125055983</v>
      </c>
      <c r="F30" s="318">
        <v>627390.13681326946</v>
      </c>
      <c r="G30" s="319">
        <v>2142919.0081988839</v>
      </c>
      <c r="H30" s="320">
        <v>1584274.2645778952</v>
      </c>
      <c r="I30" s="318">
        <v>2194512.9185315492</v>
      </c>
      <c r="J30" s="318">
        <v>2431412.0285210405</v>
      </c>
      <c r="K30" s="318">
        <v>3478740.6506929328</v>
      </c>
      <c r="L30" s="1116">
        <v>9688939.8623234164</v>
      </c>
      <c r="M30" s="321">
        <v>11831858.8705223</v>
      </c>
      <c r="N30" s="300">
        <v>12</v>
      </c>
      <c r="O30" s="318">
        <v>988822.07999998017</v>
      </c>
      <c r="P30" s="318">
        <v>1483152.9633909783</v>
      </c>
      <c r="Q30" s="318">
        <v>1348016.8111969833</v>
      </c>
      <c r="R30" s="318">
        <v>1738617.8963709627</v>
      </c>
      <c r="S30" s="319">
        <v>5558609.7509589046</v>
      </c>
      <c r="T30" s="320">
        <v>2032409.4723101682</v>
      </c>
      <c r="U30" s="318">
        <v>2640111.7488505575</v>
      </c>
      <c r="V30" s="318">
        <v>2834814.8037338592</v>
      </c>
      <c r="W30" s="318">
        <v>4353043.877321288</v>
      </c>
      <c r="X30" s="1116">
        <v>11860379.902215872</v>
      </c>
      <c r="Y30" s="321">
        <v>17418989.653174777</v>
      </c>
      <c r="Z30" s="300">
        <v>12</v>
      </c>
      <c r="AA30" s="318">
        <v>492440.83999999712</v>
      </c>
      <c r="AB30" s="318">
        <v>551776.99524365354</v>
      </c>
      <c r="AC30" s="318">
        <v>480687.17839147022</v>
      </c>
      <c r="AD30" s="318">
        <v>623212.04068959167</v>
      </c>
      <c r="AE30" s="319">
        <v>2148117.0543247126</v>
      </c>
      <c r="AF30" s="320">
        <v>864492.89141888055</v>
      </c>
      <c r="AG30" s="318">
        <v>975810.50992259709</v>
      </c>
      <c r="AH30" s="318">
        <v>1025323.2009065682</v>
      </c>
      <c r="AI30" s="318">
        <v>1454305.795457076</v>
      </c>
      <c r="AJ30" s="1116">
        <v>4319932.3977051219</v>
      </c>
      <c r="AK30" s="321">
        <v>6468049.4520298345</v>
      </c>
      <c r="AL30" s="300">
        <v>12</v>
      </c>
      <c r="AM30" s="318">
        <v>4235970.199999894</v>
      </c>
      <c r="AN30" s="318">
        <v>4772797.8880871506</v>
      </c>
      <c r="AO30" s="318">
        <v>5156909.1701926021</v>
      </c>
      <c r="AP30" s="318">
        <v>8243238.1974245934</v>
      </c>
      <c r="AQ30" s="319">
        <v>22408915.455704242</v>
      </c>
      <c r="AR30" s="320">
        <v>4312411.3277368341</v>
      </c>
      <c r="AS30" s="318">
        <v>5065354.8371150997</v>
      </c>
      <c r="AT30" s="318">
        <v>5603263.0847619008</v>
      </c>
      <c r="AU30" s="318">
        <v>7622934.0346280411</v>
      </c>
      <c r="AV30" s="1116">
        <v>22603963.284241877</v>
      </c>
      <c r="AW30" s="321">
        <v>45012878.739946119</v>
      </c>
      <c r="AX30" s="300">
        <v>12</v>
      </c>
      <c r="AY30" s="318">
        <v>159379.20000000001</v>
      </c>
      <c r="AZ30" s="318">
        <v>113921.76656382164</v>
      </c>
      <c r="BA30" s="318">
        <v>92589.372897880865</v>
      </c>
      <c r="BB30" s="318">
        <v>137976.84822706375</v>
      </c>
      <c r="BC30" s="319">
        <v>503867.18768876622</v>
      </c>
      <c r="BD30" s="320">
        <v>119484.20287841457</v>
      </c>
      <c r="BE30" s="318">
        <v>103041.74406308983</v>
      </c>
      <c r="BF30" s="318">
        <v>125048.68802202717</v>
      </c>
      <c r="BG30" s="318">
        <v>139183.2779218198</v>
      </c>
      <c r="BH30" s="1116">
        <v>486757.91288535134</v>
      </c>
      <c r="BI30" s="321">
        <v>990625.1005741175</v>
      </c>
      <c r="BJ30" s="300">
        <v>12</v>
      </c>
      <c r="BK30" s="318">
        <v>0</v>
      </c>
      <c r="BL30" s="318">
        <v>0</v>
      </c>
      <c r="BM30" s="318">
        <v>0</v>
      </c>
      <c r="BN30" s="318">
        <v>0</v>
      </c>
      <c r="BO30" s="319">
        <v>0</v>
      </c>
      <c r="BP30" s="320">
        <v>0</v>
      </c>
      <c r="BQ30" s="318">
        <v>0</v>
      </c>
      <c r="BR30" s="318">
        <v>0</v>
      </c>
      <c r="BS30" s="318">
        <v>0</v>
      </c>
      <c r="BT30" s="1116">
        <v>0</v>
      </c>
      <c r="BU30" s="321">
        <v>0</v>
      </c>
      <c r="BV30" s="300">
        <v>12</v>
      </c>
      <c r="BW30" s="318">
        <v>148484.05000000002</v>
      </c>
      <c r="BX30" s="318">
        <v>191391.60792627832</v>
      </c>
      <c r="BY30" s="318">
        <v>235652.67654399585</v>
      </c>
      <c r="BZ30" s="318">
        <v>478029.90879472258</v>
      </c>
      <c r="CA30" s="319">
        <v>1053558.2432649969</v>
      </c>
      <c r="CB30" s="320">
        <v>147794.29632292839</v>
      </c>
      <c r="CC30" s="318">
        <v>153004.72632511353</v>
      </c>
      <c r="CD30" s="318">
        <v>179641.60958771451</v>
      </c>
      <c r="CE30" s="318">
        <v>245217.81622671967</v>
      </c>
      <c r="CF30" s="1116">
        <v>725658.44846247614</v>
      </c>
      <c r="CG30" s="321">
        <v>1779216.6917274729</v>
      </c>
      <c r="CH30" s="300">
        <v>12</v>
      </c>
      <c r="CI30" s="1116">
        <v>15384828.415244995</v>
      </c>
      <c r="CJ30" s="1116">
        <v>18911054.096154939</v>
      </c>
      <c r="CK30" s="1116">
        <v>20063845.516006604</v>
      </c>
      <c r="CL30" s="1116">
        <v>29141890.480568081</v>
      </c>
      <c r="CM30" s="318">
        <v>83501618.507974625</v>
      </c>
      <c r="CO30" s="266"/>
      <c r="CP30" s="266"/>
      <c r="CQ30" s="266"/>
      <c r="CR30" s="266"/>
      <c r="CS30" s="266"/>
      <c r="CT30" s="266"/>
      <c r="CU30" s="266"/>
      <c r="CV30" s="266"/>
    </row>
    <row r="31" spans="1:100" s="269" customFormat="1" ht="15.75" customHeight="1">
      <c r="A31" s="322"/>
      <c r="B31" s="294"/>
      <c r="C31" s="308"/>
      <c r="D31" s="308"/>
      <c r="E31" s="308"/>
      <c r="F31" s="308"/>
      <c r="G31" s="309"/>
      <c r="H31" s="310"/>
      <c r="I31" s="308"/>
      <c r="J31" s="308"/>
      <c r="K31" s="308"/>
      <c r="L31" s="308"/>
      <c r="M31" s="310"/>
      <c r="N31" s="294"/>
      <c r="O31" s="308"/>
      <c r="P31" s="308"/>
      <c r="Q31" s="308"/>
      <c r="R31" s="308"/>
      <c r="S31" s="309"/>
      <c r="T31" s="310"/>
      <c r="U31" s="308"/>
      <c r="V31" s="308"/>
      <c r="W31" s="308"/>
      <c r="X31" s="308"/>
      <c r="Y31" s="310"/>
      <c r="Z31" s="294"/>
      <c r="AA31" s="308"/>
      <c r="AB31" s="308"/>
      <c r="AC31" s="308"/>
      <c r="AD31" s="308"/>
      <c r="AE31" s="309"/>
      <c r="AF31" s="310"/>
      <c r="AG31" s="308"/>
      <c r="AH31" s="308"/>
      <c r="AI31" s="308"/>
      <c r="AJ31" s="308"/>
      <c r="AK31" s="310"/>
      <c r="AL31" s="294"/>
      <c r="AM31" s="308"/>
      <c r="AN31" s="308"/>
      <c r="AO31" s="308"/>
      <c r="AP31" s="308"/>
      <c r="AQ31" s="309"/>
      <c r="AR31" s="310"/>
      <c r="AS31" s="308"/>
      <c r="AT31" s="308"/>
      <c r="AU31" s="308"/>
      <c r="AV31" s="308"/>
      <c r="AW31" s="310"/>
      <c r="AX31" s="294"/>
      <c r="AY31" s="308"/>
      <c r="AZ31" s="308"/>
      <c r="BA31" s="308"/>
      <c r="BB31" s="308"/>
      <c r="BC31" s="309"/>
      <c r="BD31" s="310"/>
      <c r="BE31" s="308"/>
      <c r="BF31" s="308"/>
      <c r="BG31" s="308"/>
      <c r="BH31" s="308"/>
      <c r="BI31" s="310"/>
      <c r="BJ31" s="294"/>
      <c r="BK31" s="308"/>
      <c r="BL31" s="308"/>
      <c r="BM31" s="308"/>
      <c r="BN31" s="308"/>
      <c r="BO31" s="309"/>
      <c r="BP31" s="310"/>
      <c r="BQ31" s="308"/>
      <c r="BR31" s="308"/>
      <c r="BS31" s="308"/>
      <c r="BT31" s="308"/>
      <c r="BU31" s="310"/>
      <c r="BV31" s="294"/>
      <c r="BW31" s="308"/>
      <c r="BX31" s="308"/>
      <c r="BY31" s="308"/>
      <c r="BZ31" s="308"/>
      <c r="CA31" s="309"/>
      <c r="CB31" s="310"/>
      <c r="CC31" s="308"/>
      <c r="CD31" s="308"/>
      <c r="CE31" s="308"/>
      <c r="CF31" s="308"/>
      <c r="CG31" s="310"/>
      <c r="CH31" s="294"/>
      <c r="CI31" s="308"/>
      <c r="CJ31" s="308"/>
      <c r="CK31" s="308"/>
      <c r="CL31" s="308"/>
      <c r="CM31" s="311"/>
      <c r="CO31" s="265"/>
      <c r="CP31" s="265"/>
      <c r="CQ31" s="265"/>
      <c r="CR31" s="265"/>
      <c r="CS31" s="265"/>
      <c r="CT31" s="265"/>
      <c r="CU31" s="265"/>
      <c r="CV31" s="265"/>
    </row>
    <row r="32" spans="1:100" ht="15.75" customHeight="1">
      <c r="A32" s="293" t="s">
        <v>229</v>
      </c>
      <c r="B32" s="294"/>
      <c r="C32" s="308"/>
      <c r="D32" s="308"/>
      <c r="E32" s="308"/>
      <c r="F32" s="308"/>
      <c r="G32" s="309"/>
      <c r="H32" s="310"/>
      <c r="I32" s="308"/>
      <c r="J32" s="308"/>
      <c r="K32" s="308"/>
      <c r="L32" s="308"/>
      <c r="M32" s="310"/>
      <c r="N32" s="294"/>
      <c r="O32" s="308"/>
      <c r="P32" s="308"/>
      <c r="Q32" s="308"/>
      <c r="R32" s="308"/>
      <c r="S32" s="309"/>
      <c r="T32" s="310"/>
      <c r="U32" s="308"/>
      <c r="V32" s="308"/>
      <c r="W32" s="308"/>
      <c r="X32" s="308"/>
      <c r="Y32" s="310"/>
      <c r="Z32" s="294"/>
      <c r="AA32" s="308"/>
      <c r="AB32" s="308"/>
      <c r="AC32" s="308"/>
      <c r="AD32" s="308"/>
      <c r="AE32" s="309"/>
      <c r="AF32" s="310"/>
      <c r="AG32" s="308"/>
      <c r="AH32" s="308"/>
      <c r="AI32" s="308"/>
      <c r="AJ32" s="308"/>
      <c r="AK32" s="310"/>
      <c r="AL32" s="294"/>
      <c r="AM32" s="308"/>
      <c r="AN32" s="308"/>
      <c r="AO32" s="308"/>
      <c r="AP32" s="308"/>
      <c r="AQ32" s="309"/>
      <c r="AR32" s="310"/>
      <c r="AS32" s="308"/>
      <c r="AT32" s="308"/>
      <c r="AU32" s="308"/>
      <c r="AV32" s="308"/>
      <c r="AW32" s="310"/>
      <c r="AX32" s="294"/>
      <c r="AY32" s="308"/>
      <c r="AZ32" s="308"/>
      <c r="BA32" s="308"/>
      <c r="BB32" s="308"/>
      <c r="BC32" s="309"/>
      <c r="BD32" s="310"/>
      <c r="BE32" s="308"/>
      <c r="BF32" s="308"/>
      <c r="BG32" s="308"/>
      <c r="BH32" s="308"/>
      <c r="BI32" s="310"/>
      <c r="BJ32" s="294"/>
      <c r="BK32" s="308"/>
      <c r="BL32" s="308"/>
      <c r="BM32" s="308"/>
      <c r="BN32" s="308"/>
      <c r="BO32" s="309"/>
      <c r="BP32" s="310"/>
      <c r="BQ32" s="308"/>
      <c r="BR32" s="308"/>
      <c r="BS32" s="308"/>
      <c r="BT32" s="308"/>
      <c r="BU32" s="310"/>
      <c r="BV32" s="294"/>
      <c r="BW32" s="308"/>
      <c r="BX32" s="308"/>
      <c r="BY32" s="308"/>
      <c r="BZ32" s="308"/>
      <c r="CA32" s="309"/>
      <c r="CB32" s="310"/>
      <c r="CC32" s="308"/>
      <c r="CD32" s="308"/>
      <c r="CE32" s="308"/>
      <c r="CF32" s="308"/>
      <c r="CG32" s="310"/>
      <c r="CH32" s="294"/>
      <c r="CI32" s="308"/>
      <c r="CJ32" s="308"/>
      <c r="CK32" s="308"/>
      <c r="CL32" s="308"/>
      <c r="CM32" s="311"/>
      <c r="CP32" s="265"/>
      <c r="CR32" s="265"/>
      <c r="CT32" s="265"/>
      <c r="CV32" s="265"/>
    </row>
    <row r="33" spans="1:100" ht="15.75" customHeight="1">
      <c r="A33" s="312" t="s">
        <v>231</v>
      </c>
      <c r="B33" s="300">
        <v>13</v>
      </c>
      <c r="C33" s="341">
        <v>13743.968837600898</v>
      </c>
      <c r="D33" s="341">
        <v>18350.749780493094</v>
      </c>
      <c r="E33" s="341">
        <v>48386.968414894414</v>
      </c>
      <c r="F33" s="341">
        <v>52502.49403728437</v>
      </c>
      <c r="G33" s="302">
        <v>132984.18107027278</v>
      </c>
      <c r="H33" s="342">
        <v>120683.3537973655</v>
      </c>
      <c r="I33" s="341">
        <v>152081.36518172649</v>
      </c>
      <c r="J33" s="341">
        <v>628663.0357125093</v>
      </c>
      <c r="K33" s="341">
        <v>533080.10985928436</v>
      </c>
      <c r="L33" s="1114">
        <v>1434507.8645508857</v>
      </c>
      <c r="M33" s="324">
        <v>1567492.0456211586</v>
      </c>
      <c r="N33" s="300">
        <v>13</v>
      </c>
      <c r="O33" s="341">
        <v>44920.690544912526</v>
      </c>
      <c r="P33" s="341">
        <v>118657.30519155625</v>
      </c>
      <c r="Q33" s="341">
        <v>79603.315625917225</v>
      </c>
      <c r="R33" s="341">
        <v>42275.733629964576</v>
      </c>
      <c r="S33" s="302">
        <v>285457.04499235057</v>
      </c>
      <c r="T33" s="342">
        <v>441630.43650069751</v>
      </c>
      <c r="U33" s="341">
        <v>673880.76685010805</v>
      </c>
      <c r="V33" s="341">
        <v>952762.40282252594</v>
      </c>
      <c r="W33" s="341">
        <v>385889.38707166613</v>
      </c>
      <c r="X33" s="1114">
        <v>2454162.9932449977</v>
      </c>
      <c r="Y33" s="324">
        <v>2739620.0382373482</v>
      </c>
      <c r="Z33" s="300">
        <v>13</v>
      </c>
      <c r="AA33" s="341">
        <v>46808.431860256293</v>
      </c>
      <c r="AB33" s="341">
        <v>13098.12685997394</v>
      </c>
      <c r="AC33" s="341">
        <v>10880.698051967873</v>
      </c>
      <c r="AD33" s="341">
        <v>65980.988891067944</v>
      </c>
      <c r="AE33" s="302">
        <v>136768.24566326605</v>
      </c>
      <c r="AF33" s="342">
        <v>283198.41269478254</v>
      </c>
      <c r="AG33" s="341">
        <v>213635.5359505279</v>
      </c>
      <c r="AH33" s="341">
        <v>161071.95911483213</v>
      </c>
      <c r="AI33" s="341">
        <v>442261.85502237192</v>
      </c>
      <c r="AJ33" s="1114">
        <v>1100167.7627825146</v>
      </c>
      <c r="AK33" s="324">
        <v>1236936.0084457807</v>
      </c>
      <c r="AL33" s="300">
        <v>13</v>
      </c>
      <c r="AM33" s="341">
        <v>117120.92510879926</v>
      </c>
      <c r="AN33" s="341">
        <v>99498.074511497995</v>
      </c>
      <c r="AO33" s="341">
        <v>122156.86923997478</v>
      </c>
      <c r="AP33" s="341">
        <v>227157.68314882147</v>
      </c>
      <c r="AQ33" s="302">
        <v>565933.55200909358</v>
      </c>
      <c r="AR33" s="342">
        <v>669237.96747997135</v>
      </c>
      <c r="AS33" s="341">
        <v>736107.79452773894</v>
      </c>
      <c r="AT33" s="341">
        <v>1102314.2647832721</v>
      </c>
      <c r="AU33" s="341">
        <v>1711396.1307745245</v>
      </c>
      <c r="AV33" s="1114">
        <v>4219056.1575655062</v>
      </c>
      <c r="AW33" s="324">
        <v>4784989.7095745998</v>
      </c>
      <c r="AX33" s="300">
        <v>13</v>
      </c>
      <c r="AY33" s="341">
        <v>27657.385090101929</v>
      </c>
      <c r="AZ33" s="341">
        <v>1556.1414019216484</v>
      </c>
      <c r="BA33" s="341">
        <v>0</v>
      </c>
      <c r="BB33" s="341">
        <v>0</v>
      </c>
      <c r="BC33" s="302">
        <v>29213.526492023579</v>
      </c>
      <c r="BD33" s="342">
        <v>118586.32234983705</v>
      </c>
      <c r="BE33" s="341">
        <v>12125.450375050954</v>
      </c>
      <c r="BF33" s="341">
        <v>0</v>
      </c>
      <c r="BG33" s="341">
        <v>0</v>
      </c>
      <c r="BH33" s="1114">
        <v>130711.772724888</v>
      </c>
      <c r="BI33" s="324">
        <v>159925.29921691158</v>
      </c>
      <c r="BJ33" s="300">
        <v>13</v>
      </c>
      <c r="BK33" s="341">
        <v>1E-25</v>
      </c>
      <c r="BL33" s="341">
        <v>1E-25</v>
      </c>
      <c r="BM33" s="341">
        <v>1E-25</v>
      </c>
      <c r="BN33" s="341">
        <v>1E-25</v>
      </c>
      <c r="BO33" s="302">
        <v>4.0000000000000002E-25</v>
      </c>
      <c r="BP33" s="342">
        <v>1.0000000000000001E-18</v>
      </c>
      <c r="BQ33" s="341">
        <v>1.0000000000000001E-18</v>
      </c>
      <c r="BR33" s="341">
        <v>1.0000000000000001E-18</v>
      </c>
      <c r="BS33" s="341">
        <v>1.0000000000000001E-18</v>
      </c>
      <c r="BT33" s="1114">
        <v>4.0000000000000003E-18</v>
      </c>
      <c r="BU33" s="324">
        <v>4.0000004000000004E-18</v>
      </c>
      <c r="BV33" s="300">
        <v>13</v>
      </c>
      <c r="BW33" s="341">
        <v>5977.7377584685719</v>
      </c>
      <c r="BX33" s="341">
        <v>8917.7918183963902</v>
      </c>
      <c r="BY33" s="341">
        <v>46794.571515765572</v>
      </c>
      <c r="BZ33" s="341">
        <v>36329.96505562347</v>
      </c>
      <c r="CA33" s="302">
        <v>98020.066148254002</v>
      </c>
      <c r="CB33" s="342">
        <v>39703.522582743281</v>
      </c>
      <c r="CC33" s="341">
        <v>127744.79175391294</v>
      </c>
      <c r="CD33" s="341">
        <v>179333.4960588559</v>
      </c>
      <c r="CE33" s="341">
        <v>75675.947274034406</v>
      </c>
      <c r="CF33" s="1114">
        <v>422457.75766954652</v>
      </c>
      <c r="CG33" s="324">
        <v>520477.8238178005</v>
      </c>
      <c r="CH33" s="300">
        <v>13</v>
      </c>
      <c r="CI33" s="1114">
        <v>1929269.154605537</v>
      </c>
      <c r="CJ33" s="1114">
        <v>2175653.8942029048</v>
      </c>
      <c r="CK33" s="1114">
        <v>3331967.5813405151</v>
      </c>
      <c r="CL33" s="1114">
        <v>3572550.2947646431</v>
      </c>
      <c r="CM33" s="301">
        <v>11009440.9249136</v>
      </c>
      <c r="CP33" s="265"/>
      <c r="CR33" s="265"/>
      <c r="CT33" s="265"/>
      <c r="CV33" s="265"/>
    </row>
    <row r="34" spans="1:100" ht="15.75" customHeight="1">
      <c r="A34" s="312" t="s">
        <v>437</v>
      </c>
      <c r="B34" s="300">
        <v>14</v>
      </c>
      <c r="C34" s="341">
        <v>1556.1606478642607</v>
      </c>
      <c r="D34" s="341">
        <v>24560.490192377514</v>
      </c>
      <c r="E34" s="341">
        <v>13812.265711431226</v>
      </c>
      <c r="F34" s="341">
        <v>23522.031922214708</v>
      </c>
      <c r="G34" s="302">
        <v>63450.948473887707</v>
      </c>
      <c r="H34" s="342">
        <v>9764.181808908419</v>
      </c>
      <c r="I34" s="341">
        <v>15933.661146369641</v>
      </c>
      <c r="J34" s="341">
        <v>6031.9164537604265</v>
      </c>
      <c r="K34" s="341">
        <v>59747.497910028804</v>
      </c>
      <c r="L34" s="1114">
        <v>91477.257319067285</v>
      </c>
      <c r="M34" s="324">
        <v>154928.20579295501</v>
      </c>
      <c r="N34" s="300">
        <v>14</v>
      </c>
      <c r="O34" s="341">
        <v>20038.489801880962</v>
      </c>
      <c r="P34" s="341">
        <v>36434.824207663063</v>
      </c>
      <c r="Q34" s="341">
        <v>81029.789191412667</v>
      </c>
      <c r="R34" s="341">
        <v>69238.567312126906</v>
      </c>
      <c r="S34" s="302">
        <v>206741.67051308358</v>
      </c>
      <c r="T34" s="342">
        <v>53113.482678340697</v>
      </c>
      <c r="U34" s="341">
        <v>63602.931383874959</v>
      </c>
      <c r="V34" s="341">
        <v>209353.8719785978</v>
      </c>
      <c r="W34" s="341">
        <v>384595.40225974174</v>
      </c>
      <c r="X34" s="1114">
        <v>710665.68830055511</v>
      </c>
      <c r="Y34" s="324">
        <v>917407.35881363868</v>
      </c>
      <c r="Z34" s="300">
        <v>14</v>
      </c>
      <c r="AA34" s="341">
        <v>67547.194394827908</v>
      </c>
      <c r="AB34" s="341">
        <v>50484.751247697299</v>
      </c>
      <c r="AC34" s="341">
        <v>17854.07469863772</v>
      </c>
      <c r="AD34" s="341">
        <v>47929.801892163523</v>
      </c>
      <c r="AE34" s="302">
        <v>183815.82223332644</v>
      </c>
      <c r="AF34" s="342">
        <v>160950.19375043196</v>
      </c>
      <c r="AG34" s="341">
        <v>36850.962016033132</v>
      </c>
      <c r="AH34" s="341">
        <v>93753.329283376501</v>
      </c>
      <c r="AI34" s="341">
        <v>121349.84963182337</v>
      </c>
      <c r="AJ34" s="1114">
        <v>412904.33468166494</v>
      </c>
      <c r="AK34" s="324">
        <v>596720.15691499133</v>
      </c>
      <c r="AL34" s="300">
        <v>14</v>
      </c>
      <c r="AM34" s="341">
        <v>62495.126507192661</v>
      </c>
      <c r="AN34" s="341">
        <v>54664.354109530155</v>
      </c>
      <c r="AO34" s="341">
        <v>141676.64883786984</v>
      </c>
      <c r="AP34" s="341">
        <v>183192.3669610605</v>
      </c>
      <c r="AQ34" s="302">
        <v>442028.49641565315</v>
      </c>
      <c r="AR34" s="342">
        <v>414141.95479127025</v>
      </c>
      <c r="AS34" s="341">
        <v>326869.6916184001</v>
      </c>
      <c r="AT34" s="341">
        <v>378299.72124998912</v>
      </c>
      <c r="AU34" s="341">
        <v>482571.26997739839</v>
      </c>
      <c r="AV34" s="1114">
        <v>1601882.637637058</v>
      </c>
      <c r="AW34" s="324">
        <v>2043911.1340527111</v>
      </c>
      <c r="AX34" s="300">
        <v>14</v>
      </c>
      <c r="AY34" s="341">
        <v>1.0551452785026295E-25</v>
      </c>
      <c r="AZ34" s="341">
        <v>1.090875270982202E-25</v>
      </c>
      <c r="BA34" s="341">
        <v>3.0935117159556492E-26</v>
      </c>
      <c r="BB34" s="341">
        <v>8.6356059462633999E-26</v>
      </c>
      <c r="BC34" s="302">
        <v>3.3189323157067365E-25</v>
      </c>
      <c r="BD34" s="342">
        <v>1.0000000000066728E-18</v>
      </c>
      <c r="BE34" s="341">
        <v>1.0000000000413382E-18</v>
      </c>
      <c r="BF34" s="341">
        <v>9.9999999939590306E-19</v>
      </c>
      <c r="BG34" s="341">
        <v>9.9999999976914501E-19</v>
      </c>
      <c r="BH34" s="1114">
        <v>3.9999999992130591E-18</v>
      </c>
      <c r="BI34" s="324">
        <v>4.0000003311062908E-18</v>
      </c>
      <c r="BJ34" s="300">
        <v>14</v>
      </c>
      <c r="BK34" s="341">
        <v>1E-25</v>
      </c>
      <c r="BL34" s="341">
        <v>1E-25</v>
      </c>
      <c r="BM34" s="341">
        <v>1E-25</v>
      </c>
      <c r="BN34" s="341">
        <v>1E-25</v>
      </c>
      <c r="BO34" s="302">
        <v>4.0000000000000002E-25</v>
      </c>
      <c r="BP34" s="342">
        <v>1.0000000000000001E-18</v>
      </c>
      <c r="BQ34" s="341">
        <v>1.0000000000000001E-18</v>
      </c>
      <c r="BR34" s="341">
        <v>1.0000000000000001E-18</v>
      </c>
      <c r="BS34" s="341">
        <v>1.0000000000000001E-18</v>
      </c>
      <c r="BT34" s="1114">
        <v>4.0000000000000003E-18</v>
      </c>
      <c r="BU34" s="324">
        <v>4.0000004000000004E-18</v>
      </c>
      <c r="BV34" s="300">
        <v>14</v>
      </c>
      <c r="BW34" s="341">
        <v>10073.057832848226</v>
      </c>
      <c r="BX34" s="341">
        <v>0</v>
      </c>
      <c r="BY34" s="341">
        <v>0</v>
      </c>
      <c r="BZ34" s="341">
        <v>17484.370833045112</v>
      </c>
      <c r="CA34" s="302">
        <v>27557.428665893338</v>
      </c>
      <c r="CB34" s="342">
        <v>103809.84454145019</v>
      </c>
      <c r="CC34" s="341">
        <v>0</v>
      </c>
      <c r="CD34" s="341">
        <v>80246.674658841424</v>
      </c>
      <c r="CE34" s="341">
        <v>108678.47048591824</v>
      </c>
      <c r="CF34" s="1114">
        <v>292734.98968620982</v>
      </c>
      <c r="CG34" s="324">
        <v>320292.41835210315</v>
      </c>
      <c r="CH34" s="300">
        <v>14</v>
      </c>
      <c r="CI34" s="1114">
        <v>903489.68675501563</v>
      </c>
      <c r="CJ34" s="1114">
        <v>609401.66592194582</v>
      </c>
      <c r="CK34" s="1114">
        <v>1022058.2920639168</v>
      </c>
      <c r="CL34" s="1114">
        <v>1498309.6291855213</v>
      </c>
      <c r="CM34" s="301">
        <v>4033259.2739263992</v>
      </c>
      <c r="CP34" s="265"/>
      <c r="CR34" s="265"/>
      <c r="CT34" s="265"/>
      <c r="CV34" s="265"/>
    </row>
    <row r="35" spans="1:100" ht="15.75" customHeight="1">
      <c r="A35" s="312" t="s">
        <v>234</v>
      </c>
      <c r="B35" s="300">
        <v>15</v>
      </c>
      <c r="C35" s="341">
        <v>64290.116891882557</v>
      </c>
      <c r="D35" s="341">
        <v>76882.366974851815</v>
      </c>
      <c r="E35" s="341">
        <v>85572.746731747407</v>
      </c>
      <c r="F35" s="341">
        <v>152718.00237591882</v>
      </c>
      <c r="G35" s="302">
        <v>379463.23297440063</v>
      </c>
      <c r="H35" s="342">
        <v>212233.85544514738</v>
      </c>
      <c r="I35" s="341">
        <v>304932.96948766499</v>
      </c>
      <c r="J35" s="341">
        <v>337029.40853959089</v>
      </c>
      <c r="K35" s="341">
        <v>626124.16904038028</v>
      </c>
      <c r="L35" s="1114">
        <v>1480320.4025127837</v>
      </c>
      <c r="M35" s="324">
        <v>1859783.6354871844</v>
      </c>
      <c r="N35" s="300">
        <v>15</v>
      </c>
      <c r="O35" s="341">
        <v>59042.624152491881</v>
      </c>
      <c r="P35" s="341">
        <v>49738.302743681517</v>
      </c>
      <c r="Q35" s="341">
        <v>58437.324053189295</v>
      </c>
      <c r="R35" s="341">
        <v>110270.291280555</v>
      </c>
      <c r="S35" s="302">
        <v>277488.54222991772</v>
      </c>
      <c r="T35" s="342">
        <v>202593.86200845282</v>
      </c>
      <c r="U35" s="341">
        <v>218416.19852736185</v>
      </c>
      <c r="V35" s="341">
        <v>260333.23805636633</v>
      </c>
      <c r="W35" s="341">
        <v>496255.35334782291</v>
      </c>
      <c r="X35" s="1114">
        <v>1177598.651940004</v>
      </c>
      <c r="Y35" s="324">
        <v>1455087.1941699218</v>
      </c>
      <c r="Z35" s="300">
        <v>15</v>
      </c>
      <c r="AA35" s="341">
        <v>20220.612995589607</v>
      </c>
      <c r="AB35" s="341">
        <v>21709.539535486729</v>
      </c>
      <c r="AC35" s="341">
        <v>13406.934011910904</v>
      </c>
      <c r="AD35" s="341">
        <v>16202.893935951561</v>
      </c>
      <c r="AE35" s="302">
        <v>71539.9804789388</v>
      </c>
      <c r="AF35" s="342">
        <v>76560.645056444482</v>
      </c>
      <c r="AG35" s="341">
        <v>104527.32835004193</v>
      </c>
      <c r="AH35" s="341">
        <v>69196.395896928036</v>
      </c>
      <c r="AI35" s="341">
        <v>78431.867285615881</v>
      </c>
      <c r="AJ35" s="1114">
        <v>328716.23658903036</v>
      </c>
      <c r="AK35" s="324">
        <v>400256.21706796915</v>
      </c>
      <c r="AL35" s="300">
        <v>15</v>
      </c>
      <c r="AM35" s="341">
        <v>108759.96859600705</v>
      </c>
      <c r="AN35" s="341">
        <v>102943.63186680042</v>
      </c>
      <c r="AO35" s="341">
        <v>116494.45527178593</v>
      </c>
      <c r="AP35" s="341">
        <v>132493.23645547178</v>
      </c>
      <c r="AQ35" s="302">
        <v>460691.2921900652</v>
      </c>
      <c r="AR35" s="342">
        <v>414042.77693285194</v>
      </c>
      <c r="AS35" s="341">
        <v>455016.59319342917</v>
      </c>
      <c r="AT35" s="341">
        <v>536655.23593374528</v>
      </c>
      <c r="AU35" s="341">
        <v>590274.78917057684</v>
      </c>
      <c r="AV35" s="1114">
        <v>1995989.3952306034</v>
      </c>
      <c r="AW35" s="324">
        <v>2456680.6874206685</v>
      </c>
      <c r="AX35" s="300">
        <v>15</v>
      </c>
      <c r="AY35" s="341">
        <v>1276.0503642724639</v>
      </c>
      <c r="AZ35" s="341">
        <v>498.49529677882106</v>
      </c>
      <c r="BA35" s="341">
        <v>83.102565643429884</v>
      </c>
      <c r="BB35" s="341">
        <v>142.94049462260779</v>
      </c>
      <c r="BC35" s="302">
        <v>2000.5887213173226</v>
      </c>
      <c r="BD35" s="342">
        <v>3631.6923147925136</v>
      </c>
      <c r="BE35" s="341">
        <v>3660.5925988117133</v>
      </c>
      <c r="BF35" s="341">
        <v>492.96392007857327</v>
      </c>
      <c r="BG35" s="341">
        <v>570.53983208394175</v>
      </c>
      <c r="BH35" s="1114">
        <v>8355.7886657667423</v>
      </c>
      <c r="BI35" s="324">
        <v>10356.377387084065</v>
      </c>
      <c r="BJ35" s="300">
        <v>15</v>
      </c>
      <c r="BK35" s="341">
        <v>1E-25</v>
      </c>
      <c r="BL35" s="341">
        <v>1E-25</v>
      </c>
      <c r="BM35" s="341">
        <v>1E-25</v>
      </c>
      <c r="BN35" s="341">
        <v>1E-25</v>
      </c>
      <c r="BO35" s="302">
        <v>4.0000000000000002E-25</v>
      </c>
      <c r="BP35" s="342">
        <v>1.0000000000000001E-18</v>
      </c>
      <c r="BQ35" s="341">
        <v>1.0000000000000001E-18</v>
      </c>
      <c r="BR35" s="341">
        <v>1.0000000000000001E-18</v>
      </c>
      <c r="BS35" s="341">
        <v>1.0000000000000001E-18</v>
      </c>
      <c r="BT35" s="1114">
        <v>4.0000000000000003E-18</v>
      </c>
      <c r="BU35" s="324">
        <v>4.0000004000000004E-18</v>
      </c>
      <c r="BV35" s="300">
        <v>15</v>
      </c>
      <c r="BW35" s="341">
        <v>2901.4546993415042</v>
      </c>
      <c r="BX35" s="341">
        <v>3150.8902940097428</v>
      </c>
      <c r="BY35" s="341">
        <v>983.22122636613346</v>
      </c>
      <c r="BZ35" s="341">
        <v>694.79922866220375</v>
      </c>
      <c r="CA35" s="302">
        <v>7730.3654483795844</v>
      </c>
      <c r="CB35" s="342">
        <v>18335.728643471237</v>
      </c>
      <c r="CC35" s="341">
        <v>14564.743598455099</v>
      </c>
      <c r="CD35" s="341">
        <v>5759.7057163499694</v>
      </c>
      <c r="CE35" s="341">
        <v>1822.8147121795289</v>
      </c>
      <c r="CF35" s="1114">
        <v>40482.992670455831</v>
      </c>
      <c r="CG35" s="324">
        <v>48213.358118835415</v>
      </c>
      <c r="CH35" s="300">
        <v>15</v>
      </c>
      <c r="CI35" s="1114">
        <v>1183889.3881007452</v>
      </c>
      <c r="CJ35" s="1114">
        <v>1356041.652467374</v>
      </c>
      <c r="CK35" s="1114">
        <v>1484444.7319237022</v>
      </c>
      <c r="CL35" s="1114">
        <v>2206001.6971598412</v>
      </c>
      <c r="CM35" s="301">
        <v>6230377.4696516637</v>
      </c>
    </row>
    <row r="36" spans="1:100" ht="15.75" customHeight="1">
      <c r="A36" s="312" t="s">
        <v>235</v>
      </c>
      <c r="B36" s="300">
        <v>16</v>
      </c>
      <c r="C36" s="341">
        <v>12852.696828498281</v>
      </c>
      <c r="D36" s="341">
        <v>14274.250148113557</v>
      </c>
      <c r="E36" s="341">
        <v>21964.722444565425</v>
      </c>
      <c r="F36" s="341">
        <v>42738.722456247699</v>
      </c>
      <c r="G36" s="302">
        <v>91830.391877424961</v>
      </c>
      <c r="H36" s="342">
        <v>21395.668868412005</v>
      </c>
      <c r="I36" s="341">
        <v>29671.944255787854</v>
      </c>
      <c r="J36" s="341">
        <v>62198.907968239822</v>
      </c>
      <c r="K36" s="341">
        <v>124187.55899566956</v>
      </c>
      <c r="L36" s="1114">
        <v>237454.08008810924</v>
      </c>
      <c r="M36" s="324">
        <v>329284.47196553421</v>
      </c>
      <c r="N36" s="300">
        <v>16</v>
      </c>
      <c r="O36" s="341">
        <v>70692.149973989581</v>
      </c>
      <c r="P36" s="341">
        <v>69270.184537426001</v>
      </c>
      <c r="Q36" s="341">
        <v>71516.176647032626</v>
      </c>
      <c r="R36" s="341">
        <v>83294.250893020333</v>
      </c>
      <c r="S36" s="302">
        <v>294772.76205146848</v>
      </c>
      <c r="T36" s="342">
        <v>133046.87148294371</v>
      </c>
      <c r="U36" s="341">
        <v>216050.64398900484</v>
      </c>
      <c r="V36" s="341">
        <v>242738.41679327068</v>
      </c>
      <c r="W36" s="341">
        <v>257062.11088853935</v>
      </c>
      <c r="X36" s="1114">
        <v>848898.04315375863</v>
      </c>
      <c r="Y36" s="324">
        <v>1143670.8052052271</v>
      </c>
      <c r="Z36" s="300">
        <v>16</v>
      </c>
      <c r="AA36" s="341">
        <v>47312.200301844772</v>
      </c>
      <c r="AB36" s="341">
        <v>58915.551148197279</v>
      </c>
      <c r="AC36" s="341">
        <v>81853.827173658443</v>
      </c>
      <c r="AD36" s="341">
        <v>100233.21015487357</v>
      </c>
      <c r="AE36" s="302">
        <v>288314.78877857403</v>
      </c>
      <c r="AF36" s="342">
        <v>135044.36502451071</v>
      </c>
      <c r="AG36" s="341">
        <v>120381.94621258415</v>
      </c>
      <c r="AH36" s="341">
        <v>94367.071773473086</v>
      </c>
      <c r="AI36" s="341">
        <v>105118.7517290387</v>
      </c>
      <c r="AJ36" s="1114">
        <v>454912.1347396067</v>
      </c>
      <c r="AK36" s="324">
        <v>743226.92351818073</v>
      </c>
      <c r="AL36" s="300">
        <v>16</v>
      </c>
      <c r="AM36" s="341">
        <v>63200.277538980939</v>
      </c>
      <c r="AN36" s="341">
        <v>57612.924150289749</v>
      </c>
      <c r="AO36" s="341">
        <v>82563.824929203955</v>
      </c>
      <c r="AP36" s="341">
        <v>111924.81394983454</v>
      </c>
      <c r="AQ36" s="302">
        <v>315301.84056830918</v>
      </c>
      <c r="AR36" s="342">
        <v>166800.85656796338</v>
      </c>
      <c r="AS36" s="341">
        <v>154762.6585408643</v>
      </c>
      <c r="AT36" s="341">
        <v>185366.99459220015</v>
      </c>
      <c r="AU36" s="341">
        <v>204112.69168796152</v>
      </c>
      <c r="AV36" s="1114">
        <v>711043.20138898934</v>
      </c>
      <c r="AW36" s="324">
        <v>1026345.0419572985</v>
      </c>
      <c r="AX36" s="300">
        <v>16</v>
      </c>
      <c r="AY36" s="341">
        <v>471.50599989590842</v>
      </c>
      <c r="AZ36" s="341">
        <v>135.80233995304667</v>
      </c>
      <c r="BA36" s="341">
        <v>431.7016397061293</v>
      </c>
      <c r="BB36" s="341">
        <v>0</v>
      </c>
      <c r="BC36" s="302">
        <v>1039.0099795550843</v>
      </c>
      <c r="BD36" s="342">
        <v>1092.2828796044366</v>
      </c>
      <c r="BE36" s="341">
        <v>508.22000232909323</v>
      </c>
      <c r="BF36" s="341">
        <v>0</v>
      </c>
      <c r="BG36" s="341">
        <v>0</v>
      </c>
      <c r="BH36" s="1114">
        <v>1600.5028819335298</v>
      </c>
      <c r="BI36" s="324">
        <v>2639.5128614886144</v>
      </c>
      <c r="BJ36" s="300">
        <v>16</v>
      </c>
      <c r="BK36" s="341">
        <v>1E-25</v>
      </c>
      <c r="BL36" s="341">
        <v>1E-25</v>
      </c>
      <c r="BM36" s="341">
        <v>1E-25</v>
      </c>
      <c r="BN36" s="341">
        <v>1E-25</v>
      </c>
      <c r="BO36" s="302">
        <v>4.0000000000000002E-25</v>
      </c>
      <c r="BP36" s="342">
        <v>1.0000000000000001E-18</v>
      </c>
      <c r="BQ36" s="341">
        <v>1.0000000000000001E-18</v>
      </c>
      <c r="BR36" s="341">
        <v>1.0000000000000001E-18</v>
      </c>
      <c r="BS36" s="341">
        <v>1.0000000000000001E-18</v>
      </c>
      <c r="BT36" s="1114">
        <v>4.0000000000000003E-18</v>
      </c>
      <c r="BU36" s="324">
        <v>4.0000004000000004E-18</v>
      </c>
      <c r="BV36" s="300">
        <v>16</v>
      </c>
      <c r="BW36" s="341">
        <v>779.2418329072699</v>
      </c>
      <c r="BX36" s="341">
        <v>103.07487144902083</v>
      </c>
      <c r="BY36" s="341">
        <v>139.71239379794713</v>
      </c>
      <c r="BZ36" s="341">
        <v>930.76821207981538</v>
      </c>
      <c r="CA36" s="302">
        <v>1952.7973102340534</v>
      </c>
      <c r="CB36" s="342">
        <v>7044.3775647882112</v>
      </c>
      <c r="CC36" s="341">
        <v>412.23453848627787</v>
      </c>
      <c r="CD36" s="341">
        <v>530.21210269490803</v>
      </c>
      <c r="CE36" s="341">
        <v>1691.869459408286</v>
      </c>
      <c r="CF36" s="1114">
        <v>9678.6936653776829</v>
      </c>
      <c r="CG36" s="324">
        <v>11631.490975611736</v>
      </c>
      <c r="CH36" s="300">
        <v>16</v>
      </c>
      <c r="CI36" s="1114">
        <v>659732.49486433924</v>
      </c>
      <c r="CJ36" s="1114">
        <v>722099.43473448511</v>
      </c>
      <c r="CK36" s="1114">
        <v>843671.56845784315</v>
      </c>
      <c r="CL36" s="1114">
        <v>1031294.7484266732</v>
      </c>
      <c r="CM36" s="301">
        <v>3256798.2464833409</v>
      </c>
    </row>
    <row r="37" spans="1:100" ht="15.75" customHeight="1">
      <c r="A37" s="312" t="s">
        <v>236</v>
      </c>
      <c r="B37" s="300">
        <v>17</v>
      </c>
      <c r="C37" s="341">
        <v>57519.757964234239</v>
      </c>
      <c r="D37" s="341">
        <v>47177.731534087739</v>
      </c>
      <c r="E37" s="341">
        <v>74452.412759767903</v>
      </c>
      <c r="F37" s="341">
        <v>112022.889776148</v>
      </c>
      <c r="G37" s="302">
        <v>291172.79203423788</v>
      </c>
      <c r="H37" s="342">
        <v>103174.07804958138</v>
      </c>
      <c r="I37" s="341">
        <v>115061.94918313381</v>
      </c>
      <c r="J37" s="341">
        <v>200596.58812393149</v>
      </c>
      <c r="K37" s="341">
        <v>316279.16396299173</v>
      </c>
      <c r="L37" s="1114">
        <v>735111.77931963839</v>
      </c>
      <c r="M37" s="324">
        <v>1026284.5713538763</v>
      </c>
      <c r="N37" s="300">
        <v>17</v>
      </c>
      <c r="O37" s="341">
        <v>101489.65673040706</v>
      </c>
      <c r="P37" s="341">
        <v>88346.766939214169</v>
      </c>
      <c r="Q37" s="341">
        <v>117332.21752629105</v>
      </c>
      <c r="R37" s="341">
        <v>123129.0634504865</v>
      </c>
      <c r="S37" s="302">
        <v>430297.70464639878</v>
      </c>
      <c r="T37" s="342">
        <v>185812.15136459135</v>
      </c>
      <c r="U37" s="341">
        <v>245915.47624048739</v>
      </c>
      <c r="V37" s="341">
        <v>319486.43655551702</v>
      </c>
      <c r="W37" s="341">
        <v>370546.08864323935</v>
      </c>
      <c r="X37" s="1114">
        <v>1121760.152803835</v>
      </c>
      <c r="Y37" s="324">
        <v>1552057.8574502338</v>
      </c>
      <c r="Z37" s="300">
        <v>17</v>
      </c>
      <c r="AA37" s="341">
        <v>53211.990503342749</v>
      </c>
      <c r="AB37" s="341">
        <v>31702.102842382828</v>
      </c>
      <c r="AC37" s="341">
        <v>31585.171997168487</v>
      </c>
      <c r="AD37" s="341">
        <v>36863.949285851697</v>
      </c>
      <c r="AE37" s="302">
        <v>153363.21462874577</v>
      </c>
      <c r="AF37" s="342">
        <v>112235.66993462417</v>
      </c>
      <c r="AG37" s="341">
        <v>101176.49806472778</v>
      </c>
      <c r="AH37" s="341">
        <v>84801.013772786057</v>
      </c>
      <c r="AI37" s="341">
        <v>127859.53452755859</v>
      </c>
      <c r="AJ37" s="1114">
        <v>426072.71629969659</v>
      </c>
      <c r="AK37" s="324">
        <v>579435.93092844239</v>
      </c>
      <c r="AL37" s="300">
        <v>17</v>
      </c>
      <c r="AM37" s="341">
        <v>128538.95950883398</v>
      </c>
      <c r="AN37" s="341">
        <v>118684.73719332757</v>
      </c>
      <c r="AO37" s="341">
        <v>122027.67740722487</v>
      </c>
      <c r="AP37" s="341">
        <v>157776.12087472901</v>
      </c>
      <c r="AQ37" s="302">
        <v>527027.49498411547</v>
      </c>
      <c r="AR37" s="342">
        <v>303093.08576616377</v>
      </c>
      <c r="AS37" s="341">
        <v>398476.71384564519</v>
      </c>
      <c r="AT37" s="341">
        <v>441213.27820350899</v>
      </c>
      <c r="AU37" s="341">
        <v>560415.50412109564</v>
      </c>
      <c r="AV37" s="1114">
        <v>1703198.5819364137</v>
      </c>
      <c r="AW37" s="324">
        <v>2230226.0769205289</v>
      </c>
      <c r="AX37" s="300">
        <v>17</v>
      </c>
      <c r="AY37" s="341">
        <v>3125.4323433330933</v>
      </c>
      <c r="AZ37" s="341">
        <v>464.44220247584411</v>
      </c>
      <c r="BA37" s="341">
        <v>263.86763417685984</v>
      </c>
      <c r="BB37" s="341">
        <v>458.01749983718639</v>
      </c>
      <c r="BC37" s="302">
        <v>4311.7596798229843</v>
      </c>
      <c r="BD37" s="342">
        <v>7724.1853752615325</v>
      </c>
      <c r="BE37" s="341">
        <v>1471.2879530429536</v>
      </c>
      <c r="BF37" s="341">
        <v>565.17504354358732</v>
      </c>
      <c r="BG37" s="341">
        <v>610.55723610745611</v>
      </c>
      <c r="BH37" s="1114">
        <v>10371.20560795553</v>
      </c>
      <c r="BI37" s="324">
        <v>14682.965287778514</v>
      </c>
      <c r="BJ37" s="300">
        <v>17</v>
      </c>
      <c r="BK37" s="341">
        <v>1E-25</v>
      </c>
      <c r="BL37" s="341">
        <v>1E-25</v>
      </c>
      <c r="BM37" s="341">
        <v>1E-25</v>
      </c>
      <c r="BN37" s="341">
        <v>1E-25</v>
      </c>
      <c r="BO37" s="302">
        <v>4.0000000000000002E-25</v>
      </c>
      <c r="BP37" s="342">
        <v>1.0000000000000001E-18</v>
      </c>
      <c r="BQ37" s="341">
        <v>1.0000000000000001E-18</v>
      </c>
      <c r="BR37" s="341">
        <v>1.0000000000000001E-18</v>
      </c>
      <c r="BS37" s="341">
        <v>1.0000000000000001E-18</v>
      </c>
      <c r="BT37" s="1114">
        <v>4.0000000000000003E-18</v>
      </c>
      <c r="BU37" s="324">
        <v>4.0000004000000004E-18</v>
      </c>
      <c r="BV37" s="300">
        <v>17</v>
      </c>
      <c r="BW37" s="341">
        <v>3242.7505408861607</v>
      </c>
      <c r="BX37" s="341">
        <v>3825.6931205441183</v>
      </c>
      <c r="BY37" s="341">
        <v>8921.6342896689075</v>
      </c>
      <c r="BZ37" s="341">
        <v>2566.5638749326022</v>
      </c>
      <c r="CA37" s="302">
        <v>18556.641826031788</v>
      </c>
      <c r="CB37" s="342">
        <v>8219.4738751056902</v>
      </c>
      <c r="CC37" s="341">
        <v>17116.919339650016</v>
      </c>
      <c r="CD37" s="341">
        <v>35552.758071911398</v>
      </c>
      <c r="CE37" s="341">
        <v>8628.6782267666131</v>
      </c>
      <c r="CF37" s="1114">
        <v>69517.82951343371</v>
      </c>
      <c r="CG37" s="324">
        <v>88074.471339465497</v>
      </c>
      <c r="CH37" s="300">
        <v>17</v>
      </c>
      <c r="CI37" s="1114">
        <v>1067387.191956365</v>
      </c>
      <c r="CJ37" s="1114">
        <v>1169420.3184587192</v>
      </c>
      <c r="CK37" s="1114">
        <v>1436798.2313854964</v>
      </c>
      <c r="CL37" s="1114">
        <v>1817156.1314797443</v>
      </c>
      <c r="CM37" s="301">
        <v>5490761.873280325</v>
      </c>
    </row>
    <row r="38" spans="1:100" ht="15.75" customHeight="1">
      <c r="A38" s="312" t="s">
        <v>237</v>
      </c>
      <c r="B38" s="300">
        <v>18</v>
      </c>
      <c r="C38" s="341">
        <v>39339.621165619217</v>
      </c>
      <c r="D38" s="341">
        <v>51086.034047471068</v>
      </c>
      <c r="E38" s="341">
        <v>21466.73220076293</v>
      </c>
      <c r="F38" s="341">
        <v>17097.254429487723</v>
      </c>
      <c r="G38" s="302">
        <v>128989.64184334094</v>
      </c>
      <c r="H38" s="342">
        <v>11040.607932915394</v>
      </c>
      <c r="I38" s="341">
        <v>12957.872280004016</v>
      </c>
      <c r="J38" s="341">
        <v>15821.041473588592</v>
      </c>
      <c r="K38" s="341">
        <v>38011.090482667496</v>
      </c>
      <c r="L38" s="1114">
        <v>77830.612169175496</v>
      </c>
      <c r="M38" s="324">
        <v>206820.25401251644</v>
      </c>
      <c r="N38" s="300">
        <v>18</v>
      </c>
      <c r="O38" s="341">
        <v>28861.69662223952</v>
      </c>
      <c r="P38" s="341">
        <v>28041.523254535703</v>
      </c>
      <c r="Q38" s="341">
        <v>39457.372082050053</v>
      </c>
      <c r="R38" s="341">
        <v>52116.788618577732</v>
      </c>
      <c r="S38" s="302">
        <v>148477.380577403</v>
      </c>
      <c r="T38" s="342">
        <v>30998.669717664274</v>
      </c>
      <c r="U38" s="341">
        <v>44046.457678345076</v>
      </c>
      <c r="V38" s="341">
        <v>73562.813022189453</v>
      </c>
      <c r="W38" s="341">
        <v>109005.5525112852</v>
      </c>
      <c r="X38" s="1114">
        <v>257613.49292948403</v>
      </c>
      <c r="Y38" s="324">
        <v>406090.873506887</v>
      </c>
      <c r="Z38" s="300">
        <v>18</v>
      </c>
      <c r="AA38" s="341">
        <v>23497.773069291194</v>
      </c>
      <c r="AB38" s="341">
        <v>19630.722301586859</v>
      </c>
      <c r="AC38" s="341">
        <v>27606.075146127358</v>
      </c>
      <c r="AD38" s="341">
        <v>21094.088752381718</v>
      </c>
      <c r="AE38" s="302">
        <v>91828.659269387135</v>
      </c>
      <c r="AF38" s="342">
        <v>18465.115598295884</v>
      </c>
      <c r="AG38" s="341">
        <v>17861.573547118609</v>
      </c>
      <c r="AH38" s="341">
        <v>20336.790587035663</v>
      </c>
      <c r="AI38" s="341">
        <v>24651.821766772857</v>
      </c>
      <c r="AJ38" s="1114">
        <v>81315.301499223016</v>
      </c>
      <c r="AK38" s="324">
        <v>173143.96076861015</v>
      </c>
      <c r="AL38" s="300">
        <v>18</v>
      </c>
      <c r="AM38" s="341">
        <v>48714.514631958475</v>
      </c>
      <c r="AN38" s="341">
        <v>48657.351358213331</v>
      </c>
      <c r="AO38" s="341">
        <v>41887.516045413191</v>
      </c>
      <c r="AP38" s="341">
        <v>58238.43409463446</v>
      </c>
      <c r="AQ38" s="302">
        <v>197497.81613021946</v>
      </c>
      <c r="AR38" s="342">
        <v>48412.726011977364</v>
      </c>
      <c r="AS38" s="341">
        <v>49065.442299447124</v>
      </c>
      <c r="AT38" s="341">
        <v>52424.325797691446</v>
      </c>
      <c r="AU38" s="341">
        <v>67010.587571902783</v>
      </c>
      <c r="AV38" s="1114">
        <v>216913.08168101872</v>
      </c>
      <c r="AW38" s="324">
        <v>414410.89781123819</v>
      </c>
      <c r="AX38" s="300">
        <v>18</v>
      </c>
      <c r="AY38" s="341">
        <v>415.23289687108706</v>
      </c>
      <c r="AZ38" s="341">
        <v>406.85696987774099</v>
      </c>
      <c r="BA38" s="341">
        <v>14.589916527105295</v>
      </c>
      <c r="BB38" s="341">
        <v>0</v>
      </c>
      <c r="BC38" s="302">
        <v>836.67978327593335</v>
      </c>
      <c r="BD38" s="342">
        <v>884.84903914559413</v>
      </c>
      <c r="BE38" s="341">
        <v>1033.1268998745195</v>
      </c>
      <c r="BF38" s="341">
        <v>112.72489349163439</v>
      </c>
      <c r="BG38" s="341">
        <v>0</v>
      </c>
      <c r="BH38" s="1114">
        <v>2030.7008325117481</v>
      </c>
      <c r="BI38" s="324">
        <v>2867.3806157876816</v>
      </c>
      <c r="BJ38" s="300">
        <v>18</v>
      </c>
      <c r="BK38" s="341">
        <v>1E-25</v>
      </c>
      <c r="BL38" s="341">
        <v>1E-25</v>
      </c>
      <c r="BM38" s="341">
        <v>1E-25</v>
      </c>
      <c r="BN38" s="341">
        <v>1E-25</v>
      </c>
      <c r="BO38" s="302">
        <v>4.0000000000000002E-25</v>
      </c>
      <c r="BP38" s="342">
        <v>1.0000000000000001E-18</v>
      </c>
      <c r="BQ38" s="341">
        <v>1.0000000000000001E-18</v>
      </c>
      <c r="BR38" s="341">
        <v>1.0000000000000001E-18</v>
      </c>
      <c r="BS38" s="341">
        <v>1.0000000000000001E-18</v>
      </c>
      <c r="BT38" s="1114">
        <v>4.0000000000000003E-18</v>
      </c>
      <c r="BU38" s="324">
        <v>4.0000004000000004E-18</v>
      </c>
      <c r="BV38" s="300">
        <v>18</v>
      </c>
      <c r="BW38" s="341">
        <v>273.18868919984328</v>
      </c>
      <c r="BX38" s="341">
        <v>203.9692167480284</v>
      </c>
      <c r="BY38" s="341">
        <v>265.41958409920312</v>
      </c>
      <c r="BZ38" s="341">
        <v>189.04713946274319</v>
      </c>
      <c r="CA38" s="302">
        <v>931.62462950981796</v>
      </c>
      <c r="CB38" s="342">
        <v>1036.7496807820426</v>
      </c>
      <c r="CC38" s="341">
        <v>815.76813690891845</v>
      </c>
      <c r="CD38" s="341">
        <v>587.45641812772431</v>
      </c>
      <c r="CE38" s="341">
        <v>607.77155195840146</v>
      </c>
      <c r="CF38" s="1114">
        <v>3047.7457877770867</v>
      </c>
      <c r="CG38" s="324">
        <v>3979.3704172869047</v>
      </c>
      <c r="CH38" s="300">
        <v>18</v>
      </c>
      <c r="CI38" s="1114">
        <v>251940.74505595985</v>
      </c>
      <c r="CJ38" s="1114">
        <v>273806.69799013104</v>
      </c>
      <c r="CK38" s="1114">
        <v>293542.85716710438</v>
      </c>
      <c r="CL38" s="1114">
        <v>388022.43691913108</v>
      </c>
      <c r="CM38" s="301">
        <v>1207312.7371323262</v>
      </c>
    </row>
    <row r="39" spans="1:100" ht="15.75" customHeight="1">
      <c r="A39" s="312" t="s">
        <v>238</v>
      </c>
      <c r="B39" s="300">
        <v>19</v>
      </c>
      <c r="C39" s="341">
        <v>11419.178841461522</v>
      </c>
      <c r="D39" s="341">
        <v>17897.949853223927</v>
      </c>
      <c r="E39" s="341">
        <v>24419.628685026611</v>
      </c>
      <c r="F39" s="341">
        <v>31333.185144456533</v>
      </c>
      <c r="G39" s="302">
        <v>85069.942524168582</v>
      </c>
      <c r="H39" s="342">
        <v>1.0000000000083149E-18</v>
      </c>
      <c r="I39" s="341">
        <v>1.000000000016767E-18</v>
      </c>
      <c r="J39" s="341">
        <v>9.9999999992522835E-19</v>
      </c>
      <c r="K39" s="341">
        <v>9.9999999998195719E-19</v>
      </c>
      <c r="L39" s="1114">
        <v>3.9999999999322676E-18</v>
      </c>
      <c r="M39" s="324">
        <v>85069.942524168582</v>
      </c>
      <c r="N39" s="300">
        <v>19</v>
      </c>
      <c r="O39" s="341">
        <v>17815.578120779352</v>
      </c>
      <c r="P39" s="341">
        <v>25235.337395834085</v>
      </c>
      <c r="Q39" s="341">
        <v>27764.092268437584</v>
      </c>
      <c r="R39" s="341">
        <v>26579.369343584687</v>
      </c>
      <c r="S39" s="302">
        <v>97394.377128635708</v>
      </c>
      <c r="T39" s="342">
        <v>1.0000000000094198E-18</v>
      </c>
      <c r="U39" s="341">
        <v>1.0000000000154127E-18</v>
      </c>
      <c r="V39" s="341">
        <v>9.9999999992680067E-19</v>
      </c>
      <c r="W39" s="341">
        <v>9.9999999998337294E-19</v>
      </c>
      <c r="X39" s="1114">
        <v>3.9999999999350063E-18</v>
      </c>
      <c r="Y39" s="324">
        <v>97394.377128635708</v>
      </c>
      <c r="Z39" s="300">
        <v>19</v>
      </c>
      <c r="AA39" s="341">
        <v>8162.0228280630627</v>
      </c>
      <c r="AB39" s="341">
        <v>9584.7393008518229</v>
      </c>
      <c r="AC39" s="341">
        <v>12890.250698796797</v>
      </c>
      <c r="AD39" s="341">
        <v>6213.900848336576</v>
      </c>
      <c r="AE39" s="302">
        <v>36850.913676048258</v>
      </c>
      <c r="AF39" s="342">
        <v>12058.677116230472</v>
      </c>
      <c r="AG39" s="341">
        <v>0</v>
      </c>
      <c r="AH39" s="341">
        <v>31775.259256143443</v>
      </c>
      <c r="AI39" s="341">
        <v>0</v>
      </c>
      <c r="AJ39" s="1114">
        <v>43833.936372373915</v>
      </c>
      <c r="AK39" s="324">
        <v>80684.850048422173</v>
      </c>
      <c r="AL39" s="300">
        <v>19</v>
      </c>
      <c r="AM39" s="341">
        <v>19973.162211393133</v>
      </c>
      <c r="AN39" s="341">
        <v>19694.271221254101</v>
      </c>
      <c r="AO39" s="341">
        <v>15450.651615329707</v>
      </c>
      <c r="AP39" s="341">
        <v>20564.892990831631</v>
      </c>
      <c r="AQ39" s="302">
        <v>75682.978038808564</v>
      </c>
      <c r="AR39" s="342">
        <v>1.0000000000079243E-18</v>
      </c>
      <c r="AS39" s="341">
        <v>1.000000000015884E-18</v>
      </c>
      <c r="AT39" s="341">
        <v>9.9999999990838204E-19</v>
      </c>
      <c r="AU39" s="341">
        <v>9.9999999998049579E-19</v>
      </c>
      <c r="AV39" s="1114">
        <v>3.9999999999126863E-18</v>
      </c>
      <c r="AW39" s="324">
        <v>75682.978038808564</v>
      </c>
      <c r="AX39" s="300">
        <v>19</v>
      </c>
      <c r="AY39" s="341">
        <v>1.0551452785026295E-25</v>
      </c>
      <c r="AZ39" s="341">
        <v>1.090875270982202E-25</v>
      </c>
      <c r="BA39" s="341">
        <v>3.0935117159556492E-26</v>
      </c>
      <c r="BB39" s="341">
        <v>8.6356059462633999E-26</v>
      </c>
      <c r="BC39" s="302">
        <v>3.3189323157067365E-25</v>
      </c>
      <c r="BD39" s="342">
        <v>1.0000000000066728E-18</v>
      </c>
      <c r="BE39" s="341">
        <v>1.0000000000413382E-18</v>
      </c>
      <c r="BF39" s="341">
        <v>9.9999999939590306E-19</v>
      </c>
      <c r="BG39" s="341">
        <v>9.9999999976914501E-19</v>
      </c>
      <c r="BH39" s="1114">
        <v>3.9999999992130591E-18</v>
      </c>
      <c r="BI39" s="324">
        <v>4.0000003311062908E-18</v>
      </c>
      <c r="BJ39" s="300">
        <v>19</v>
      </c>
      <c r="BK39" s="341">
        <v>1E-25</v>
      </c>
      <c r="BL39" s="341">
        <v>1E-25</v>
      </c>
      <c r="BM39" s="341">
        <v>1E-25</v>
      </c>
      <c r="BN39" s="341">
        <v>1E-25</v>
      </c>
      <c r="BO39" s="302">
        <v>4.0000000000000002E-25</v>
      </c>
      <c r="BP39" s="342">
        <v>1.0000000000000001E-18</v>
      </c>
      <c r="BQ39" s="341">
        <v>1.0000000000000001E-18</v>
      </c>
      <c r="BR39" s="341">
        <v>1.0000000000000001E-18</v>
      </c>
      <c r="BS39" s="341">
        <v>1.0000000000000001E-18</v>
      </c>
      <c r="BT39" s="1114">
        <v>4.0000000000000003E-18</v>
      </c>
      <c r="BU39" s="324">
        <v>4.0000004000000004E-18</v>
      </c>
      <c r="BV39" s="300">
        <v>19</v>
      </c>
      <c r="BW39" s="341">
        <v>85.008927302630966</v>
      </c>
      <c r="BX39" s="341">
        <v>97.023411262057451</v>
      </c>
      <c r="BY39" s="341">
        <v>48.94828611539689</v>
      </c>
      <c r="BZ39" s="341">
        <v>1505.7382696789255</v>
      </c>
      <c r="CA39" s="302">
        <v>1736.7188943590108</v>
      </c>
      <c r="CB39" s="342">
        <v>1.0000000000047924E-18</v>
      </c>
      <c r="CC39" s="341">
        <v>1.0000000000108053E-18</v>
      </c>
      <c r="CD39" s="341">
        <v>9.999999999551519E-19</v>
      </c>
      <c r="CE39" s="341">
        <v>9.9999999998873916E-19</v>
      </c>
      <c r="CF39" s="1114">
        <v>3.9999999999594895E-18</v>
      </c>
      <c r="CG39" s="324">
        <v>1736.7188943590108</v>
      </c>
      <c r="CH39" s="300">
        <v>19</v>
      </c>
      <c r="CI39" s="1114">
        <v>69513.628045230173</v>
      </c>
      <c r="CJ39" s="1114">
        <v>72509.321182425978</v>
      </c>
      <c r="CK39" s="1114">
        <v>112348.83080984955</v>
      </c>
      <c r="CL39" s="1114">
        <v>86197.086596888359</v>
      </c>
      <c r="CM39" s="301">
        <v>340568.86663439404</v>
      </c>
    </row>
    <row r="40" spans="1:100" ht="15.75" customHeight="1">
      <c r="A40" s="312" t="s">
        <v>239</v>
      </c>
      <c r="B40" s="300">
        <v>20</v>
      </c>
      <c r="C40" s="341">
        <v>3823.0346651361424</v>
      </c>
      <c r="D40" s="341">
        <v>2960.5133481928788</v>
      </c>
      <c r="E40" s="341">
        <v>3332.7984332840624</v>
      </c>
      <c r="F40" s="341">
        <v>4363.9330348433814</v>
      </c>
      <c r="G40" s="302">
        <v>14480.279481456464</v>
      </c>
      <c r="H40" s="342">
        <v>9987.8604058867622</v>
      </c>
      <c r="I40" s="341">
        <v>9362.4995455326989</v>
      </c>
      <c r="J40" s="341">
        <v>10497.08526923464</v>
      </c>
      <c r="K40" s="341">
        <v>14713.45479603419</v>
      </c>
      <c r="L40" s="1114">
        <v>44560.900016688291</v>
      </c>
      <c r="M40" s="324">
        <v>59041.179498144753</v>
      </c>
      <c r="N40" s="300">
        <v>20</v>
      </c>
      <c r="O40" s="341">
        <v>4678.6970617284132</v>
      </c>
      <c r="P40" s="341">
        <v>4442.5449568233971</v>
      </c>
      <c r="Q40" s="341">
        <v>3925.0570919924685</v>
      </c>
      <c r="R40" s="341">
        <v>5760.6629088493692</v>
      </c>
      <c r="S40" s="302">
        <v>18806.962019393646</v>
      </c>
      <c r="T40" s="342">
        <v>11605.783131102859</v>
      </c>
      <c r="U40" s="341">
        <v>17640.768490171122</v>
      </c>
      <c r="V40" s="341">
        <v>14864.920997322835</v>
      </c>
      <c r="W40" s="341">
        <v>22975.279239446638</v>
      </c>
      <c r="X40" s="1114">
        <v>67086.751858043455</v>
      </c>
      <c r="Y40" s="324">
        <v>85893.713877437098</v>
      </c>
      <c r="Z40" s="300">
        <v>20</v>
      </c>
      <c r="AA40" s="341">
        <v>777.93936303743169</v>
      </c>
      <c r="AB40" s="341">
        <v>489.01874009866242</v>
      </c>
      <c r="AC40" s="341">
        <v>402.87153115847627</v>
      </c>
      <c r="AD40" s="341">
        <v>221.42083376872375</v>
      </c>
      <c r="AE40" s="302">
        <v>1891.250468063294</v>
      </c>
      <c r="AF40" s="342">
        <v>1723.0510368335529</v>
      </c>
      <c r="AG40" s="341">
        <v>2062.3532942444463</v>
      </c>
      <c r="AH40" s="341">
        <v>1611.7447100615666</v>
      </c>
      <c r="AI40" s="341">
        <v>1517.6206472035831</v>
      </c>
      <c r="AJ40" s="1114">
        <v>6914.7696883431481</v>
      </c>
      <c r="AK40" s="324">
        <v>8806.0201564064428</v>
      </c>
      <c r="AL40" s="300">
        <v>20</v>
      </c>
      <c r="AM40" s="341">
        <v>9355.8944068874807</v>
      </c>
      <c r="AN40" s="341">
        <v>5041.9514577845721</v>
      </c>
      <c r="AO40" s="341">
        <v>4215.5593845497015</v>
      </c>
      <c r="AP40" s="341">
        <v>6831.6408698337191</v>
      </c>
      <c r="AQ40" s="302">
        <v>25445.046119055474</v>
      </c>
      <c r="AR40" s="342">
        <v>25590.747698557134</v>
      </c>
      <c r="AS40" s="341">
        <v>20623.085243189653</v>
      </c>
      <c r="AT40" s="341">
        <v>19664.786979389493</v>
      </c>
      <c r="AU40" s="341">
        <v>28956.421180200818</v>
      </c>
      <c r="AV40" s="1114">
        <v>94835.041101337105</v>
      </c>
      <c r="AW40" s="324">
        <v>120280.08722039258</v>
      </c>
      <c r="AX40" s="300">
        <v>20</v>
      </c>
      <c r="AY40" s="341">
        <v>584.17221256298456</v>
      </c>
      <c r="AZ40" s="341">
        <v>333.64031689915237</v>
      </c>
      <c r="BA40" s="341">
        <v>130.12007061605345</v>
      </c>
      <c r="BB40" s="341">
        <v>161.56795275648568</v>
      </c>
      <c r="BC40" s="302">
        <v>1209.500552834676</v>
      </c>
      <c r="BD40" s="342">
        <v>1570.2147683098688</v>
      </c>
      <c r="BE40" s="341">
        <v>1334.9916338419227</v>
      </c>
      <c r="BF40" s="341">
        <v>517.59422481997797</v>
      </c>
      <c r="BG40" s="341">
        <v>644.70821441024589</v>
      </c>
      <c r="BH40" s="1114">
        <v>4067.5088413820158</v>
      </c>
      <c r="BI40" s="324">
        <v>5277.0093942166914</v>
      </c>
      <c r="BJ40" s="300">
        <v>20</v>
      </c>
      <c r="BK40" s="341">
        <v>1E-25</v>
      </c>
      <c r="BL40" s="341">
        <v>1E-25</v>
      </c>
      <c r="BM40" s="341">
        <v>1E-25</v>
      </c>
      <c r="BN40" s="341">
        <v>1E-25</v>
      </c>
      <c r="BO40" s="302">
        <v>4.0000000000000002E-25</v>
      </c>
      <c r="BP40" s="342">
        <v>1.0000000000000001E-18</v>
      </c>
      <c r="BQ40" s="341">
        <v>1.0000000000000001E-18</v>
      </c>
      <c r="BR40" s="341">
        <v>1.0000000000000001E-18</v>
      </c>
      <c r="BS40" s="341">
        <v>1.0000000000000001E-18</v>
      </c>
      <c r="BT40" s="1114">
        <v>4.0000000000000003E-18</v>
      </c>
      <c r="BU40" s="324">
        <v>4.0000004000000004E-18</v>
      </c>
      <c r="BV40" s="300">
        <v>20</v>
      </c>
      <c r="BW40" s="341">
        <v>0</v>
      </c>
      <c r="BX40" s="341">
        <v>13.943364463846194</v>
      </c>
      <c r="BY40" s="341">
        <v>31.007240837182028</v>
      </c>
      <c r="BZ40" s="341">
        <v>35.703793897898031</v>
      </c>
      <c r="CA40" s="302">
        <v>80.654399198926257</v>
      </c>
      <c r="CB40" s="342">
        <v>114.15547030121554</v>
      </c>
      <c r="CC40" s="341">
        <v>55.786027212607245</v>
      </c>
      <c r="CD40" s="341">
        <v>124.12430749864018</v>
      </c>
      <c r="CE40" s="341">
        <v>228.31428694094066</v>
      </c>
      <c r="CF40" s="1114">
        <v>522.38009195340362</v>
      </c>
      <c r="CG40" s="324">
        <v>603.03449115232991</v>
      </c>
      <c r="CH40" s="300">
        <v>20</v>
      </c>
      <c r="CI40" s="1114">
        <v>69811.550220343866</v>
      </c>
      <c r="CJ40" s="1114">
        <v>64361.096418454952</v>
      </c>
      <c r="CK40" s="1114">
        <v>59317.670240765103</v>
      </c>
      <c r="CL40" s="1114">
        <v>86410.727758185982</v>
      </c>
      <c r="CM40" s="301">
        <v>279901.0446377499</v>
      </c>
    </row>
    <row r="41" spans="1:100" s="266" customFormat="1" ht="15.75" customHeight="1">
      <c r="A41" s="304" t="s">
        <v>240</v>
      </c>
      <c r="B41" s="887">
        <v>21</v>
      </c>
      <c r="C41" s="358">
        <v>1E-25</v>
      </c>
      <c r="D41" s="358">
        <v>1E-25</v>
      </c>
      <c r="E41" s="358">
        <v>1E-25</v>
      </c>
      <c r="F41" s="358">
        <v>1E-25</v>
      </c>
      <c r="G41" s="888">
        <v>4.0000000000000002E-25</v>
      </c>
      <c r="H41" s="889">
        <v>501755.72312202078</v>
      </c>
      <c r="I41" s="358">
        <v>659776.12142723217</v>
      </c>
      <c r="J41" s="358">
        <v>701699.9589543069</v>
      </c>
      <c r="K41" s="358">
        <v>1352999.9932984274</v>
      </c>
      <c r="L41" s="1119">
        <v>3216231.7968019871</v>
      </c>
      <c r="M41" s="890">
        <v>3216231.7968019871</v>
      </c>
      <c r="N41" s="887">
        <v>21</v>
      </c>
      <c r="O41" s="358">
        <v>1E-25</v>
      </c>
      <c r="P41" s="358">
        <v>1E-25</v>
      </c>
      <c r="Q41" s="358">
        <v>1E-25</v>
      </c>
      <c r="R41" s="358">
        <v>1E-25</v>
      </c>
      <c r="S41" s="888">
        <v>4.0000000000000002E-25</v>
      </c>
      <c r="T41" s="889">
        <v>956376.9922285669</v>
      </c>
      <c r="U41" s="358">
        <v>893107.00071826007</v>
      </c>
      <c r="V41" s="358">
        <v>1223275.5959677566</v>
      </c>
      <c r="W41" s="358">
        <v>1524074.1485228972</v>
      </c>
      <c r="X41" s="1119">
        <v>4596833.7374374811</v>
      </c>
      <c r="Y41" s="890">
        <v>4596833.7374374811</v>
      </c>
      <c r="Z41" s="887">
        <v>21</v>
      </c>
      <c r="AA41" s="358">
        <v>1E-25</v>
      </c>
      <c r="AB41" s="358">
        <v>1E-25</v>
      </c>
      <c r="AC41" s="358">
        <v>1E-25</v>
      </c>
      <c r="AD41" s="358">
        <v>1E-25</v>
      </c>
      <c r="AE41" s="888">
        <v>4.0000000000000002E-25</v>
      </c>
      <c r="AF41" s="889">
        <v>259377.93731843831</v>
      </c>
      <c r="AG41" s="358">
        <v>237388.79396934036</v>
      </c>
      <c r="AH41" s="358">
        <v>171311.34673602748</v>
      </c>
      <c r="AI41" s="358">
        <v>277654.04807043576</v>
      </c>
      <c r="AJ41" s="1119">
        <v>945732.12609424198</v>
      </c>
      <c r="AK41" s="890">
        <v>945732.12609424198</v>
      </c>
      <c r="AL41" s="887">
        <v>21</v>
      </c>
      <c r="AM41" s="358">
        <v>1E-25</v>
      </c>
      <c r="AN41" s="358">
        <v>1E-25</v>
      </c>
      <c r="AO41" s="358">
        <v>1E-25</v>
      </c>
      <c r="AP41" s="358">
        <v>1E-25</v>
      </c>
      <c r="AQ41" s="888">
        <v>4.0000000000000002E-25</v>
      </c>
      <c r="AR41" s="889">
        <v>1127805.743076988</v>
      </c>
      <c r="AS41" s="358">
        <v>1030080.6697945027</v>
      </c>
      <c r="AT41" s="358">
        <v>1232172.8387187601</v>
      </c>
      <c r="AU41" s="358">
        <v>1602057.7237132245</v>
      </c>
      <c r="AV41" s="1119">
        <v>4992116.9753034757</v>
      </c>
      <c r="AW41" s="890">
        <v>4992116.9753034757</v>
      </c>
      <c r="AX41" s="887">
        <v>21</v>
      </c>
      <c r="AY41" s="358">
        <v>1E-25</v>
      </c>
      <c r="AZ41" s="358">
        <v>1E-25</v>
      </c>
      <c r="BA41" s="358">
        <v>1E-25</v>
      </c>
      <c r="BB41" s="358">
        <v>1E-25</v>
      </c>
      <c r="BC41" s="888">
        <v>4.0000000000000002E-25</v>
      </c>
      <c r="BD41" s="889">
        <v>10860.014467272205</v>
      </c>
      <c r="BE41" s="358">
        <v>2067.5248210888194</v>
      </c>
      <c r="BF41" s="358">
        <v>-2062.1092746896229</v>
      </c>
      <c r="BG41" s="358">
        <v>-3286.243158055755</v>
      </c>
      <c r="BH41" s="1119">
        <v>7579.1868556156478</v>
      </c>
      <c r="BI41" s="890">
        <v>7579.1868556156478</v>
      </c>
      <c r="BJ41" s="887">
        <v>21</v>
      </c>
      <c r="BK41" s="358">
        <v>1E-25</v>
      </c>
      <c r="BL41" s="358">
        <v>1E-25</v>
      </c>
      <c r="BM41" s="358">
        <v>1E-25</v>
      </c>
      <c r="BN41" s="358">
        <v>1E-25</v>
      </c>
      <c r="BO41" s="888">
        <v>4.0000000000000002E-25</v>
      </c>
      <c r="BP41" s="889">
        <v>1.0000000000000001E-18</v>
      </c>
      <c r="BQ41" s="358">
        <v>1.0000000000000001E-18</v>
      </c>
      <c r="BR41" s="358">
        <v>1.0000000000000001E-18</v>
      </c>
      <c r="BS41" s="358">
        <v>1.0000000000000001E-18</v>
      </c>
      <c r="BT41" s="1119">
        <v>4.0000000000000003E-18</v>
      </c>
      <c r="BU41" s="890">
        <v>4.0000004000000004E-18</v>
      </c>
      <c r="BV41" s="887">
        <v>21</v>
      </c>
      <c r="BW41" s="358">
        <v>1E-25</v>
      </c>
      <c r="BX41" s="358">
        <v>1E-25</v>
      </c>
      <c r="BY41" s="358">
        <v>1E-25</v>
      </c>
      <c r="BZ41" s="358">
        <v>1E-25</v>
      </c>
      <c r="CA41" s="888">
        <v>4.0000000000000002E-25</v>
      </c>
      <c r="CB41" s="889">
        <v>23734.69043525754</v>
      </c>
      <c r="CC41" s="358">
        <v>7699.7426899902694</v>
      </c>
      <c r="CD41" s="358">
        <v>2640.4326599012238</v>
      </c>
      <c r="CE41" s="358">
        <v>17241.957723984746</v>
      </c>
      <c r="CF41" s="1119">
        <v>51316.82350913377</v>
      </c>
      <c r="CG41" s="890">
        <v>51316.82350913377</v>
      </c>
      <c r="CH41" s="887">
        <v>21</v>
      </c>
      <c r="CI41" s="1119">
        <v>2879911.1006485438</v>
      </c>
      <c r="CJ41" s="1119">
        <v>2830119.853420414</v>
      </c>
      <c r="CK41" s="1119">
        <v>3329038.0637620622</v>
      </c>
      <c r="CL41" s="1119">
        <v>4770741.628170914</v>
      </c>
      <c r="CM41" s="313">
        <v>13809810.646001937</v>
      </c>
    </row>
    <row r="42" spans="1:100" s="874" customFormat="1" ht="15.6" customHeight="1">
      <c r="A42" s="867" t="s">
        <v>241</v>
      </c>
      <c r="B42" s="868">
        <v>22</v>
      </c>
      <c r="C42" s="869">
        <v>23108.857844808743</v>
      </c>
      <c r="D42" s="869">
        <v>24016.009298949579</v>
      </c>
      <c r="E42" s="869">
        <v>21223.98996065509</v>
      </c>
      <c r="F42" s="869">
        <v>27814.060623569327</v>
      </c>
      <c r="G42" s="870">
        <v>96162.917727982742</v>
      </c>
      <c r="H42" s="871">
        <v>-77.606357744656691</v>
      </c>
      <c r="I42" s="869">
        <v>-341.39728721261861</v>
      </c>
      <c r="J42" s="869">
        <v>-30.281655571220597</v>
      </c>
      <c r="K42" s="869">
        <v>-366.069319514906</v>
      </c>
      <c r="L42" s="1120">
        <v>-815.35462004340184</v>
      </c>
      <c r="M42" s="872">
        <v>95347.563107939335</v>
      </c>
      <c r="N42" s="868">
        <v>22</v>
      </c>
      <c r="O42" s="869">
        <v>35999.451595287253</v>
      </c>
      <c r="P42" s="869">
        <v>28331.312824024601</v>
      </c>
      <c r="Q42" s="869">
        <v>29231.697553915765</v>
      </c>
      <c r="R42" s="869">
        <v>24248.706911003603</v>
      </c>
      <c r="S42" s="870">
        <v>117811.16888423121</v>
      </c>
      <c r="T42" s="871">
        <v>-312.99547143924349</v>
      </c>
      <c r="U42" s="869">
        <v>-482.79963073524237</v>
      </c>
      <c r="V42" s="869">
        <v>-459.61314039500672</v>
      </c>
      <c r="W42" s="869">
        <v>-467.39927868782763</v>
      </c>
      <c r="X42" s="1120">
        <v>-1722.8075212573203</v>
      </c>
      <c r="Y42" s="872">
        <v>116088.3613629739</v>
      </c>
      <c r="Z42" s="868">
        <v>22</v>
      </c>
      <c r="AA42" s="869">
        <v>18195.931328288803</v>
      </c>
      <c r="AB42" s="869">
        <v>21639.919051552548</v>
      </c>
      <c r="AC42" s="869">
        <v>9268.5359947048382</v>
      </c>
      <c r="AD42" s="869">
        <v>10355.284502089831</v>
      </c>
      <c r="AE42" s="870">
        <v>59459.670876636017</v>
      </c>
      <c r="AF42" s="871">
        <v>-102.93690875467819</v>
      </c>
      <c r="AG42" s="869">
        <v>-110.52372988906957</v>
      </c>
      <c r="AH42" s="869">
        <v>-105.21581904510906</v>
      </c>
      <c r="AI42" s="869">
        <v>-85.33099215492696</v>
      </c>
      <c r="AJ42" s="1120">
        <v>-404.00744984378377</v>
      </c>
      <c r="AK42" s="872">
        <v>59055.663426792235</v>
      </c>
      <c r="AL42" s="868">
        <v>22</v>
      </c>
      <c r="AM42" s="869">
        <v>45477.775160001278</v>
      </c>
      <c r="AN42" s="869">
        <v>27036.896820423666</v>
      </c>
      <c r="AO42" s="869">
        <v>21810.368892431397</v>
      </c>
      <c r="AP42" s="869">
        <v>29563.343880459081</v>
      </c>
      <c r="AQ42" s="870">
        <v>123888.38475331542</v>
      </c>
      <c r="AR42" s="871">
        <v>5840.8980461607098</v>
      </c>
      <c r="AS42" s="869">
        <v>4980.205478595658</v>
      </c>
      <c r="AT42" s="869">
        <v>5659.8612195358901</v>
      </c>
      <c r="AU42" s="869">
        <v>3392.4193796847067</v>
      </c>
      <c r="AV42" s="1120">
        <v>19873.384123976964</v>
      </c>
      <c r="AW42" s="872">
        <v>143761.76887729237</v>
      </c>
      <c r="AX42" s="868">
        <v>22</v>
      </c>
      <c r="AY42" s="869">
        <v>1633.8962211242267</v>
      </c>
      <c r="AZ42" s="869">
        <v>1138.0941716896036</v>
      </c>
      <c r="BA42" s="869">
        <v>353.75648798625718</v>
      </c>
      <c r="BB42" s="869">
        <v>5.9487098542630008</v>
      </c>
      <c r="BC42" s="870">
        <v>3131.6955906543503</v>
      </c>
      <c r="BD42" s="871">
        <v>138.13928257044358</v>
      </c>
      <c r="BE42" s="869">
        <v>203.07393222625257</v>
      </c>
      <c r="BF42" s="869">
        <v>-11.086764450489904</v>
      </c>
      <c r="BG42" s="869">
        <v>-8.358397159580127</v>
      </c>
      <c r="BH42" s="1120">
        <v>321.7680531866261</v>
      </c>
      <c r="BI42" s="872">
        <v>3453.4636438409766</v>
      </c>
      <c r="BJ42" s="868">
        <v>22</v>
      </c>
      <c r="BK42" s="869">
        <v>1E-25</v>
      </c>
      <c r="BL42" s="869">
        <v>1E-25</v>
      </c>
      <c r="BM42" s="869">
        <v>1E-25</v>
      </c>
      <c r="BN42" s="869">
        <v>1E-25</v>
      </c>
      <c r="BO42" s="870">
        <v>4.0000000000000002E-25</v>
      </c>
      <c r="BP42" s="871">
        <v>1.0000000000000001E-18</v>
      </c>
      <c r="BQ42" s="869">
        <v>1.0000000000000001E-18</v>
      </c>
      <c r="BR42" s="869">
        <v>1.0000000000000001E-18</v>
      </c>
      <c r="BS42" s="869">
        <v>1.0000000000000001E-18</v>
      </c>
      <c r="BT42" s="1120">
        <v>4.0000000000000003E-18</v>
      </c>
      <c r="BU42" s="872">
        <v>4.0000004000000004E-18</v>
      </c>
      <c r="BV42" s="868">
        <v>22</v>
      </c>
      <c r="BW42" s="869">
        <v>3048.8815622637539</v>
      </c>
      <c r="BX42" s="869">
        <v>287.04804019868698</v>
      </c>
      <c r="BY42" s="869">
        <v>-286.42553464492676</v>
      </c>
      <c r="BZ42" s="869">
        <v>-83.376902788487769</v>
      </c>
      <c r="CA42" s="870">
        <v>2966.1271650290264</v>
      </c>
      <c r="CB42" s="871">
        <v>-10.292297880267141</v>
      </c>
      <c r="CC42" s="869">
        <v>-18.774350967552476</v>
      </c>
      <c r="CD42" s="869">
        <v>-17.872711281767248</v>
      </c>
      <c r="CE42" s="869">
        <v>-19.476813437263594</v>
      </c>
      <c r="CF42" s="1120">
        <v>-66.41617356685046</v>
      </c>
      <c r="CG42" s="872">
        <v>2899.710991462176</v>
      </c>
      <c r="CH42" s="868">
        <v>22</v>
      </c>
      <c r="CI42" s="1120">
        <v>132940.00000468636</v>
      </c>
      <c r="CJ42" s="1120">
        <v>106679.06461885611</v>
      </c>
      <c r="CK42" s="1120">
        <v>86637.714483840726</v>
      </c>
      <c r="CL42" s="1120">
        <v>94349.752302917826</v>
      </c>
      <c r="CM42" s="873">
        <v>420606.53141030105</v>
      </c>
    </row>
    <row r="43" spans="1:100" ht="15.75" customHeight="1">
      <c r="A43" s="312" t="s">
        <v>242</v>
      </c>
      <c r="B43" s="300">
        <v>23</v>
      </c>
      <c r="C43" s="341">
        <v>1546.9496969858353</v>
      </c>
      <c r="D43" s="341">
        <v>1208.1066139889342</v>
      </c>
      <c r="E43" s="341">
        <v>2948.7518088294332</v>
      </c>
      <c r="F43" s="341">
        <v>4419.9654831523112</v>
      </c>
      <c r="G43" s="302">
        <v>10123.773602956513</v>
      </c>
      <c r="H43" s="342">
        <v>1866.9652223247017</v>
      </c>
      <c r="I43" s="341">
        <v>3897.2833472859083</v>
      </c>
      <c r="J43" s="341">
        <v>9674.0011643974321</v>
      </c>
      <c r="K43" s="341">
        <v>11880.71599475696</v>
      </c>
      <c r="L43" s="1114">
        <v>27318.965728765004</v>
      </c>
      <c r="M43" s="324">
        <v>37442.739331721517</v>
      </c>
      <c r="N43" s="300">
        <v>23</v>
      </c>
      <c r="O43" s="341">
        <v>3028.3182327707509</v>
      </c>
      <c r="P43" s="341">
        <v>2501.3359187075039</v>
      </c>
      <c r="Q43" s="341">
        <v>3395.9237828441578</v>
      </c>
      <c r="R43" s="341">
        <v>4440.9321371765936</v>
      </c>
      <c r="S43" s="302">
        <v>13366.510071499008</v>
      </c>
      <c r="T43" s="342">
        <v>7059.5249259408665</v>
      </c>
      <c r="U43" s="341">
        <v>9121.9957242308428</v>
      </c>
      <c r="V43" s="341">
        <v>12812.43450554248</v>
      </c>
      <c r="W43" s="341">
        <v>16943.832261627671</v>
      </c>
      <c r="X43" s="1114">
        <v>45937.78741734186</v>
      </c>
      <c r="Y43" s="324">
        <v>59304.297488840864</v>
      </c>
      <c r="Z43" s="300">
        <v>23</v>
      </c>
      <c r="AA43" s="341">
        <v>5140.3122472146815</v>
      </c>
      <c r="AB43" s="341">
        <v>2339.1744797941356</v>
      </c>
      <c r="AC43" s="341">
        <v>1596.7514297875477</v>
      </c>
      <c r="AD43" s="341">
        <v>3340.9190384111266</v>
      </c>
      <c r="AE43" s="302">
        <v>12417.15719520749</v>
      </c>
      <c r="AF43" s="342">
        <v>16701.532419959996</v>
      </c>
      <c r="AG43" s="341">
        <v>9481.0323577996387</v>
      </c>
      <c r="AH43" s="341">
        <v>6333.7761376432672</v>
      </c>
      <c r="AI43" s="341">
        <v>13710.159050236287</v>
      </c>
      <c r="AJ43" s="1114">
        <v>46226.499965639188</v>
      </c>
      <c r="AK43" s="324">
        <v>58643.657160846677</v>
      </c>
      <c r="AL43" s="300">
        <v>23</v>
      </c>
      <c r="AM43" s="341">
        <v>3484.332748627136</v>
      </c>
      <c r="AN43" s="341">
        <v>2824.3857193324625</v>
      </c>
      <c r="AO43" s="341">
        <v>2930.6268303229517</v>
      </c>
      <c r="AP43" s="341">
        <v>3356.0886461103082</v>
      </c>
      <c r="AQ43" s="302">
        <v>12595.433944392858</v>
      </c>
      <c r="AR43" s="342">
        <v>7599.4221448649987</v>
      </c>
      <c r="AS43" s="341">
        <v>10576.359678360408</v>
      </c>
      <c r="AT43" s="341">
        <v>12421.169527967975</v>
      </c>
      <c r="AU43" s="341">
        <v>12971.509517405788</v>
      </c>
      <c r="AV43" s="1114">
        <v>43568.46086859917</v>
      </c>
      <c r="AW43" s="324">
        <v>56163.894812992032</v>
      </c>
      <c r="AX43" s="300">
        <v>23</v>
      </c>
      <c r="AY43" s="341">
        <v>7.7304262730028261</v>
      </c>
      <c r="AZ43" s="341">
        <v>0</v>
      </c>
      <c r="BA43" s="341">
        <v>0</v>
      </c>
      <c r="BB43" s="341">
        <v>0</v>
      </c>
      <c r="BC43" s="302">
        <v>7.7304262730028261</v>
      </c>
      <c r="BD43" s="342">
        <v>38.722583659080016</v>
      </c>
      <c r="BE43" s="341">
        <v>0</v>
      </c>
      <c r="BF43" s="341">
        <v>0</v>
      </c>
      <c r="BG43" s="341">
        <v>0</v>
      </c>
      <c r="BH43" s="1114">
        <v>38.722583659080016</v>
      </c>
      <c r="BI43" s="324">
        <v>46.453009932082843</v>
      </c>
      <c r="BJ43" s="300">
        <v>23</v>
      </c>
      <c r="BK43" s="341">
        <v>1E-25</v>
      </c>
      <c r="BL43" s="341">
        <v>1E-25</v>
      </c>
      <c r="BM43" s="341">
        <v>1E-25</v>
      </c>
      <c r="BN43" s="341">
        <v>1E-25</v>
      </c>
      <c r="BO43" s="302">
        <v>4.0000000000000002E-25</v>
      </c>
      <c r="BP43" s="342">
        <v>1.0000000000000001E-18</v>
      </c>
      <c r="BQ43" s="341">
        <v>1.0000000000000001E-18</v>
      </c>
      <c r="BR43" s="341">
        <v>1.0000000000000001E-18</v>
      </c>
      <c r="BS43" s="341">
        <v>1.0000000000000001E-18</v>
      </c>
      <c r="BT43" s="1114">
        <v>4.0000000000000003E-18</v>
      </c>
      <c r="BU43" s="324">
        <v>4.0000004000000004E-18</v>
      </c>
      <c r="BV43" s="300">
        <v>23</v>
      </c>
      <c r="BW43" s="341">
        <v>75.057882283087693</v>
      </c>
      <c r="BX43" s="341">
        <v>16.954090937029626</v>
      </c>
      <c r="BY43" s="341">
        <v>15.963134941306985</v>
      </c>
      <c r="BZ43" s="341">
        <v>2.1096332994837534</v>
      </c>
      <c r="CA43" s="302">
        <v>110.08474146090805</v>
      </c>
      <c r="CB43" s="342">
        <v>197.10944543468753</v>
      </c>
      <c r="CC43" s="341">
        <v>83.359006241857529</v>
      </c>
      <c r="CD43" s="341">
        <v>63.851350966444954</v>
      </c>
      <c r="CE43" s="341">
        <v>29.60666565788409</v>
      </c>
      <c r="CF43" s="1114">
        <v>373.92646830087409</v>
      </c>
      <c r="CG43" s="324">
        <v>484.01120976178214</v>
      </c>
      <c r="CH43" s="300">
        <v>23</v>
      </c>
      <c r="CI43" s="1114">
        <v>46745.977976338829</v>
      </c>
      <c r="CJ43" s="1114">
        <v>42049.986936678724</v>
      </c>
      <c r="CK43" s="1114">
        <v>52193.249673243008</v>
      </c>
      <c r="CL43" s="1114">
        <v>71095.838427834402</v>
      </c>
      <c r="CM43" s="301">
        <v>212085.05301409494</v>
      </c>
    </row>
    <row r="44" spans="1:100" ht="15.75" customHeight="1">
      <c r="A44" s="312" t="s">
        <v>243</v>
      </c>
      <c r="B44" s="300">
        <v>24</v>
      </c>
      <c r="C44" s="341">
        <v>2921.1815637106442</v>
      </c>
      <c r="D44" s="341">
        <v>0</v>
      </c>
      <c r="E44" s="341">
        <v>12192.83615398746</v>
      </c>
      <c r="F44" s="341">
        <v>3550.3078960445973</v>
      </c>
      <c r="G44" s="302">
        <v>18664.325613742702</v>
      </c>
      <c r="H44" s="342">
        <v>11684.561472190884</v>
      </c>
      <c r="I44" s="341">
        <v>0</v>
      </c>
      <c r="J44" s="341">
        <v>48797.416000646888</v>
      </c>
      <c r="K44" s="341">
        <v>14203.146886682067</v>
      </c>
      <c r="L44" s="1114">
        <v>74685.124359519847</v>
      </c>
      <c r="M44" s="324">
        <v>93349.449973262555</v>
      </c>
      <c r="N44" s="300">
        <v>24</v>
      </c>
      <c r="O44" s="341">
        <v>2791.733996287825</v>
      </c>
      <c r="P44" s="341">
        <v>11058.36980708977</v>
      </c>
      <c r="Q44" s="341">
        <v>7412.3709078454231</v>
      </c>
      <c r="R44" s="341">
        <v>2182.7154860857108</v>
      </c>
      <c r="S44" s="302">
        <v>23445.19019730873</v>
      </c>
      <c r="T44" s="342">
        <v>10234.343957328059</v>
      </c>
      <c r="U44" s="341">
        <v>44228.625750938125</v>
      </c>
      <c r="V44" s="341">
        <v>29663.46062100268</v>
      </c>
      <c r="W44" s="341">
        <v>8731.6079443860672</v>
      </c>
      <c r="X44" s="1114">
        <v>92858.038273654936</v>
      </c>
      <c r="Y44" s="324">
        <v>116303.22847096366</v>
      </c>
      <c r="Z44" s="300">
        <v>24</v>
      </c>
      <c r="AA44" s="341">
        <v>5719.5364466850624</v>
      </c>
      <c r="AB44" s="341">
        <v>1271.4807300644766</v>
      </c>
      <c r="AC44" s="341">
        <v>4051.6115289324589</v>
      </c>
      <c r="AD44" s="341">
        <v>9543.0819630213191</v>
      </c>
      <c r="AE44" s="302">
        <v>20585.710668703316</v>
      </c>
      <c r="AF44" s="342">
        <v>21945.579487458181</v>
      </c>
      <c r="AG44" s="341">
        <v>5085.6585892337498</v>
      </c>
      <c r="AH44" s="341">
        <v>16209.288163486517</v>
      </c>
      <c r="AI44" s="341">
        <v>10028.652648425059</v>
      </c>
      <c r="AJ44" s="1114">
        <v>53269.178888603506</v>
      </c>
      <c r="AK44" s="324">
        <v>73854.889557306829</v>
      </c>
      <c r="AL44" s="300">
        <v>24</v>
      </c>
      <c r="AM44" s="341">
        <v>37252.247658089887</v>
      </c>
      <c r="AN44" s="341">
        <v>45816.583749656616</v>
      </c>
      <c r="AO44" s="341">
        <v>39831.370112239631</v>
      </c>
      <c r="AP44" s="341">
        <v>58066.187772945399</v>
      </c>
      <c r="AQ44" s="302">
        <v>180966.38929293153</v>
      </c>
      <c r="AR44" s="342">
        <v>147130.63798615456</v>
      </c>
      <c r="AS44" s="341">
        <v>183274.08656658733</v>
      </c>
      <c r="AT44" s="341">
        <v>140342.53296442414</v>
      </c>
      <c r="AU44" s="341">
        <v>155100.20304620132</v>
      </c>
      <c r="AV44" s="1114">
        <v>625847.46056336723</v>
      </c>
      <c r="AW44" s="324">
        <v>806813.84985629877</v>
      </c>
      <c r="AX44" s="300">
        <v>24</v>
      </c>
      <c r="AY44" s="341">
        <v>1.0551452785026295E-25</v>
      </c>
      <c r="AZ44" s="341">
        <v>1.090875270982202E-25</v>
      </c>
      <c r="BA44" s="341">
        <v>3.0935117159556492E-26</v>
      </c>
      <c r="BB44" s="341">
        <v>8.6356059462633999E-26</v>
      </c>
      <c r="BC44" s="302">
        <v>3.3189323157067365E-25</v>
      </c>
      <c r="BD44" s="342">
        <v>1.0000000000066728E-18</v>
      </c>
      <c r="BE44" s="341">
        <v>1.0000000000413382E-18</v>
      </c>
      <c r="BF44" s="341">
        <v>9.9999999939590306E-19</v>
      </c>
      <c r="BG44" s="341">
        <v>9.9999999976914501E-19</v>
      </c>
      <c r="BH44" s="1114">
        <v>3.9999999992130591E-18</v>
      </c>
      <c r="BI44" s="324">
        <v>4.0000003311062908E-18</v>
      </c>
      <c r="BJ44" s="300">
        <v>24</v>
      </c>
      <c r="BK44" s="341">
        <v>1E-25</v>
      </c>
      <c r="BL44" s="341">
        <v>1E-25</v>
      </c>
      <c r="BM44" s="341">
        <v>1E-25</v>
      </c>
      <c r="BN44" s="341">
        <v>1E-25</v>
      </c>
      <c r="BO44" s="302">
        <v>4.0000000000000002E-25</v>
      </c>
      <c r="BP44" s="342">
        <v>1.0000000000000001E-18</v>
      </c>
      <c r="BQ44" s="341">
        <v>1.0000000000000001E-18</v>
      </c>
      <c r="BR44" s="341">
        <v>1.0000000000000001E-18</v>
      </c>
      <c r="BS44" s="341">
        <v>1.0000000000000001E-18</v>
      </c>
      <c r="BT44" s="1114">
        <v>4.0000000000000003E-18</v>
      </c>
      <c r="BU44" s="324">
        <v>4.0000004000000004E-18</v>
      </c>
      <c r="BV44" s="300">
        <v>24</v>
      </c>
      <c r="BW44" s="341">
        <v>14320.023832485502</v>
      </c>
      <c r="BX44" s="341">
        <v>14726.643465136964</v>
      </c>
      <c r="BY44" s="341">
        <v>15087.470081594827</v>
      </c>
      <c r="BZ44" s="341">
        <v>33372.799075899718</v>
      </c>
      <c r="CA44" s="302">
        <v>77506.936455117015</v>
      </c>
      <c r="CB44" s="342">
        <v>55414.635455291718</v>
      </c>
      <c r="CC44" s="341">
        <v>58897.563388008166</v>
      </c>
      <c r="CD44" s="341">
        <v>59454.743650634278</v>
      </c>
      <c r="CE44" s="341">
        <v>78851.359654863132</v>
      </c>
      <c r="CF44" s="1114">
        <v>252618.30214879729</v>
      </c>
      <c r="CG44" s="324">
        <v>330125.23860391427</v>
      </c>
      <c r="CH44" s="300">
        <v>24</v>
      </c>
      <c r="CI44" s="1114">
        <v>309414.48185568233</v>
      </c>
      <c r="CJ44" s="1114">
        <v>364359.01204671524</v>
      </c>
      <c r="CK44" s="1114">
        <v>373043.10018479428</v>
      </c>
      <c r="CL44" s="1114">
        <v>373630.0623745544</v>
      </c>
      <c r="CM44" s="301">
        <v>1420446.656461746</v>
      </c>
    </row>
    <row r="45" spans="1:100" ht="15.75" customHeight="1">
      <c r="A45" s="839" t="s">
        <v>244</v>
      </c>
      <c r="B45" s="840">
        <v>25</v>
      </c>
      <c r="C45" s="341">
        <v>20476.783889464616</v>
      </c>
      <c r="D45" s="341">
        <v>14946.99861526894</v>
      </c>
      <c r="E45" s="341">
        <v>31935.692976363513</v>
      </c>
      <c r="F45" s="341">
        <v>28159.979124435031</v>
      </c>
      <c r="G45" s="302">
        <v>95519.454605532097</v>
      </c>
      <c r="H45" s="342">
        <v>0</v>
      </c>
      <c r="I45" s="341">
        <v>87.28463254597979</v>
      </c>
      <c r="J45" s="341">
        <v>78.980900384038932</v>
      </c>
      <c r="K45" s="341">
        <v>94.832886367650332</v>
      </c>
      <c r="L45" s="1114">
        <v>261.09841929766901</v>
      </c>
      <c r="M45" s="324">
        <v>95780.553024829773</v>
      </c>
      <c r="N45" s="300">
        <v>25</v>
      </c>
      <c r="O45" s="341">
        <v>20239.828937989092</v>
      </c>
      <c r="P45" s="341">
        <v>26583.420900208759</v>
      </c>
      <c r="Q45" s="341">
        <v>44456.996178554487</v>
      </c>
      <c r="R45" s="341">
        <v>59814.878204799636</v>
      </c>
      <c r="S45" s="302">
        <v>151095.12422155199</v>
      </c>
      <c r="T45" s="342">
        <v>0</v>
      </c>
      <c r="U45" s="341">
        <v>0</v>
      </c>
      <c r="V45" s="341">
        <v>142.17585190312951</v>
      </c>
      <c r="W45" s="341">
        <v>193.61780159879376</v>
      </c>
      <c r="X45" s="1114">
        <v>335.79365350192325</v>
      </c>
      <c r="Y45" s="324">
        <v>151430.91787505391</v>
      </c>
      <c r="Z45" s="300">
        <v>25</v>
      </c>
      <c r="AA45" s="341">
        <v>9469.1625733508263</v>
      </c>
      <c r="AB45" s="341">
        <v>6860.654973145779</v>
      </c>
      <c r="AC45" s="341">
        <v>4038.5750701022916</v>
      </c>
      <c r="AD45" s="341">
        <v>13681.819878494176</v>
      </c>
      <c r="AE45" s="302">
        <v>34050.212495093074</v>
      </c>
      <c r="AF45" s="342">
        <v>831.68394174690991</v>
      </c>
      <c r="AG45" s="341">
        <v>264.03626922487297</v>
      </c>
      <c r="AH45" s="341">
        <v>0</v>
      </c>
      <c r="AI45" s="341">
        <v>0</v>
      </c>
      <c r="AJ45" s="1114">
        <v>1095.7202109717828</v>
      </c>
      <c r="AK45" s="324">
        <v>35145.932706064857</v>
      </c>
      <c r="AL45" s="300">
        <v>25</v>
      </c>
      <c r="AM45" s="341">
        <v>912563.49083975621</v>
      </c>
      <c r="AN45" s="341">
        <v>1093097.1002811377</v>
      </c>
      <c r="AO45" s="341">
        <v>1203386.7033744454</v>
      </c>
      <c r="AP45" s="341">
        <v>1416008.2545588114</v>
      </c>
      <c r="AQ45" s="302">
        <v>4625055.5490541514</v>
      </c>
      <c r="AR45" s="342">
        <v>6830.6112276614112</v>
      </c>
      <c r="AS45" s="341">
        <v>8452.5823919160302</v>
      </c>
      <c r="AT45" s="341">
        <v>5009.2464163540699</v>
      </c>
      <c r="AU45" s="341">
        <v>3267.6925384092278</v>
      </c>
      <c r="AV45" s="1114">
        <v>23560.13257434074</v>
      </c>
      <c r="AW45" s="324">
        <v>4648615.6816284917</v>
      </c>
      <c r="AX45" s="300">
        <v>25</v>
      </c>
      <c r="AY45" s="341">
        <v>71424.19849012843</v>
      </c>
      <c r="AZ45" s="341">
        <v>69179.246111484652</v>
      </c>
      <c r="BA45" s="341">
        <v>52884.630049035222</v>
      </c>
      <c r="BB45" s="341">
        <v>46100.429226539469</v>
      </c>
      <c r="BC45" s="302">
        <v>239588.50387718779</v>
      </c>
      <c r="BD45" s="342">
        <v>0</v>
      </c>
      <c r="BE45" s="341">
        <v>0</v>
      </c>
      <c r="BF45" s="341">
        <v>1005.5883497529894</v>
      </c>
      <c r="BG45" s="341">
        <v>0</v>
      </c>
      <c r="BH45" s="1114">
        <v>1005.5883497529894</v>
      </c>
      <c r="BI45" s="324">
        <v>240594.09222694079</v>
      </c>
      <c r="BJ45" s="300">
        <v>25</v>
      </c>
      <c r="BK45" s="341">
        <v>1E-25</v>
      </c>
      <c r="BL45" s="341">
        <v>1E-25</v>
      </c>
      <c r="BM45" s="341">
        <v>1E-25</v>
      </c>
      <c r="BN45" s="341">
        <v>1E-25</v>
      </c>
      <c r="BO45" s="302">
        <v>4.0000000000000002E-25</v>
      </c>
      <c r="BP45" s="342">
        <v>1.0000000000000001E-18</v>
      </c>
      <c r="BQ45" s="341">
        <v>1.0000000000000001E-18</v>
      </c>
      <c r="BR45" s="341">
        <v>1.0000000000000001E-18</v>
      </c>
      <c r="BS45" s="341">
        <v>1.0000000000000001E-18</v>
      </c>
      <c r="BT45" s="1114">
        <v>4.0000000000000003E-18</v>
      </c>
      <c r="BU45" s="324">
        <v>4.0000004000000004E-18</v>
      </c>
      <c r="BV45" s="300">
        <v>25</v>
      </c>
      <c r="BW45" s="341">
        <v>23013.566794116905</v>
      </c>
      <c r="BX45" s="341">
        <v>19348.118603887066</v>
      </c>
      <c r="BY45" s="341">
        <v>7540.6532966613722</v>
      </c>
      <c r="BZ45" s="341">
        <v>0</v>
      </c>
      <c r="CA45" s="302">
        <v>49902.338694665348</v>
      </c>
      <c r="CB45" s="342">
        <v>128.00613402151194</v>
      </c>
      <c r="CC45" s="341">
        <v>112.0121019686628</v>
      </c>
      <c r="CD45" s="341">
        <v>316.02820342925645</v>
      </c>
      <c r="CE45" s="341">
        <v>0</v>
      </c>
      <c r="CF45" s="1114">
        <v>556.04643941943118</v>
      </c>
      <c r="CG45" s="324">
        <v>50458.385134084776</v>
      </c>
      <c r="CH45" s="300">
        <v>25</v>
      </c>
      <c r="CI45" s="1114">
        <v>1064977.3328282358</v>
      </c>
      <c r="CJ45" s="1114">
        <v>1238931.4548807887</v>
      </c>
      <c r="CK45" s="1114">
        <v>1350795.2706669858</v>
      </c>
      <c r="CL45" s="1114">
        <v>1567321.5042194556</v>
      </c>
      <c r="CM45" s="301">
        <v>5222025.5625954662</v>
      </c>
    </row>
    <row r="46" spans="1:100" ht="15.75" customHeight="1">
      <c r="A46" s="839" t="s">
        <v>245</v>
      </c>
      <c r="B46" s="840">
        <v>26</v>
      </c>
      <c r="C46" s="341">
        <v>17982.286373829043</v>
      </c>
      <c r="D46" s="341">
        <v>24724.196320268271</v>
      </c>
      <c r="E46" s="341">
        <v>5651.0801919607984</v>
      </c>
      <c r="F46" s="341">
        <v>4803.5553268743361</v>
      </c>
      <c r="G46" s="302">
        <v>53161.118212932452</v>
      </c>
      <c r="H46" s="342">
        <v>22721.349087479266</v>
      </c>
      <c r="I46" s="341">
        <v>8210.1863697692716</v>
      </c>
      <c r="J46" s="341">
        <v>14119.204919273556</v>
      </c>
      <c r="K46" s="341">
        <v>11655.9665532537</v>
      </c>
      <c r="L46" s="1114">
        <v>56706.706929775799</v>
      </c>
      <c r="M46" s="324">
        <v>109867.82514270826</v>
      </c>
      <c r="N46" s="300">
        <v>26</v>
      </c>
      <c r="O46" s="341">
        <v>19292.531853114146</v>
      </c>
      <c r="P46" s="341">
        <v>20809.886921651694</v>
      </c>
      <c r="Q46" s="341">
        <v>37824.027438556986</v>
      </c>
      <c r="R46" s="341">
        <v>51790.290068956579</v>
      </c>
      <c r="S46" s="302">
        <v>129716.73628227942</v>
      </c>
      <c r="T46" s="342">
        <v>14163.504038954161</v>
      </c>
      <c r="U46" s="341">
        <v>9522.57745495977</v>
      </c>
      <c r="V46" s="341">
        <v>38705.686917696759</v>
      </c>
      <c r="W46" s="341">
        <v>54982.826423892686</v>
      </c>
      <c r="X46" s="1114">
        <v>117374.59483550338</v>
      </c>
      <c r="Y46" s="324">
        <v>247091.3311177828</v>
      </c>
      <c r="Z46" s="300">
        <v>26</v>
      </c>
      <c r="AA46" s="341">
        <v>28192.171289675094</v>
      </c>
      <c r="AB46" s="341">
        <v>21723.362043797046</v>
      </c>
      <c r="AC46" s="341">
        <v>9332.166535416507</v>
      </c>
      <c r="AD46" s="341">
        <v>9199.7926860661519</v>
      </c>
      <c r="AE46" s="302">
        <v>68447.492554954792</v>
      </c>
      <c r="AF46" s="342">
        <v>14611.662002345374</v>
      </c>
      <c r="AG46" s="341">
        <v>10187.229364237832</v>
      </c>
      <c r="AH46" s="341">
        <v>11112.119165566583</v>
      </c>
      <c r="AI46" s="341">
        <v>6118.0763369576507</v>
      </c>
      <c r="AJ46" s="1114">
        <v>42029.086869107443</v>
      </c>
      <c r="AK46" s="324">
        <v>110476.57942406223</v>
      </c>
      <c r="AL46" s="300">
        <v>26</v>
      </c>
      <c r="AM46" s="341">
        <v>189133.80544126083</v>
      </c>
      <c r="AN46" s="341">
        <v>197798.07085588298</v>
      </c>
      <c r="AO46" s="341">
        <v>251347.66261875819</v>
      </c>
      <c r="AP46" s="341">
        <v>301135.11363934033</v>
      </c>
      <c r="AQ46" s="302">
        <v>939414.65255524241</v>
      </c>
      <c r="AR46" s="342">
        <v>142241.36058126681</v>
      </c>
      <c r="AS46" s="341">
        <v>154765.37897290813</v>
      </c>
      <c r="AT46" s="341">
        <v>156334.43805326233</v>
      </c>
      <c r="AU46" s="341">
        <v>181760.22220859939</v>
      </c>
      <c r="AV46" s="1114">
        <v>635101.39981603669</v>
      </c>
      <c r="AW46" s="324">
        <v>1574516.0523712791</v>
      </c>
      <c r="AX46" s="300">
        <v>26</v>
      </c>
      <c r="AY46" s="341">
        <v>283.55563589226665</v>
      </c>
      <c r="AZ46" s="341">
        <v>2486.6259522737701</v>
      </c>
      <c r="BA46" s="341">
        <v>7809.0029937953159</v>
      </c>
      <c r="BB46" s="341">
        <v>7450.7832808390367</v>
      </c>
      <c r="BC46" s="302">
        <v>18029.967862800389</v>
      </c>
      <c r="BD46" s="342">
        <v>99.046608615580709</v>
      </c>
      <c r="BE46" s="341">
        <v>0</v>
      </c>
      <c r="BF46" s="341">
        <v>0</v>
      </c>
      <c r="BG46" s="341">
        <v>0</v>
      </c>
      <c r="BH46" s="1114">
        <v>99.046608615580709</v>
      </c>
      <c r="BI46" s="324">
        <v>18129.014471415969</v>
      </c>
      <c r="BJ46" s="300">
        <v>26</v>
      </c>
      <c r="BK46" s="341">
        <v>1E-25</v>
      </c>
      <c r="BL46" s="341">
        <v>1E-25</v>
      </c>
      <c r="BM46" s="341">
        <v>1E-25</v>
      </c>
      <c r="BN46" s="341">
        <v>1E-25</v>
      </c>
      <c r="BO46" s="302">
        <v>4.0000000000000002E-25</v>
      </c>
      <c r="BP46" s="342">
        <v>1.0000000000000001E-18</v>
      </c>
      <c r="BQ46" s="341">
        <v>1.0000000000000001E-18</v>
      </c>
      <c r="BR46" s="341">
        <v>1.0000000000000001E-18</v>
      </c>
      <c r="BS46" s="341">
        <v>1.0000000000000001E-18</v>
      </c>
      <c r="BT46" s="1114">
        <v>4.0000000000000003E-18</v>
      </c>
      <c r="BU46" s="324">
        <v>4.0000004000000004E-18</v>
      </c>
      <c r="BV46" s="300">
        <v>26</v>
      </c>
      <c r="BW46" s="341">
        <v>3711.9298122447876</v>
      </c>
      <c r="BX46" s="341">
        <v>271.84559497733994</v>
      </c>
      <c r="BY46" s="341">
        <v>117.05632993882057</v>
      </c>
      <c r="BZ46" s="341">
        <v>7522.3324537099279</v>
      </c>
      <c r="CA46" s="302">
        <v>11623.164190870877</v>
      </c>
      <c r="CB46" s="342">
        <v>10101.944082601109</v>
      </c>
      <c r="CC46" s="341">
        <v>994.23741901881021</v>
      </c>
      <c r="CD46" s="341">
        <v>425.95887937305127</v>
      </c>
      <c r="CE46" s="341">
        <v>4055.433271704002</v>
      </c>
      <c r="CF46" s="1114">
        <v>15577.57365269697</v>
      </c>
      <c r="CG46" s="324">
        <v>27200.737843567847</v>
      </c>
      <c r="CH46" s="300">
        <v>26</v>
      </c>
      <c r="CI46" s="1114">
        <v>462535.14680727851</v>
      </c>
      <c r="CJ46" s="1114">
        <v>451493.5972697449</v>
      </c>
      <c r="CK46" s="1114">
        <v>532778.40404359892</v>
      </c>
      <c r="CL46" s="1114">
        <v>640474.39225019363</v>
      </c>
      <c r="CM46" s="301">
        <v>2087281.5403708161</v>
      </c>
    </row>
    <row r="47" spans="1:100" ht="15.75" customHeight="1">
      <c r="A47" s="839" t="s">
        <v>246</v>
      </c>
      <c r="B47" s="840">
        <v>27</v>
      </c>
      <c r="C47" s="341">
        <v>5759.4645695154595</v>
      </c>
      <c r="D47" s="341">
        <v>12216.516031982981</v>
      </c>
      <c r="E47" s="341">
        <v>38003.507799276056</v>
      </c>
      <c r="F47" s="341">
        <v>28767.568802101425</v>
      </c>
      <c r="G47" s="302">
        <v>84747.05720287592</v>
      </c>
      <c r="H47" s="342">
        <v>1.0000000000083149E-18</v>
      </c>
      <c r="I47" s="341">
        <v>1.000000000016767E-18</v>
      </c>
      <c r="J47" s="341">
        <v>9.9999999992522835E-19</v>
      </c>
      <c r="K47" s="341">
        <v>9.9999999998195719E-19</v>
      </c>
      <c r="L47" s="1114">
        <v>3.9999999999322676E-18</v>
      </c>
      <c r="M47" s="324">
        <v>84747.05720287592</v>
      </c>
      <c r="N47" s="300">
        <v>27</v>
      </c>
      <c r="O47" s="341">
        <v>5503.4364110776005</v>
      </c>
      <c r="P47" s="341">
        <v>1958.1834892813631</v>
      </c>
      <c r="Q47" s="341">
        <v>4809.023440776903</v>
      </c>
      <c r="R47" s="341">
        <v>4866.5059708551134</v>
      </c>
      <c r="S47" s="302">
        <v>17137.149311990979</v>
      </c>
      <c r="T47" s="342">
        <v>1.0000000000094198E-18</v>
      </c>
      <c r="U47" s="341">
        <v>1.0000000000154127E-18</v>
      </c>
      <c r="V47" s="341">
        <v>9.9999999992680067E-19</v>
      </c>
      <c r="W47" s="341">
        <v>9.9999999998337294E-19</v>
      </c>
      <c r="X47" s="1114">
        <v>3.9999999999350063E-18</v>
      </c>
      <c r="Y47" s="324">
        <v>17137.149311990979</v>
      </c>
      <c r="Z47" s="300">
        <v>27</v>
      </c>
      <c r="AA47" s="341">
        <v>7833.347747507898</v>
      </c>
      <c r="AB47" s="341">
        <v>8043.7796696260702</v>
      </c>
      <c r="AC47" s="341">
        <v>4112.7380358916871</v>
      </c>
      <c r="AD47" s="341">
        <v>0</v>
      </c>
      <c r="AE47" s="302">
        <v>19989.865453025654</v>
      </c>
      <c r="AF47" s="342">
        <v>1.0000000000052839E-18</v>
      </c>
      <c r="AG47" s="341">
        <v>1.0000000000137385E-18</v>
      </c>
      <c r="AH47" s="341">
        <v>9.999999999141242E-19</v>
      </c>
      <c r="AI47" s="341">
        <v>9.99999999986866E-19</v>
      </c>
      <c r="AJ47" s="1114">
        <v>3.9999999999200126E-18</v>
      </c>
      <c r="AK47" s="324">
        <v>19989.865453025654</v>
      </c>
      <c r="AL47" s="300">
        <v>27</v>
      </c>
      <c r="AM47" s="341">
        <v>171549.66224366464</v>
      </c>
      <c r="AN47" s="341">
        <v>182385.50341764456</v>
      </c>
      <c r="AO47" s="341">
        <v>196176.61374729275</v>
      </c>
      <c r="AP47" s="341">
        <v>280317.16543543455</v>
      </c>
      <c r="AQ47" s="302">
        <v>830428.94484403648</v>
      </c>
      <c r="AR47" s="342">
        <v>2740.6171544776748</v>
      </c>
      <c r="AS47" s="341">
        <v>7825.402786754812</v>
      </c>
      <c r="AT47" s="341">
        <v>0</v>
      </c>
      <c r="AU47" s="341">
        <v>1015.7218529404015</v>
      </c>
      <c r="AV47" s="1114">
        <v>11581.741794172889</v>
      </c>
      <c r="AW47" s="324">
        <v>842010.68663820939</v>
      </c>
      <c r="AX47" s="300">
        <v>27</v>
      </c>
      <c r="AY47" s="341">
        <v>1.0551452785026295E-25</v>
      </c>
      <c r="AZ47" s="341">
        <v>1.090875270982202E-25</v>
      </c>
      <c r="BA47" s="341">
        <v>3.0935117159556492E-26</v>
      </c>
      <c r="BB47" s="341">
        <v>8.6356059462633999E-26</v>
      </c>
      <c r="BC47" s="302">
        <v>3.3189323157067365E-25</v>
      </c>
      <c r="BD47" s="342">
        <v>1.0000000000066728E-18</v>
      </c>
      <c r="BE47" s="341">
        <v>1.0000000000413382E-18</v>
      </c>
      <c r="BF47" s="341">
        <v>9.9999999939590306E-19</v>
      </c>
      <c r="BG47" s="341">
        <v>9.9999999976914501E-19</v>
      </c>
      <c r="BH47" s="1114">
        <v>3.9999999992130591E-18</v>
      </c>
      <c r="BI47" s="324">
        <v>4.0000003311062908E-18</v>
      </c>
      <c r="BJ47" s="300">
        <v>27</v>
      </c>
      <c r="BK47" s="341">
        <v>1E-25</v>
      </c>
      <c r="BL47" s="341">
        <v>1E-25</v>
      </c>
      <c r="BM47" s="341">
        <v>1E-25</v>
      </c>
      <c r="BN47" s="341">
        <v>1E-25</v>
      </c>
      <c r="BO47" s="302">
        <v>4.0000000000000002E-25</v>
      </c>
      <c r="BP47" s="342">
        <v>1.0000000000000001E-18</v>
      </c>
      <c r="BQ47" s="341">
        <v>1.0000000000000001E-18</v>
      </c>
      <c r="BR47" s="341">
        <v>1.0000000000000001E-18</v>
      </c>
      <c r="BS47" s="341">
        <v>1.0000000000000001E-18</v>
      </c>
      <c r="BT47" s="1114">
        <v>4.0000000000000003E-18</v>
      </c>
      <c r="BU47" s="324">
        <v>4.0000004000000004E-18</v>
      </c>
      <c r="BV47" s="300">
        <v>27</v>
      </c>
      <c r="BW47" s="341">
        <v>1.1050270897761372E-25</v>
      </c>
      <c r="BX47" s="341">
        <v>1.2413532170871528E-25</v>
      </c>
      <c r="BY47" s="341">
        <v>-5.538540006352119E-27</v>
      </c>
      <c r="BZ47" s="341">
        <v>8.2620828613907755E-26</v>
      </c>
      <c r="CA47" s="302">
        <v>3.117203192938846E-25</v>
      </c>
      <c r="CB47" s="342">
        <v>1.0000000000047924E-18</v>
      </c>
      <c r="CC47" s="341">
        <v>1.0000000000108053E-18</v>
      </c>
      <c r="CD47" s="341">
        <v>9.999999999551519E-19</v>
      </c>
      <c r="CE47" s="341">
        <v>9.9999999998873916E-19</v>
      </c>
      <c r="CF47" s="1114">
        <v>3.9999999999594895E-18</v>
      </c>
      <c r="CG47" s="324">
        <v>4.0000003116798091E-18</v>
      </c>
      <c r="CH47" s="300">
        <v>27</v>
      </c>
      <c r="CI47" s="1114">
        <v>193386.5281262433</v>
      </c>
      <c r="CJ47" s="1114">
        <v>212429.38539528978</v>
      </c>
      <c r="CK47" s="1114">
        <v>243101.8830232374</v>
      </c>
      <c r="CL47" s="1114">
        <v>314966.96206133149</v>
      </c>
      <c r="CM47" s="301">
        <v>963884.75860610197</v>
      </c>
    </row>
    <row r="48" spans="1:100" ht="15.75" customHeight="1">
      <c r="A48" s="839" t="s">
        <v>247</v>
      </c>
      <c r="B48" s="840">
        <v>28</v>
      </c>
      <c r="C48" s="341">
        <v>0</v>
      </c>
      <c r="D48" s="341">
        <v>0</v>
      </c>
      <c r="E48" s="341">
        <v>0</v>
      </c>
      <c r="F48" s="341">
        <v>1038.8945750509561</v>
      </c>
      <c r="G48" s="302">
        <v>1038.8945750509561</v>
      </c>
      <c r="H48" s="342">
        <v>1.0000000000083149E-18</v>
      </c>
      <c r="I48" s="341">
        <v>1.000000000016767E-18</v>
      </c>
      <c r="J48" s="341">
        <v>9.9999999992522835E-19</v>
      </c>
      <c r="K48" s="341">
        <v>9.9999999998195719E-19</v>
      </c>
      <c r="L48" s="1114">
        <v>3.9999999999322676E-18</v>
      </c>
      <c r="M48" s="324">
        <v>1038.8945750509561</v>
      </c>
      <c r="N48" s="300">
        <v>28</v>
      </c>
      <c r="O48" s="341">
        <v>0</v>
      </c>
      <c r="P48" s="341">
        <v>196.85161988004734</v>
      </c>
      <c r="Q48" s="341">
        <v>95.884624796115048</v>
      </c>
      <c r="R48" s="341">
        <v>47.98802860498251</v>
      </c>
      <c r="S48" s="302">
        <v>340.72427328114492</v>
      </c>
      <c r="T48" s="342">
        <v>1.0000000000094198E-18</v>
      </c>
      <c r="U48" s="341">
        <v>1.0000000000154127E-18</v>
      </c>
      <c r="V48" s="341">
        <v>9.9999999992680067E-19</v>
      </c>
      <c r="W48" s="341">
        <v>9.9999999998337294E-19</v>
      </c>
      <c r="X48" s="1114">
        <v>3.9999999999350063E-18</v>
      </c>
      <c r="Y48" s="324">
        <v>340.72427328114492</v>
      </c>
      <c r="Z48" s="300">
        <v>28</v>
      </c>
      <c r="AA48" s="341">
        <v>0</v>
      </c>
      <c r="AB48" s="341">
        <v>0</v>
      </c>
      <c r="AC48" s="341">
        <v>4471.9948703049449</v>
      </c>
      <c r="AD48" s="341">
        <v>4555.7741476288775</v>
      </c>
      <c r="AE48" s="302">
        <v>9027.7690179338224</v>
      </c>
      <c r="AF48" s="342">
        <v>1.0000000000052839E-18</v>
      </c>
      <c r="AG48" s="341">
        <v>1.0000000000137385E-18</v>
      </c>
      <c r="AH48" s="341">
        <v>9.999999999141242E-19</v>
      </c>
      <c r="AI48" s="341">
        <v>9.99999999986866E-19</v>
      </c>
      <c r="AJ48" s="1114">
        <v>3.9999999999200126E-18</v>
      </c>
      <c r="AK48" s="324">
        <v>9027.7690179338224</v>
      </c>
      <c r="AL48" s="300">
        <v>28</v>
      </c>
      <c r="AM48" s="341">
        <v>17854.428925158423</v>
      </c>
      <c r="AN48" s="341">
        <v>19416.91923592614</v>
      </c>
      <c r="AO48" s="341">
        <v>22867.564027878732</v>
      </c>
      <c r="AP48" s="341">
        <v>47331.633427769651</v>
      </c>
      <c r="AQ48" s="302">
        <v>107470.54561673294</v>
      </c>
      <c r="AR48" s="342">
        <v>255.98028275438099</v>
      </c>
      <c r="AS48" s="341">
        <v>1201.2907822911602</v>
      </c>
      <c r="AT48" s="341">
        <v>82.164653295868774</v>
      </c>
      <c r="AU48" s="341">
        <v>0</v>
      </c>
      <c r="AV48" s="1114">
        <v>1539.4357183414099</v>
      </c>
      <c r="AW48" s="324">
        <v>109009.98133507435</v>
      </c>
      <c r="AX48" s="300">
        <v>28</v>
      </c>
      <c r="AY48" s="341">
        <v>0</v>
      </c>
      <c r="AZ48" s="341">
        <v>0</v>
      </c>
      <c r="BA48" s="341">
        <v>0</v>
      </c>
      <c r="BB48" s="341">
        <v>834.14617406167292</v>
      </c>
      <c r="BC48" s="302">
        <v>834.14617406167292</v>
      </c>
      <c r="BD48" s="342">
        <v>1.0000000000066728E-18</v>
      </c>
      <c r="BE48" s="341">
        <v>1.0000000000413382E-18</v>
      </c>
      <c r="BF48" s="341">
        <v>9.9999999939590306E-19</v>
      </c>
      <c r="BG48" s="341">
        <v>9.9999999976914501E-19</v>
      </c>
      <c r="BH48" s="1114">
        <v>3.9999999992130591E-18</v>
      </c>
      <c r="BI48" s="324">
        <v>834.14617406167292</v>
      </c>
      <c r="BJ48" s="300">
        <v>28</v>
      </c>
      <c r="BK48" s="341">
        <v>1E-25</v>
      </c>
      <c r="BL48" s="341">
        <v>1E-25</v>
      </c>
      <c r="BM48" s="341">
        <v>1E-25</v>
      </c>
      <c r="BN48" s="341">
        <v>1E-25</v>
      </c>
      <c r="BO48" s="302">
        <v>4.0000000000000002E-25</v>
      </c>
      <c r="BP48" s="342">
        <v>1.0000000000000001E-18</v>
      </c>
      <c r="BQ48" s="341">
        <v>1.0000000000000001E-18</v>
      </c>
      <c r="BR48" s="341">
        <v>1.0000000000000001E-18</v>
      </c>
      <c r="BS48" s="341">
        <v>1.0000000000000001E-18</v>
      </c>
      <c r="BT48" s="1114">
        <v>4.0000000000000003E-18</v>
      </c>
      <c r="BU48" s="324">
        <v>4.0000004000000004E-18</v>
      </c>
      <c r="BV48" s="300">
        <v>28</v>
      </c>
      <c r="BW48" s="341">
        <v>1.1050270897761372E-25</v>
      </c>
      <c r="BX48" s="341">
        <v>1.2413532170871528E-25</v>
      </c>
      <c r="BY48" s="341">
        <v>-5.538540006352119E-27</v>
      </c>
      <c r="BZ48" s="341">
        <v>8.2620828613907755E-26</v>
      </c>
      <c r="CA48" s="302">
        <v>3.117203192938846E-25</v>
      </c>
      <c r="CB48" s="342">
        <v>1.0000000000047924E-18</v>
      </c>
      <c r="CC48" s="341">
        <v>1.0000000000108053E-18</v>
      </c>
      <c r="CD48" s="341">
        <v>9.999999999551519E-19</v>
      </c>
      <c r="CE48" s="341">
        <v>9.9999999998873916E-19</v>
      </c>
      <c r="CF48" s="1114">
        <v>3.9999999999594895E-18</v>
      </c>
      <c r="CG48" s="324">
        <v>4.0000003116798091E-18</v>
      </c>
      <c r="CH48" s="300">
        <v>28</v>
      </c>
      <c r="CI48" s="1114">
        <v>18110.409207912806</v>
      </c>
      <c r="CJ48" s="1114">
        <v>20815.061638097344</v>
      </c>
      <c r="CK48" s="1114">
        <v>27517.608176275662</v>
      </c>
      <c r="CL48" s="1114">
        <v>53808.436353116143</v>
      </c>
      <c r="CM48" s="301">
        <v>120251.51537540196</v>
      </c>
    </row>
    <row r="49" spans="1:91" ht="15.75" customHeight="1">
      <c r="A49" s="839" t="s">
        <v>248</v>
      </c>
      <c r="B49" s="840">
        <v>29</v>
      </c>
      <c r="C49" s="341">
        <v>14100.425635873249</v>
      </c>
      <c r="D49" s="341">
        <v>9496.5657730490093</v>
      </c>
      <c r="E49" s="341">
        <v>23270.205321826859</v>
      </c>
      <c r="F49" s="341">
        <v>29573.03649615086</v>
      </c>
      <c r="G49" s="302">
        <v>76440.233226899974</v>
      </c>
      <c r="H49" s="342">
        <v>264.03195201758319</v>
      </c>
      <c r="I49" s="341">
        <v>124.0207910588002</v>
      </c>
      <c r="J49" s="341">
        <v>1261.1662978706904</v>
      </c>
      <c r="K49" s="341">
        <v>2392.2282962195281</v>
      </c>
      <c r="L49" s="1114">
        <v>4041.4473371666018</v>
      </c>
      <c r="M49" s="324">
        <v>80481.68056406657</v>
      </c>
      <c r="N49" s="300">
        <v>29</v>
      </c>
      <c r="O49" s="341">
        <v>33802.601628498596</v>
      </c>
      <c r="P49" s="341">
        <v>42674.09031392516</v>
      </c>
      <c r="Q49" s="341">
        <v>74627.952337082548</v>
      </c>
      <c r="R49" s="341">
        <v>83899.759838955608</v>
      </c>
      <c r="S49" s="302">
        <v>235004.40411846188</v>
      </c>
      <c r="T49" s="342">
        <v>2257.4826288633776</v>
      </c>
      <c r="U49" s="341">
        <v>2567.2256164159835</v>
      </c>
      <c r="V49" s="341">
        <v>1022.091287324972</v>
      </c>
      <c r="W49" s="341">
        <v>2050.9489297267733</v>
      </c>
      <c r="X49" s="1114">
        <v>7897.7484623311066</v>
      </c>
      <c r="Y49" s="324">
        <v>242902.15258079299</v>
      </c>
      <c r="Z49" s="300">
        <v>29</v>
      </c>
      <c r="AA49" s="341">
        <v>23644.224244695113</v>
      </c>
      <c r="AB49" s="341">
        <v>25015.19939916964</v>
      </c>
      <c r="AC49" s="341">
        <v>21775.22174303226</v>
      </c>
      <c r="AD49" s="341">
        <v>25782.039519825572</v>
      </c>
      <c r="AE49" s="302">
        <v>96216.684906722585</v>
      </c>
      <c r="AF49" s="342">
        <v>3233.92086314279</v>
      </c>
      <c r="AG49" s="341">
        <v>2515.5555481708057</v>
      </c>
      <c r="AH49" s="341">
        <v>2208.9614040323563</v>
      </c>
      <c r="AI49" s="341">
        <v>2435.8300323391504</v>
      </c>
      <c r="AJ49" s="1114">
        <v>10394.267847685102</v>
      </c>
      <c r="AK49" s="324">
        <v>106610.95275440768</v>
      </c>
      <c r="AL49" s="300">
        <v>29</v>
      </c>
      <c r="AM49" s="341">
        <v>134288.15404671649</v>
      </c>
      <c r="AN49" s="341">
        <v>140400.9215896063</v>
      </c>
      <c r="AO49" s="341">
        <v>120750.44019694625</v>
      </c>
      <c r="AP49" s="341">
        <v>141781.57960801807</v>
      </c>
      <c r="AQ49" s="302">
        <v>537221.09544128715</v>
      </c>
      <c r="AR49" s="342">
        <v>2799.7718416355183</v>
      </c>
      <c r="AS49" s="341">
        <v>4157.990348799025</v>
      </c>
      <c r="AT49" s="341">
        <v>4834.1869495434894</v>
      </c>
      <c r="AU49" s="341">
        <v>6218.966803707799</v>
      </c>
      <c r="AV49" s="1114">
        <v>18010.915943685832</v>
      </c>
      <c r="AW49" s="324">
        <v>555232.01138497295</v>
      </c>
      <c r="AX49" s="300">
        <v>29</v>
      </c>
      <c r="AY49" s="341">
        <v>81.124473384992143</v>
      </c>
      <c r="AZ49" s="341">
        <v>0</v>
      </c>
      <c r="BA49" s="341">
        <v>0</v>
      </c>
      <c r="BB49" s="341">
        <v>750.62757084520388</v>
      </c>
      <c r="BC49" s="302">
        <v>831.75204423019602</v>
      </c>
      <c r="BD49" s="342">
        <v>1.0000000000066728E-18</v>
      </c>
      <c r="BE49" s="341">
        <v>1.0000000000413382E-18</v>
      </c>
      <c r="BF49" s="341">
        <v>9.9999999939590306E-19</v>
      </c>
      <c r="BG49" s="341">
        <v>9.9999999976914501E-19</v>
      </c>
      <c r="BH49" s="1114">
        <v>3.9999999992130591E-18</v>
      </c>
      <c r="BI49" s="324">
        <v>831.75204423019602</v>
      </c>
      <c r="BJ49" s="300">
        <v>29</v>
      </c>
      <c r="BK49" s="341">
        <v>1E-25</v>
      </c>
      <c r="BL49" s="341">
        <v>1E-25</v>
      </c>
      <c r="BM49" s="341">
        <v>1E-25</v>
      </c>
      <c r="BN49" s="341">
        <v>1E-25</v>
      </c>
      <c r="BO49" s="302">
        <v>4.0000000000000002E-25</v>
      </c>
      <c r="BP49" s="342">
        <v>1.0000000000000001E-18</v>
      </c>
      <c r="BQ49" s="341">
        <v>1.0000000000000001E-18</v>
      </c>
      <c r="BR49" s="341">
        <v>1.0000000000000001E-18</v>
      </c>
      <c r="BS49" s="341">
        <v>1.0000000000000001E-18</v>
      </c>
      <c r="BT49" s="1114">
        <v>4.0000000000000003E-18</v>
      </c>
      <c r="BU49" s="324">
        <v>4.0000004000000004E-18</v>
      </c>
      <c r="BV49" s="300">
        <v>29</v>
      </c>
      <c r="BW49" s="341">
        <v>3836.0928513579834</v>
      </c>
      <c r="BX49" s="341">
        <v>5237.2937326852643</v>
      </c>
      <c r="BY49" s="341">
        <v>2655.1048805913169</v>
      </c>
      <c r="BZ49" s="341">
        <v>2320.0567232796543</v>
      </c>
      <c r="CA49" s="302">
        <v>14048.548187914219</v>
      </c>
      <c r="CB49" s="342">
        <v>1.0000000000047924E-18</v>
      </c>
      <c r="CC49" s="341">
        <v>1.0000000000108053E-18</v>
      </c>
      <c r="CD49" s="341">
        <v>9.999999999551519E-19</v>
      </c>
      <c r="CE49" s="341">
        <v>9.9999999998873916E-19</v>
      </c>
      <c r="CF49" s="1114">
        <v>3.9999999999594895E-18</v>
      </c>
      <c r="CG49" s="324">
        <v>14048.548187914219</v>
      </c>
      <c r="CH49" s="300">
        <v>29</v>
      </c>
      <c r="CI49" s="1114">
        <v>218307.83016618568</v>
      </c>
      <c r="CJ49" s="1114">
        <v>232188.86311288</v>
      </c>
      <c r="CK49" s="1114">
        <v>252405.33041825076</v>
      </c>
      <c r="CL49" s="1114">
        <v>297205.0738190682</v>
      </c>
      <c r="CM49" s="301">
        <v>1000107.0975163846</v>
      </c>
    </row>
    <row r="50" spans="1:91" ht="15.75" customHeight="1">
      <c r="A50" s="312" t="s">
        <v>249</v>
      </c>
      <c r="B50" s="300">
        <v>30</v>
      </c>
      <c r="C50" s="341">
        <v>14988.077271232121</v>
      </c>
      <c r="D50" s="341">
        <v>15771.970676263718</v>
      </c>
      <c r="E50" s="341">
        <v>28408.733976531821</v>
      </c>
      <c r="F50" s="341">
        <v>44754.251108924444</v>
      </c>
      <c r="G50" s="302">
        <v>103923.03303295211</v>
      </c>
      <c r="H50" s="342">
        <v>5037.7888494178751</v>
      </c>
      <c r="I50" s="341">
        <v>9537.0888139780545</v>
      </c>
      <c r="J50" s="341">
        <v>18254.660451717435</v>
      </c>
      <c r="K50" s="341">
        <v>29962.862873432419</v>
      </c>
      <c r="L50" s="1114">
        <v>62792.400988545778</v>
      </c>
      <c r="M50" s="324">
        <v>166715.4340214979</v>
      </c>
      <c r="N50" s="300">
        <v>30</v>
      </c>
      <c r="O50" s="341">
        <v>37031.43887869679</v>
      </c>
      <c r="P50" s="341">
        <v>70583.919034551276</v>
      </c>
      <c r="Q50" s="341">
        <v>88194.078608561642</v>
      </c>
      <c r="R50" s="341">
        <v>100975.0801223116</v>
      </c>
      <c r="S50" s="302">
        <v>296784.51664412132</v>
      </c>
      <c r="T50" s="342">
        <v>24554.332735342348</v>
      </c>
      <c r="U50" s="341">
        <v>32080.193644669409</v>
      </c>
      <c r="V50" s="341">
        <v>60614.498053182062</v>
      </c>
      <c r="W50" s="341">
        <v>48631.822587984432</v>
      </c>
      <c r="X50" s="1114">
        <v>165880.84702117826</v>
      </c>
      <c r="Y50" s="324">
        <v>462665.36366529961</v>
      </c>
      <c r="Z50" s="300">
        <v>30</v>
      </c>
      <c r="AA50" s="341">
        <v>55709.541086562727</v>
      </c>
      <c r="AB50" s="341">
        <v>46401.380256166813</v>
      </c>
      <c r="AC50" s="341">
        <v>37158.812571176124</v>
      </c>
      <c r="AD50" s="341">
        <v>46413.240150605619</v>
      </c>
      <c r="AE50" s="302">
        <v>185682.97406451128</v>
      </c>
      <c r="AF50" s="342">
        <v>27072.640374030067</v>
      </c>
      <c r="AG50" s="341">
        <v>17585.875676002972</v>
      </c>
      <c r="AH50" s="341">
        <v>14828.305114441619</v>
      </c>
      <c r="AI50" s="341">
        <v>30301.159676638334</v>
      </c>
      <c r="AJ50" s="1114">
        <v>89787.980841112992</v>
      </c>
      <c r="AK50" s="324">
        <v>275470.95490562427</v>
      </c>
      <c r="AL50" s="300">
        <v>30</v>
      </c>
      <c r="AM50" s="341">
        <v>118562.19897458324</v>
      </c>
      <c r="AN50" s="341">
        <v>158434.37127835222</v>
      </c>
      <c r="AO50" s="341">
        <v>181834.70129163723</v>
      </c>
      <c r="AP50" s="341">
        <v>205806.02831235522</v>
      </c>
      <c r="AQ50" s="302">
        <v>664637.29985692794</v>
      </c>
      <c r="AR50" s="342">
        <v>56448.162704721937</v>
      </c>
      <c r="AS50" s="341">
        <v>75220.756140277445</v>
      </c>
      <c r="AT50" s="341">
        <v>97377.19307897934</v>
      </c>
      <c r="AU50" s="341">
        <v>111403.21745589377</v>
      </c>
      <c r="AV50" s="1114">
        <v>340449.32937987248</v>
      </c>
      <c r="AW50" s="324">
        <v>1005086.6292368004</v>
      </c>
      <c r="AX50" s="300">
        <v>30</v>
      </c>
      <c r="AY50" s="341">
        <v>2632.0351363070381</v>
      </c>
      <c r="AZ50" s="341">
        <v>598.78440975099522</v>
      </c>
      <c r="BA50" s="341">
        <v>1086.4491265937588</v>
      </c>
      <c r="BB50" s="341">
        <v>2901.5340623963639</v>
      </c>
      <c r="BC50" s="302">
        <v>7218.8027350481561</v>
      </c>
      <c r="BD50" s="342">
        <v>1501.9502135431126</v>
      </c>
      <c r="BE50" s="341">
        <v>115.23761750415986</v>
      </c>
      <c r="BF50" s="341">
        <v>663.58692701600353</v>
      </c>
      <c r="BG50" s="341">
        <v>2373.0290655200524</v>
      </c>
      <c r="BH50" s="1114">
        <v>4653.8038235833283</v>
      </c>
      <c r="BI50" s="324">
        <v>11872.606558631483</v>
      </c>
      <c r="BJ50" s="300">
        <v>30</v>
      </c>
      <c r="BK50" s="341">
        <v>1E-25</v>
      </c>
      <c r="BL50" s="341">
        <v>1E-25</v>
      </c>
      <c r="BM50" s="341">
        <v>1E-25</v>
      </c>
      <c r="BN50" s="341">
        <v>1E-25</v>
      </c>
      <c r="BO50" s="302">
        <v>4.0000000000000002E-25</v>
      </c>
      <c r="BP50" s="342">
        <v>1.0000000000000001E-18</v>
      </c>
      <c r="BQ50" s="341">
        <v>1.0000000000000001E-18</v>
      </c>
      <c r="BR50" s="341">
        <v>1.0000000000000001E-18</v>
      </c>
      <c r="BS50" s="341">
        <v>1.0000000000000001E-18</v>
      </c>
      <c r="BT50" s="1114">
        <v>4.0000000000000003E-18</v>
      </c>
      <c r="BU50" s="324">
        <v>4.0000004000000004E-18</v>
      </c>
      <c r="BV50" s="300">
        <v>30</v>
      </c>
      <c r="BW50" s="341">
        <v>5163.982301076433</v>
      </c>
      <c r="BX50" s="341">
        <v>10314.368805412216</v>
      </c>
      <c r="BY50" s="341">
        <v>4478.6183378666256</v>
      </c>
      <c r="BZ50" s="341">
        <v>1881.3529796078622</v>
      </c>
      <c r="CA50" s="302">
        <v>21838.322423963134</v>
      </c>
      <c r="CB50" s="342">
        <v>3591.1020847020927</v>
      </c>
      <c r="CC50" s="341">
        <v>7179.0156324601248</v>
      </c>
      <c r="CD50" s="341">
        <v>3205.101924357301</v>
      </c>
      <c r="CE50" s="341">
        <v>2325.6380835417967</v>
      </c>
      <c r="CF50" s="1114">
        <v>16300.857725061316</v>
      </c>
      <c r="CG50" s="324">
        <v>38139.180149024454</v>
      </c>
      <c r="CH50" s="300">
        <v>30</v>
      </c>
      <c r="CI50" s="1114">
        <v>352293.25061021588</v>
      </c>
      <c r="CJ50" s="1114">
        <v>443822.96198538941</v>
      </c>
      <c r="CK50" s="1114">
        <v>536104.73946206109</v>
      </c>
      <c r="CL50" s="1114">
        <v>627729.21647921193</v>
      </c>
      <c r="CM50" s="301">
        <v>1959950.168536878</v>
      </c>
    </row>
    <row r="51" spans="1:91" ht="15.75" customHeight="1">
      <c r="A51" s="312" t="s">
        <v>250</v>
      </c>
      <c r="B51" s="300">
        <v>31</v>
      </c>
      <c r="C51" s="341">
        <v>6028.1823101804011</v>
      </c>
      <c r="D51" s="341">
        <v>3462.4341158158977</v>
      </c>
      <c r="E51" s="341">
        <v>5105.6908406620305</v>
      </c>
      <c r="F51" s="341">
        <v>6997.0782243576004</v>
      </c>
      <c r="G51" s="302">
        <v>21593.385491015928</v>
      </c>
      <c r="H51" s="342">
        <v>15162.510634167582</v>
      </c>
      <c r="I51" s="341">
        <v>14672.239679504566</v>
      </c>
      <c r="J51" s="341">
        <v>17894.32008623808</v>
      </c>
      <c r="K51" s="341">
        <v>21342.988424126652</v>
      </c>
      <c r="L51" s="1114">
        <v>69072.058824036882</v>
      </c>
      <c r="M51" s="324">
        <v>90665.44431505281</v>
      </c>
      <c r="N51" s="300">
        <v>31</v>
      </c>
      <c r="O51" s="341">
        <v>8288.2494058162301</v>
      </c>
      <c r="P51" s="341">
        <v>3977.5130127256693</v>
      </c>
      <c r="Q51" s="341">
        <v>8687.3467661630148</v>
      </c>
      <c r="R51" s="341">
        <v>6364.8721790099362</v>
      </c>
      <c r="S51" s="302">
        <v>27317.981363714851</v>
      </c>
      <c r="T51" s="342">
        <v>18248.388788050397</v>
      </c>
      <c r="U51" s="341">
        <v>10830.879067779375</v>
      </c>
      <c r="V51" s="341">
        <v>32181.016435486406</v>
      </c>
      <c r="W51" s="341">
        <v>22369.12004297215</v>
      </c>
      <c r="X51" s="1114">
        <v>83629.404334288323</v>
      </c>
      <c r="Y51" s="324">
        <v>110947.38569800317</v>
      </c>
      <c r="Z51" s="300">
        <v>31</v>
      </c>
      <c r="AA51" s="341">
        <v>1530.4267838867333</v>
      </c>
      <c r="AB51" s="341">
        <v>1004.8723498041134</v>
      </c>
      <c r="AC51" s="341">
        <v>4866.7648167038305</v>
      </c>
      <c r="AD51" s="341">
        <v>1064.3817258429071</v>
      </c>
      <c r="AE51" s="302">
        <v>8466.4456762375848</v>
      </c>
      <c r="AF51" s="342">
        <v>3473.003494994834</v>
      </c>
      <c r="AG51" s="341">
        <v>3540.0862823801526</v>
      </c>
      <c r="AH51" s="341">
        <v>19767.300062502061</v>
      </c>
      <c r="AI51" s="341">
        <v>4070.0253664341076</v>
      </c>
      <c r="AJ51" s="1114">
        <v>30850.415206311154</v>
      </c>
      <c r="AK51" s="324">
        <v>39316.860882548739</v>
      </c>
      <c r="AL51" s="300">
        <v>31</v>
      </c>
      <c r="AM51" s="341">
        <v>14447.640688741954</v>
      </c>
      <c r="AN51" s="341">
        <v>24429.487305102117</v>
      </c>
      <c r="AO51" s="341">
        <v>27719.408429500359</v>
      </c>
      <c r="AP51" s="341">
        <v>35414.831603471801</v>
      </c>
      <c r="AQ51" s="302">
        <v>102011.36802681623</v>
      </c>
      <c r="AR51" s="342">
        <v>29741.006546857214</v>
      </c>
      <c r="AS51" s="341">
        <v>86675.725354496084</v>
      </c>
      <c r="AT51" s="341">
        <v>95798.670617064534</v>
      </c>
      <c r="AU51" s="341">
        <v>102547.15509689212</v>
      </c>
      <c r="AV51" s="1114">
        <v>314762.55761530995</v>
      </c>
      <c r="AW51" s="324">
        <v>416773.92564212618</v>
      </c>
      <c r="AX51" s="300">
        <v>31</v>
      </c>
      <c r="AY51" s="341">
        <v>704.5088481943468</v>
      </c>
      <c r="AZ51" s="341">
        <v>1642.449244457534</v>
      </c>
      <c r="BA51" s="341">
        <v>3256.9090649644172</v>
      </c>
      <c r="BB51" s="341">
        <v>1347.866072859586</v>
      </c>
      <c r="BC51" s="302">
        <v>6951.7332304758838</v>
      </c>
      <c r="BD51" s="342">
        <v>2306.6239032065673</v>
      </c>
      <c r="BE51" s="341">
        <v>6140.6673941384561</v>
      </c>
      <c r="BF51" s="341">
        <v>10252.578049800941</v>
      </c>
      <c r="BG51" s="341">
        <v>2096.0699192491079</v>
      </c>
      <c r="BH51" s="1114">
        <v>20795.939266395071</v>
      </c>
      <c r="BI51" s="324">
        <v>27747.672496870953</v>
      </c>
      <c r="BJ51" s="300">
        <v>31</v>
      </c>
      <c r="BK51" s="341">
        <v>1E-25</v>
      </c>
      <c r="BL51" s="341">
        <v>1E-25</v>
      </c>
      <c r="BM51" s="341">
        <v>1E-25</v>
      </c>
      <c r="BN51" s="341">
        <v>1E-25</v>
      </c>
      <c r="BO51" s="302">
        <v>4.0000000000000002E-25</v>
      </c>
      <c r="BP51" s="342">
        <v>1.0000000000000001E-18</v>
      </c>
      <c r="BQ51" s="341">
        <v>1.0000000000000001E-18</v>
      </c>
      <c r="BR51" s="341">
        <v>1.0000000000000001E-18</v>
      </c>
      <c r="BS51" s="341">
        <v>1.0000000000000001E-18</v>
      </c>
      <c r="BT51" s="1114">
        <v>4.0000000000000003E-18</v>
      </c>
      <c r="BU51" s="324">
        <v>4.0000004000000004E-18</v>
      </c>
      <c r="BV51" s="300">
        <v>31</v>
      </c>
      <c r="BW51" s="341">
        <v>564.23925418350984</v>
      </c>
      <c r="BX51" s="341">
        <v>8.0419404798653797</v>
      </c>
      <c r="BY51" s="341">
        <v>10.53886568402933</v>
      </c>
      <c r="BZ51" s="341">
        <v>191.56670150762423</v>
      </c>
      <c r="CA51" s="302">
        <v>774.38676185502879</v>
      </c>
      <c r="CB51" s="342">
        <v>837.04011075004303</v>
      </c>
      <c r="CC51" s="341">
        <v>29.253160558780241</v>
      </c>
      <c r="CD51" s="341">
        <v>42.17107854217771</v>
      </c>
      <c r="CE51" s="341">
        <v>766.3136967309141</v>
      </c>
      <c r="CF51" s="1114">
        <v>1674.7780465819151</v>
      </c>
      <c r="CG51" s="324">
        <v>2449.164808436944</v>
      </c>
      <c r="CH51" s="300">
        <v>31</v>
      </c>
      <c r="CI51" s="1114">
        <v>101331.8207690298</v>
      </c>
      <c r="CJ51" s="1114">
        <v>156413.64890724263</v>
      </c>
      <c r="CK51" s="1114">
        <v>225582.71511331189</v>
      </c>
      <c r="CL51" s="1114">
        <v>204572.26905345451</v>
      </c>
      <c r="CM51" s="301">
        <v>687900.45384303888</v>
      </c>
    </row>
    <row r="52" spans="1:91" ht="15.75" customHeight="1">
      <c r="A52" s="312" t="s">
        <v>251</v>
      </c>
      <c r="B52" s="300">
        <v>32</v>
      </c>
      <c r="C52" s="341">
        <v>15.781629192350922</v>
      </c>
      <c r="D52" s="341">
        <v>0</v>
      </c>
      <c r="E52" s="341">
        <v>0</v>
      </c>
      <c r="F52" s="341">
        <v>0</v>
      </c>
      <c r="G52" s="302">
        <v>15.781629192350922</v>
      </c>
      <c r="H52" s="342">
        <v>63.105246666071366</v>
      </c>
      <c r="I52" s="341">
        <v>0</v>
      </c>
      <c r="J52" s="341">
        <v>0</v>
      </c>
      <c r="K52" s="341">
        <v>0</v>
      </c>
      <c r="L52" s="1114">
        <v>63.105246666071366</v>
      </c>
      <c r="M52" s="324">
        <v>78.886875858422286</v>
      </c>
      <c r="N52" s="300">
        <v>32</v>
      </c>
      <c r="O52" s="341">
        <v>0</v>
      </c>
      <c r="P52" s="341">
        <v>18.714907560750436</v>
      </c>
      <c r="Q52" s="341">
        <v>0</v>
      </c>
      <c r="R52" s="341">
        <v>42.859308047824996</v>
      </c>
      <c r="S52" s="302">
        <v>61.574215608575429</v>
      </c>
      <c r="T52" s="342">
        <v>0</v>
      </c>
      <c r="U52" s="341">
        <v>74.861536365375329</v>
      </c>
      <c r="V52" s="341">
        <v>0</v>
      </c>
      <c r="W52" s="341">
        <v>171.45148782938887</v>
      </c>
      <c r="X52" s="1114">
        <v>246.31302419476418</v>
      </c>
      <c r="Y52" s="324">
        <v>307.88723980333964</v>
      </c>
      <c r="Z52" s="300">
        <v>32</v>
      </c>
      <c r="AA52" s="341">
        <v>1.076313875445739E-25</v>
      </c>
      <c r="AB52" s="341">
        <v>1.18149857579284E-25</v>
      </c>
      <c r="AC52" s="341">
        <v>-3.7637535083249521E-27</v>
      </c>
      <c r="AD52" s="341">
        <v>8.2314534779981638E-26</v>
      </c>
      <c r="AE52" s="302">
        <v>3.0433202639551462E-25</v>
      </c>
      <c r="AF52" s="342">
        <v>1.0000000000052839E-18</v>
      </c>
      <c r="AG52" s="341">
        <v>1.0000000000137385E-18</v>
      </c>
      <c r="AH52" s="341">
        <v>9.999999999141242E-19</v>
      </c>
      <c r="AI52" s="341">
        <v>9.99999999986866E-19</v>
      </c>
      <c r="AJ52" s="1114">
        <v>3.9999999999200126E-18</v>
      </c>
      <c r="AK52" s="324">
        <v>4.0000003042520388E-18</v>
      </c>
      <c r="AL52" s="300">
        <v>32</v>
      </c>
      <c r="AM52" s="341">
        <v>143.52835172136705</v>
      </c>
      <c r="AN52" s="341">
        <v>0</v>
      </c>
      <c r="AO52" s="341">
        <v>116.99920987106395</v>
      </c>
      <c r="AP52" s="341">
        <v>72.200074819569295</v>
      </c>
      <c r="AQ52" s="302">
        <v>332.72763641200027</v>
      </c>
      <c r="AR52" s="342">
        <v>574.06548643018346</v>
      </c>
      <c r="AS52" s="341">
        <v>0</v>
      </c>
      <c r="AT52" s="341">
        <v>467.83098920626838</v>
      </c>
      <c r="AU52" s="341">
        <v>21.345835853490012</v>
      </c>
      <c r="AV52" s="1114">
        <v>1063.2423114899418</v>
      </c>
      <c r="AW52" s="324">
        <v>1395.9699479019421</v>
      </c>
      <c r="AX52" s="300">
        <v>32</v>
      </c>
      <c r="AY52" s="341">
        <v>1.0551452785026295E-25</v>
      </c>
      <c r="AZ52" s="341">
        <v>1.090875270982202E-25</v>
      </c>
      <c r="BA52" s="341">
        <v>3.0935117159556492E-26</v>
      </c>
      <c r="BB52" s="341">
        <v>8.6356059462633999E-26</v>
      </c>
      <c r="BC52" s="302">
        <v>3.3189323157067365E-25</v>
      </c>
      <c r="BD52" s="342">
        <v>1.0000000000066728E-18</v>
      </c>
      <c r="BE52" s="341">
        <v>1.0000000000413382E-18</v>
      </c>
      <c r="BF52" s="341">
        <v>9.9999999939590306E-19</v>
      </c>
      <c r="BG52" s="341">
        <v>9.9999999976914501E-19</v>
      </c>
      <c r="BH52" s="1114">
        <v>3.9999999992130591E-18</v>
      </c>
      <c r="BI52" s="324">
        <v>4.0000003311062908E-18</v>
      </c>
      <c r="BJ52" s="300">
        <v>32</v>
      </c>
      <c r="BK52" s="341">
        <v>1E-25</v>
      </c>
      <c r="BL52" s="341">
        <v>1E-25</v>
      </c>
      <c r="BM52" s="341">
        <v>1E-25</v>
      </c>
      <c r="BN52" s="341">
        <v>1E-25</v>
      </c>
      <c r="BO52" s="302">
        <v>4.0000000000000002E-25</v>
      </c>
      <c r="BP52" s="342">
        <v>1.0000000000000001E-18</v>
      </c>
      <c r="BQ52" s="341">
        <v>1.0000000000000001E-18</v>
      </c>
      <c r="BR52" s="341">
        <v>1.0000000000000001E-18</v>
      </c>
      <c r="BS52" s="341">
        <v>1.0000000000000001E-18</v>
      </c>
      <c r="BT52" s="1114">
        <v>4.0000000000000003E-18</v>
      </c>
      <c r="BU52" s="324">
        <v>4.0000004000000004E-18</v>
      </c>
      <c r="BV52" s="300">
        <v>32</v>
      </c>
      <c r="BW52" s="341">
        <v>0</v>
      </c>
      <c r="BX52" s="341">
        <v>0</v>
      </c>
      <c r="BY52" s="341">
        <v>0</v>
      </c>
      <c r="BZ52" s="341">
        <v>19.90653980697703</v>
      </c>
      <c r="CA52" s="302">
        <v>19.90653980697703</v>
      </c>
      <c r="CB52" s="342">
        <v>0</v>
      </c>
      <c r="CC52" s="341">
        <v>0</v>
      </c>
      <c r="CD52" s="341">
        <v>0</v>
      </c>
      <c r="CE52" s="341">
        <v>79.641030721055998</v>
      </c>
      <c r="CF52" s="1114">
        <v>79.641030721055998</v>
      </c>
      <c r="CG52" s="324">
        <v>99.54757052803302</v>
      </c>
      <c r="CH52" s="300">
        <v>32</v>
      </c>
      <c r="CI52" s="1114">
        <v>796.48071400997276</v>
      </c>
      <c r="CJ52" s="1114">
        <v>93.576443926125762</v>
      </c>
      <c r="CK52" s="1114">
        <v>584.83019907733228</v>
      </c>
      <c r="CL52" s="1114">
        <v>407.40427707830622</v>
      </c>
      <c r="CM52" s="301">
        <v>1882.291634091737</v>
      </c>
    </row>
    <row r="53" spans="1:91" ht="15.75" customHeight="1">
      <c r="A53" s="312" t="s">
        <v>252</v>
      </c>
      <c r="B53" s="300">
        <v>33</v>
      </c>
      <c r="C53" s="341">
        <v>32355.124298719686</v>
      </c>
      <c r="D53" s="341">
        <v>33652.733439172298</v>
      </c>
      <c r="E53" s="341">
        <v>35616.544580409514</v>
      </c>
      <c r="F53" s="341">
        <v>50668.67032532092</v>
      </c>
      <c r="G53" s="302">
        <v>152293.07264362241</v>
      </c>
      <c r="H53" s="342">
        <v>41763.786710216467</v>
      </c>
      <c r="I53" s="341">
        <v>45581.892397239237</v>
      </c>
      <c r="J53" s="341">
        <v>44721.318889219685</v>
      </c>
      <c r="K53" s="341">
        <v>61678.194310733183</v>
      </c>
      <c r="L53" s="1114">
        <v>193745.19230740858</v>
      </c>
      <c r="M53" s="324">
        <v>346038.26495103096</v>
      </c>
      <c r="N53" s="300">
        <v>33</v>
      </c>
      <c r="O53" s="341">
        <v>63160.111413376988</v>
      </c>
      <c r="P53" s="341">
        <v>68669.786506294084</v>
      </c>
      <c r="Q53" s="341">
        <v>67820.501655970482</v>
      </c>
      <c r="R53" s="341">
        <v>89528.368092203353</v>
      </c>
      <c r="S53" s="302">
        <v>289178.76766784489</v>
      </c>
      <c r="T53" s="342">
        <v>71410.545465983552</v>
      </c>
      <c r="U53" s="341">
        <v>81763.409341373801</v>
      </c>
      <c r="V53" s="341">
        <v>76083.302452440519</v>
      </c>
      <c r="W53" s="341">
        <v>100534.84801595336</v>
      </c>
      <c r="X53" s="1114">
        <v>329792.10527575121</v>
      </c>
      <c r="Y53" s="324">
        <v>618970.8729435961</v>
      </c>
      <c r="Z53" s="300">
        <v>33</v>
      </c>
      <c r="AA53" s="341">
        <v>19043.233370855338</v>
      </c>
      <c r="AB53" s="341">
        <v>17243.178441321696</v>
      </c>
      <c r="AC53" s="341">
        <v>15257.304434074729</v>
      </c>
      <c r="AD53" s="341">
        <v>18597.43878230852</v>
      </c>
      <c r="AE53" s="302">
        <v>70141.155028560286</v>
      </c>
      <c r="AF53" s="342">
        <v>22082.655875810688</v>
      </c>
      <c r="AG53" s="341">
        <v>21324.863545850647</v>
      </c>
      <c r="AH53" s="341">
        <v>18671.235470959364</v>
      </c>
      <c r="AI53" s="341">
        <v>20968.260006280972</v>
      </c>
      <c r="AJ53" s="1114">
        <v>83047.01489890166</v>
      </c>
      <c r="AK53" s="324">
        <v>153188.16992746195</v>
      </c>
      <c r="AL53" s="300">
        <v>33</v>
      </c>
      <c r="AM53" s="341">
        <v>121222.31192170951</v>
      </c>
      <c r="AN53" s="341">
        <v>122572.26005546394</v>
      </c>
      <c r="AO53" s="341">
        <v>123547.71420784558</v>
      </c>
      <c r="AP53" s="341">
        <v>159546.79740365117</v>
      </c>
      <c r="AQ53" s="302">
        <v>526889.08358867024</v>
      </c>
      <c r="AR53" s="342">
        <v>104762.54365177707</v>
      </c>
      <c r="AS53" s="341">
        <v>108164.70759110432</v>
      </c>
      <c r="AT53" s="341">
        <v>112825.27152994963</v>
      </c>
      <c r="AU53" s="341">
        <v>149858.4726727611</v>
      </c>
      <c r="AV53" s="1114">
        <v>475610.9954455921</v>
      </c>
      <c r="AW53" s="324">
        <v>1002500.0790342623</v>
      </c>
      <c r="AX53" s="300">
        <v>33</v>
      </c>
      <c r="AY53" s="341">
        <v>2842.8021086737544</v>
      </c>
      <c r="AZ53" s="341">
        <v>2497.6208559529587</v>
      </c>
      <c r="BA53" s="341">
        <v>1739.8175101062352</v>
      </c>
      <c r="BB53" s="341">
        <v>1750.8446892104507</v>
      </c>
      <c r="BC53" s="302">
        <v>8831.0851639433986</v>
      </c>
      <c r="BD53" s="342">
        <v>1470.8980406665344</v>
      </c>
      <c r="BE53" s="341">
        <v>1290.8373443477119</v>
      </c>
      <c r="BF53" s="341">
        <v>895.23729005068117</v>
      </c>
      <c r="BG53" s="341">
        <v>941.40524108757882</v>
      </c>
      <c r="BH53" s="1114">
        <v>4598.3779161525063</v>
      </c>
      <c r="BI53" s="324">
        <v>13429.463080095906</v>
      </c>
      <c r="BJ53" s="300">
        <v>33</v>
      </c>
      <c r="BK53" s="341">
        <v>1E-25</v>
      </c>
      <c r="BL53" s="341">
        <v>1E-25</v>
      </c>
      <c r="BM53" s="341">
        <v>1E-25</v>
      </c>
      <c r="BN53" s="341">
        <v>1E-25</v>
      </c>
      <c r="BO53" s="302">
        <v>4.0000000000000002E-25</v>
      </c>
      <c r="BP53" s="342">
        <v>1.0000000000000001E-18</v>
      </c>
      <c r="BQ53" s="341">
        <v>1.0000000000000001E-18</v>
      </c>
      <c r="BR53" s="341">
        <v>1.0000000000000001E-18</v>
      </c>
      <c r="BS53" s="341">
        <v>1.0000000000000001E-18</v>
      </c>
      <c r="BT53" s="1114">
        <v>4.0000000000000003E-18</v>
      </c>
      <c r="BU53" s="324">
        <v>4.0000004000000004E-18</v>
      </c>
      <c r="BV53" s="300">
        <v>33</v>
      </c>
      <c r="BW53" s="341">
        <v>2495.3789784372707</v>
      </c>
      <c r="BX53" s="341">
        <v>1948.487989801308</v>
      </c>
      <c r="BY53" s="341">
        <v>574.76270994931895</v>
      </c>
      <c r="BZ53" s="341">
        <v>2826.2333904572752</v>
      </c>
      <c r="CA53" s="302">
        <v>7844.8630686451734</v>
      </c>
      <c r="CB53" s="342">
        <v>1700.543426714202</v>
      </c>
      <c r="CC53" s="341">
        <v>1539.1328242570053</v>
      </c>
      <c r="CD53" s="341">
        <v>895.23729005068117</v>
      </c>
      <c r="CE53" s="341">
        <v>3845.2359413440054</v>
      </c>
      <c r="CF53" s="1114">
        <v>7980.1494823658932</v>
      </c>
      <c r="CG53" s="324">
        <v>15825.012551011067</v>
      </c>
      <c r="CH53" s="300">
        <v>33</v>
      </c>
      <c r="CI53" s="1114">
        <v>484309.93526294106</v>
      </c>
      <c r="CJ53" s="1114">
        <v>506248.9103321791</v>
      </c>
      <c r="CK53" s="1114">
        <v>498648.24802102637</v>
      </c>
      <c r="CL53" s="1114">
        <v>660744.7688713118</v>
      </c>
      <c r="CM53" s="301">
        <v>2149951.8624874582</v>
      </c>
    </row>
    <row r="54" spans="1:91" ht="15.75" customHeight="1">
      <c r="A54" s="312" t="s">
        <v>253</v>
      </c>
      <c r="B54" s="300">
        <v>34</v>
      </c>
      <c r="C54" s="341">
        <v>72.687503783274096</v>
      </c>
      <c r="D54" s="341">
        <v>15.543430240253706</v>
      </c>
      <c r="E54" s="341">
        <v>71.418250675483748</v>
      </c>
      <c r="F54" s="341">
        <v>574.32009908082432</v>
      </c>
      <c r="G54" s="302">
        <v>733.96928377983591</v>
      </c>
      <c r="H54" s="342">
        <v>0</v>
      </c>
      <c r="I54" s="341">
        <v>108.05811504832883</v>
      </c>
      <c r="J54" s="341">
        <v>285.82612279669149</v>
      </c>
      <c r="K54" s="341">
        <v>2252.1535742363149</v>
      </c>
      <c r="L54" s="1114">
        <v>2646.0378120813352</v>
      </c>
      <c r="M54" s="324">
        <v>3380.0070958611714</v>
      </c>
      <c r="N54" s="300">
        <v>34</v>
      </c>
      <c r="O54" s="341">
        <v>69.059993782058839</v>
      </c>
      <c r="P54" s="341">
        <v>912.38925342268885</v>
      </c>
      <c r="Q54" s="341">
        <v>261.10581889792081</v>
      </c>
      <c r="R54" s="341">
        <v>24882.262714463523</v>
      </c>
      <c r="S54" s="302">
        <v>26124.817780566191</v>
      </c>
      <c r="T54" s="342">
        <v>42.213976070351869</v>
      </c>
      <c r="U54" s="341">
        <v>3690.9687882803091</v>
      </c>
      <c r="V54" s="341">
        <v>597.30245794613893</v>
      </c>
      <c r="W54" s="341">
        <v>99399.609967662822</v>
      </c>
      <c r="X54" s="1114">
        <v>103730.09518995963</v>
      </c>
      <c r="Y54" s="324">
        <v>129854.91297052582</v>
      </c>
      <c r="Z54" s="300">
        <v>34</v>
      </c>
      <c r="AA54" s="341">
        <v>119.79914163913965</v>
      </c>
      <c r="AB54" s="341">
        <v>4.2007622940183298</v>
      </c>
      <c r="AC54" s="341">
        <v>9.989623624649167E-3</v>
      </c>
      <c r="AD54" s="341">
        <v>15.217308272193513</v>
      </c>
      <c r="AE54" s="302">
        <v>139.22720182897615</v>
      </c>
      <c r="AF54" s="342">
        <v>137.18724824303916</v>
      </c>
      <c r="AG54" s="341">
        <v>16.802308041582826</v>
      </c>
      <c r="AH54" s="341">
        <v>20.442429790444447</v>
      </c>
      <c r="AI54" s="341">
        <v>60.792014435162173</v>
      </c>
      <c r="AJ54" s="1114">
        <v>235.22400051022859</v>
      </c>
      <c r="AK54" s="324">
        <v>374.45120233920477</v>
      </c>
      <c r="AL54" s="300">
        <v>34</v>
      </c>
      <c r="AM54" s="341">
        <v>189.37101924441237</v>
      </c>
      <c r="AN54" s="341">
        <v>8.1409388452675397</v>
      </c>
      <c r="AO54" s="341">
        <v>15.140839066768763</v>
      </c>
      <c r="AP54" s="341">
        <v>3459.084487505736</v>
      </c>
      <c r="AQ54" s="302">
        <v>3671.7372846621847</v>
      </c>
      <c r="AR54" s="342">
        <v>415.47292025113313</v>
      </c>
      <c r="AS54" s="341">
        <v>78.452459381332616</v>
      </c>
      <c r="AT54" s="341">
        <v>146.30583449230329</v>
      </c>
      <c r="AU54" s="341">
        <v>13932.542039143102</v>
      </c>
      <c r="AV54" s="1114">
        <v>14572.773253267871</v>
      </c>
      <c r="AW54" s="324">
        <v>18244.510537930055</v>
      </c>
      <c r="AX54" s="300">
        <v>34</v>
      </c>
      <c r="AY54" s="341">
        <v>1.0551452785026295E-25</v>
      </c>
      <c r="AZ54" s="341">
        <v>1.090875270982202E-25</v>
      </c>
      <c r="BA54" s="341">
        <v>3.0935117159556492E-26</v>
      </c>
      <c r="BB54" s="341">
        <v>8.6356059462633999E-26</v>
      </c>
      <c r="BC54" s="302">
        <v>3.3189323157067365E-25</v>
      </c>
      <c r="BD54" s="342">
        <v>1.0000000000066728E-18</v>
      </c>
      <c r="BE54" s="341">
        <v>1.0000000000413382E-18</v>
      </c>
      <c r="BF54" s="341">
        <v>9.9999999939590306E-19</v>
      </c>
      <c r="BG54" s="341">
        <v>9.9999999976914501E-19</v>
      </c>
      <c r="BH54" s="1114">
        <v>3.9999999992130591E-18</v>
      </c>
      <c r="BI54" s="324">
        <v>4.0000003311062908E-18</v>
      </c>
      <c r="BJ54" s="300">
        <v>34</v>
      </c>
      <c r="BK54" s="341">
        <v>1E-25</v>
      </c>
      <c r="BL54" s="341">
        <v>1E-25</v>
      </c>
      <c r="BM54" s="341">
        <v>1E-25</v>
      </c>
      <c r="BN54" s="341">
        <v>1E-25</v>
      </c>
      <c r="BO54" s="302">
        <v>4.0000000000000002E-25</v>
      </c>
      <c r="BP54" s="342">
        <v>1.0000000000000001E-18</v>
      </c>
      <c r="BQ54" s="341">
        <v>1.0000000000000001E-18</v>
      </c>
      <c r="BR54" s="341">
        <v>1.0000000000000001E-18</v>
      </c>
      <c r="BS54" s="341">
        <v>1.0000000000000001E-18</v>
      </c>
      <c r="BT54" s="1114">
        <v>4.0000000000000003E-18</v>
      </c>
      <c r="BU54" s="324">
        <v>4.0000004000000004E-18</v>
      </c>
      <c r="BV54" s="300">
        <v>34</v>
      </c>
      <c r="BW54" s="341">
        <v>0</v>
      </c>
      <c r="BX54" s="341">
        <v>0</v>
      </c>
      <c r="BY54" s="341">
        <v>0</v>
      </c>
      <c r="BZ54" s="341">
        <v>190.18694134018938</v>
      </c>
      <c r="CA54" s="302">
        <v>190.18694134018938</v>
      </c>
      <c r="CB54" s="342">
        <v>0</v>
      </c>
      <c r="CC54" s="341">
        <v>0</v>
      </c>
      <c r="CD54" s="341">
        <v>0</v>
      </c>
      <c r="CE54" s="341">
        <v>85.160409121309968</v>
      </c>
      <c r="CF54" s="1114">
        <v>85.160409121309968</v>
      </c>
      <c r="CG54" s="324">
        <v>275.34735046149933</v>
      </c>
      <c r="CH54" s="300">
        <v>34</v>
      </c>
      <c r="CI54" s="1114">
        <v>1045.7918030134092</v>
      </c>
      <c r="CJ54" s="1114">
        <v>4834.5560555537832</v>
      </c>
      <c r="CK54" s="1114">
        <v>1397.5517432893762</v>
      </c>
      <c r="CL54" s="1114">
        <v>144851.32955526118</v>
      </c>
      <c r="CM54" s="301">
        <v>152129.22915711775</v>
      </c>
    </row>
    <row r="55" spans="1:91" ht="15.75" customHeight="1">
      <c r="A55" s="312" t="s">
        <v>254</v>
      </c>
      <c r="B55" s="300">
        <v>35</v>
      </c>
      <c r="C55" s="341"/>
      <c r="D55" s="341"/>
      <c r="E55" s="341"/>
      <c r="F55" s="341"/>
      <c r="G55" s="302">
        <v>0</v>
      </c>
      <c r="H55" s="342"/>
      <c r="I55" s="341"/>
      <c r="J55" s="341"/>
      <c r="K55" s="341"/>
      <c r="L55" s="1114">
        <v>0</v>
      </c>
      <c r="M55" s="324">
        <v>0</v>
      </c>
      <c r="N55" s="300">
        <v>35</v>
      </c>
      <c r="O55" s="341"/>
      <c r="P55" s="341"/>
      <c r="Q55" s="341"/>
      <c r="R55" s="341"/>
      <c r="S55" s="302">
        <v>0</v>
      </c>
      <c r="T55" s="342"/>
      <c r="U55" s="341"/>
      <c r="V55" s="341"/>
      <c r="W55" s="341"/>
      <c r="X55" s="1114">
        <v>0</v>
      </c>
      <c r="Y55" s="324">
        <v>0</v>
      </c>
      <c r="Z55" s="300">
        <v>35</v>
      </c>
      <c r="AA55" s="341"/>
      <c r="AB55" s="341"/>
      <c r="AC55" s="341"/>
      <c r="AD55" s="341"/>
      <c r="AE55" s="302">
        <v>0</v>
      </c>
      <c r="AF55" s="342"/>
      <c r="AG55" s="341"/>
      <c r="AH55" s="341"/>
      <c r="AI55" s="341"/>
      <c r="AJ55" s="1114">
        <v>0</v>
      </c>
      <c r="AK55" s="324">
        <v>0</v>
      </c>
      <c r="AL55" s="300">
        <v>35</v>
      </c>
      <c r="AM55" s="341"/>
      <c r="AN55" s="341"/>
      <c r="AO55" s="341"/>
      <c r="AP55" s="341"/>
      <c r="AQ55" s="302">
        <v>0</v>
      </c>
      <c r="AR55" s="342"/>
      <c r="AS55" s="341"/>
      <c r="AT55" s="341"/>
      <c r="AU55" s="341"/>
      <c r="AV55" s="1114">
        <v>0</v>
      </c>
      <c r="AW55" s="324">
        <v>0</v>
      </c>
      <c r="AX55" s="300">
        <v>35</v>
      </c>
      <c r="AY55" s="341"/>
      <c r="AZ55" s="341"/>
      <c r="BA55" s="341"/>
      <c r="BB55" s="341"/>
      <c r="BC55" s="302">
        <v>0</v>
      </c>
      <c r="BD55" s="342"/>
      <c r="BE55" s="341"/>
      <c r="BF55" s="341"/>
      <c r="BG55" s="341"/>
      <c r="BH55" s="1114">
        <v>0</v>
      </c>
      <c r="BI55" s="324">
        <v>0</v>
      </c>
      <c r="BJ55" s="300">
        <v>35</v>
      </c>
      <c r="BK55" s="341"/>
      <c r="BL55" s="341"/>
      <c r="BM55" s="341"/>
      <c r="BN55" s="341"/>
      <c r="BO55" s="302">
        <v>0</v>
      </c>
      <c r="BP55" s="342"/>
      <c r="BQ55" s="341"/>
      <c r="BR55" s="341"/>
      <c r="BS55" s="341"/>
      <c r="BT55" s="1114">
        <v>0</v>
      </c>
      <c r="BU55" s="324">
        <v>0</v>
      </c>
      <c r="BV55" s="300">
        <v>35</v>
      </c>
      <c r="BW55" s="341"/>
      <c r="BX55" s="341"/>
      <c r="BY55" s="341"/>
      <c r="BZ55" s="341"/>
      <c r="CA55" s="302">
        <v>0</v>
      </c>
      <c r="CB55" s="342"/>
      <c r="CC55" s="341"/>
      <c r="CD55" s="341"/>
      <c r="CE55" s="341"/>
      <c r="CF55" s="1114">
        <v>0</v>
      </c>
      <c r="CG55" s="324">
        <v>0</v>
      </c>
      <c r="CH55" s="300">
        <v>35</v>
      </c>
      <c r="CI55" s="1114">
        <v>0</v>
      </c>
      <c r="CJ55" s="1114">
        <v>0</v>
      </c>
      <c r="CK55" s="1114">
        <v>0</v>
      </c>
      <c r="CL55" s="1114">
        <v>0</v>
      </c>
      <c r="CM55" s="301">
        <v>0</v>
      </c>
    </row>
    <row r="56" spans="1:91" ht="15.75" customHeight="1">
      <c r="A56" s="312" t="s">
        <v>256</v>
      </c>
      <c r="B56" s="300">
        <v>36</v>
      </c>
      <c r="C56" s="341"/>
      <c r="D56" s="341"/>
      <c r="E56" s="341"/>
      <c r="F56" s="341"/>
      <c r="G56" s="302">
        <v>0</v>
      </c>
      <c r="H56" s="342"/>
      <c r="I56" s="341"/>
      <c r="J56" s="341"/>
      <c r="K56" s="341"/>
      <c r="L56" s="1114">
        <v>0</v>
      </c>
      <c r="M56" s="324">
        <v>0</v>
      </c>
      <c r="N56" s="300">
        <v>36</v>
      </c>
      <c r="O56" s="341"/>
      <c r="P56" s="341"/>
      <c r="Q56" s="341"/>
      <c r="R56" s="341"/>
      <c r="S56" s="302">
        <v>0</v>
      </c>
      <c r="T56" s="342"/>
      <c r="U56" s="341"/>
      <c r="V56" s="341"/>
      <c r="W56" s="341"/>
      <c r="X56" s="1114">
        <v>0</v>
      </c>
      <c r="Y56" s="324">
        <v>0</v>
      </c>
      <c r="Z56" s="300">
        <v>36</v>
      </c>
      <c r="AA56" s="341"/>
      <c r="AB56" s="341"/>
      <c r="AC56" s="341"/>
      <c r="AD56" s="341"/>
      <c r="AE56" s="302">
        <v>0</v>
      </c>
      <c r="AF56" s="342"/>
      <c r="AG56" s="341"/>
      <c r="AH56" s="341"/>
      <c r="AI56" s="341"/>
      <c r="AJ56" s="1114">
        <v>0</v>
      </c>
      <c r="AK56" s="324">
        <v>0</v>
      </c>
      <c r="AL56" s="300">
        <v>36</v>
      </c>
      <c r="AM56" s="341"/>
      <c r="AN56" s="341"/>
      <c r="AO56" s="341"/>
      <c r="AP56" s="341"/>
      <c r="AQ56" s="302">
        <v>0</v>
      </c>
      <c r="AR56" s="342"/>
      <c r="AS56" s="341"/>
      <c r="AT56" s="341"/>
      <c r="AU56" s="341"/>
      <c r="AV56" s="1114">
        <v>0</v>
      </c>
      <c r="AW56" s="324">
        <v>0</v>
      </c>
      <c r="AX56" s="300">
        <v>36</v>
      </c>
      <c r="AY56" s="341"/>
      <c r="AZ56" s="341"/>
      <c r="BA56" s="341"/>
      <c r="BB56" s="341"/>
      <c r="BC56" s="302">
        <v>0</v>
      </c>
      <c r="BD56" s="342"/>
      <c r="BE56" s="341"/>
      <c r="BF56" s="341"/>
      <c r="BG56" s="341"/>
      <c r="BH56" s="1114">
        <v>0</v>
      </c>
      <c r="BI56" s="324">
        <v>0</v>
      </c>
      <c r="BJ56" s="300">
        <v>36</v>
      </c>
      <c r="BK56" s="341"/>
      <c r="BL56" s="341"/>
      <c r="BM56" s="341"/>
      <c r="BN56" s="341"/>
      <c r="BO56" s="302">
        <v>0</v>
      </c>
      <c r="BP56" s="342"/>
      <c r="BQ56" s="341"/>
      <c r="BR56" s="341"/>
      <c r="BS56" s="341"/>
      <c r="BT56" s="1114">
        <v>0</v>
      </c>
      <c r="BU56" s="324">
        <v>0</v>
      </c>
      <c r="BV56" s="300">
        <v>36</v>
      </c>
      <c r="BW56" s="341"/>
      <c r="BX56" s="341"/>
      <c r="BY56" s="341"/>
      <c r="BZ56" s="341"/>
      <c r="CA56" s="302">
        <v>0</v>
      </c>
      <c r="CB56" s="342"/>
      <c r="CC56" s="341"/>
      <c r="CD56" s="341"/>
      <c r="CE56" s="341"/>
      <c r="CF56" s="1114">
        <v>0</v>
      </c>
      <c r="CG56" s="324">
        <v>0</v>
      </c>
      <c r="CH56" s="300">
        <v>36</v>
      </c>
      <c r="CI56" s="1114">
        <v>0</v>
      </c>
      <c r="CJ56" s="1114">
        <v>0</v>
      </c>
      <c r="CK56" s="1114">
        <v>0</v>
      </c>
      <c r="CL56" s="1114">
        <v>0</v>
      </c>
      <c r="CM56" s="301">
        <v>0</v>
      </c>
    </row>
    <row r="57" spans="1:91" s="269" customFormat="1" ht="15.75" customHeight="1">
      <c r="A57" s="325"/>
      <c r="B57" s="326"/>
      <c r="C57" s="314" t="s">
        <v>1313</v>
      </c>
      <c r="D57" s="314" t="s">
        <v>1313</v>
      </c>
      <c r="E57" s="314" t="s">
        <v>1313</v>
      </c>
      <c r="F57" s="314" t="s">
        <v>1313</v>
      </c>
      <c r="G57" s="315"/>
      <c r="H57" s="316" t="s">
        <v>1313</v>
      </c>
      <c r="I57" s="314" t="s">
        <v>1313</v>
      </c>
      <c r="J57" s="314" t="s">
        <v>1313</v>
      </c>
      <c r="K57" s="314" t="s">
        <v>1313</v>
      </c>
      <c r="L57" s="1115"/>
      <c r="M57" s="317" t="s">
        <v>1313</v>
      </c>
      <c r="N57" s="326"/>
      <c r="O57" s="314" t="s">
        <v>1313</v>
      </c>
      <c r="P57" s="314" t="s">
        <v>1313</v>
      </c>
      <c r="Q57" s="314" t="s">
        <v>1313</v>
      </c>
      <c r="R57" s="314" t="s">
        <v>1313</v>
      </c>
      <c r="S57" s="315"/>
      <c r="T57" s="316" t="s">
        <v>1313</v>
      </c>
      <c r="U57" s="314" t="s">
        <v>1313</v>
      </c>
      <c r="V57" s="314" t="s">
        <v>1313</v>
      </c>
      <c r="W57" s="314" t="s">
        <v>1313</v>
      </c>
      <c r="X57" s="1115"/>
      <c r="Y57" s="317" t="s">
        <v>1313</v>
      </c>
      <c r="Z57" s="326"/>
      <c r="AA57" s="314" t="s">
        <v>1313</v>
      </c>
      <c r="AB57" s="314" t="s">
        <v>1313</v>
      </c>
      <c r="AC57" s="314" t="s">
        <v>1313</v>
      </c>
      <c r="AD57" s="314" t="s">
        <v>1313</v>
      </c>
      <c r="AE57" s="315"/>
      <c r="AF57" s="316" t="s">
        <v>1313</v>
      </c>
      <c r="AG57" s="314" t="s">
        <v>1313</v>
      </c>
      <c r="AH57" s="314" t="s">
        <v>1313</v>
      </c>
      <c r="AI57" s="314" t="s">
        <v>1313</v>
      </c>
      <c r="AJ57" s="1115"/>
      <c r="AK57" s="317" t="s">
        <v>1313</v>
      </c>
      <c r="AL57" s="326"/>
      <c r="AM57" s="314" t="s">
        <v>1313</v>
      </c>
      <c r="AN57" s="314" t="s">
        <v>1313</v>
      </c>
      <c r="AO57" s="314" t="s">
        <v>1313</v>
      </c>
      <c r="AP57" s="314" t="s">
        <v>1313</v>
      </c>
      <c r="AQ57" s="315"/>
      <c r="AR57" s="316" t="s">
        <v>1313</v>
      </c>
      <c r="AS57" s="314" t="s">
        <v>1313</v>
      </c>
      <c r="AT57" s="314" t="s">
        <v>1313</v>
      </c>
      <c r="AU57" s="314" t="s">
        <v>1313</v>
      </c>
      <c r="AV57" s="1115"/>
      <c r="AW57" s="317" t="s">
        <v>1313</v>
      </c>
      <c r="AX57" s="326"/>
      <c r="AY57" s="314" t="s">
        <v>1313</v>
      </c>
      <c r="AZ57" s="314" t="s">
        <v>1313</v>
      </c>
      <c r="BA57" s="314" t="s">
        <v>1313</v>
      </c>
      <c r="BB57" s="314" t="s">
        <v>1313</v>
      </c>
      <c r="BC57" s="315"/>
      <c r="BD57" s="316" t="s">
        <v>1313</v>
      </c>
      <c r="BE57" s="314" t="s">
        <v>1313</v>
      </c>
      <c r="BF57" s="314" t="s">
        <v>1313</v>
      </c>
      <c r="BG57" s="314" t="s">
        <v>1313</v>
      </c>
      <c r="BH57" s="1115"/>
      <c r="BI57" s="317" t="s">
        <v>1313</v>
      </c>
      <c r="BJ57" s="326"/>
      <c r="BK57" s="314" t="s">
        <v>1313</v>
      </c>
      <c r="BL57" s="314" t="s">
        <v>1313</v>
      </c>
      <c r="BM57" s="314" t="s">
        <v>1313</v>
      </c>
      <c r="BN57" s="314" t="s">
        <v>1313</v>
      </c>
      <c r="BO57" s="315"/>
      <c r="BP57" s="316" t="s">
        <v>1313</v>
      </c>
      <c r="BQ57" s="314" t="s">
        <v>1313</v>
      </c>
      <c r="BR57" s="314" t="s">
        <v>1313</v>
      </c>
      <c r="BS57" s="314" t="s">
        <v>1313</v>
      </c>
      <c r="BT57" s="1115"/>
      <c r="BU57" s="317" t="s">
        <v>1313</v>
      </c>
      <c r="BV57" s="326"/>
      <c r="BW57" s="314" t="s">
        <v>1313</v>
      </c>
      <c r="BX57" s="314" t="s">
        <v>1313</v>
      </c>
      <c r="BY57" s="314" t="s">
        <v>1313</v>
      </c>
      <c r="BZ57" s="314" t="s">
        <v>1313</v>
      </c>
      <c r="CA57" s="315"/>
      <c r="CB57" s="316" t="s">
        <v>1313</v>
      </c>
      <c r="CC57" s="314" t="s">
        <v>1313</v>
      </c>
      <c r="CD57" s="314" t="s">
        <v>1313</v>
      </c>
      <c r="CE57" s="314" t="s">
        <v>1313</v>
      </c>
      <c r="CF57" s="1115"/>
      <c r="CG57" s="317" t="s">
        <v>1313</v>
      </c>
      <c r="CH57" s="326"/>
      <c r="CI57" s="1115" t="s">
        <v>1313</v>
      </c>
      <c r="CJ57" s="1115" t="s">
        <v>1313</v>
      </c>
      <c r="CK57" s="1115" t="s">
        <v>1313</v>
      </c>
      <c r="CL57" s="1115" t="s">
        <v>1313</v>
      </c>
      <c r="CM57" s="314"/>
    </row>
    <row r="58" spans="1:91" s="268" customFormat="1" ht="15.75" customHeight="1">
      <c r="A58" s="293" t="s">
        <v>258</v>
      </c>
      <c r="B58" s="300">
        <v>37</v>
      </c>
      <c r="C58" s="318">
        <v>343900.33842959249</v>
      </c>
      <c r="D58" s="318">
        <v>392701.16019381152</v>
      </c>
      <c r="E58" s="318">
        <v>497836.72724265803</v>
      </c>
      <c r="F58" s="318">
        <v>667420.20126166369</v>
      </c>
      <c r="G58" s="319">
        <v>1901858.4271277261</v>
      </c>
      <c r="H58" s="320">
        <v>1088521.8222469734</v>
      </c>
      <c r="I58" s="318">
        <v>1381655.0393666695</v>
      </c>
      <c r="J58" s="318">
        <v>2117594.5556721352</v>
      </c>
      <c r="K58" s="318">
        <v>3220240.0588257764</v>
      </c>
      <c r="L58" s="1116">
        <v>7808011.4761115564</v>
      </c>
      <c r="M58" s="321">
        <v>9709869.9032392818</v>
      </c>
      <c r="N58" s="300">
        <v>37</v>
      </c>
      <c r="O58" s="318">
        <v>576746.34535512677</v>
      </c>
      <c r="P58" s="318">
        <v>698442.56373605737</v>
      </c>
      <c r="Q58" s="318">
        <v>845882.25360028842</v>
      </c>
      <c r="R58" s="318">
        <v>965749.94649963919</v>
      </c>
      <c r="S58" s="319">
        <v>3086821.1091911118</v>
      </c>
      <c r="T58" s="320">
        <v>2162835.5901574539</v>
      </c>
      <c r="U58" s="318">
        <v>2566058.1811718913</v>
      </c>
      <c r="V58" s="318">
        <v>3547740.0516356761</v>
      </c>
      <c r="W58" s="318">
        <v>3903945.6086695851</v>
      </c>
      <c r="X58" s="1116">
        <v>12180579.431634603</v>
      </c>
      <c r="Y58" s="321">
        <v>15267400.540825717</v>
      </c>
      <c r="Z58" s="300">
        <v>37</v>
      </c>
      <c r="AA58" s="318">
        <v>442135.85157661448</v>
      </c>
      <c r="AB58" s="318">
        <v>357161.75413301174</v>
      </c>
      <c r="AC58" s="318">
        <v>312410.39032917691</v>
      </c>
      <c r="AD58" s="318">
        <v>437289.24429696158</v>
      </c>
      <c r="AE58" s="319">
        <v>1548997.2403357644</v>
      </c>
      <c r="AF58" s="320">
        <v>1169600.9963295688</v>
      </c>
      <c r="AG58" s="318">
        <v>903775.60761567147</v>
      </c>
      <c r="AH58" s="318">
        <v>817271.12326004112</v>
      </c>
      <c r="AI58" s="318">
        <v>1266452.9728204126</v>
      </c>
      <c r="AJ58" s="1116">
        <v>4157100.7000256949</v>
      </c>
      <c r="AK58" s="321">
        <v>5706097.9403614588</v>
      </c>
      <c r="AL58" s="300">
        <v>37</v>
      </c>
      <c r="AM58" s="318">
        <v>2324327.7765293284</v>
      </c>
      <c r="AN58" s="318">
        <v>2521017.9371160716</v>
      </c>
      <c r="AO58" s="318">
        <v>2838808.5165095883</v>
      </c>
      <c r="AP58" s="318">
        <v>3580037.4981959099</v>
      </c>
      <c r="AQ58" s="319">
        <v>11264191.728350898</v>
      </c>
      <c r="AR58" s="320">
        <v>3676506.4089007564</v>
      </c>
      <c r="AS58" s="318">
        <v>3816375.5876146886</v>
      </c>
      <c r="AT58" s="318">
        <v>4579410.3180926312</v>
      </c>
      <c r="AU58" s="318">
        <v>5988284.5866443785</v>
      </c>
      <c r="AV58" s="1116">
        <v>18060576.901252456</v>
      </c>
      <c r="AW58" s="321">
        <v>29324768.629603349</v>
      </c>
      <c r="AX58" s="300">
        <v>37</v>
      </c>
      <c r="AY58" s="318">
        <v>113139.63024701552</v>
      </c>
      <c r="AZ58" s="318">
        <v>80938.199273515769</v>
      </c>
      <c r="BA58" s="318">
        <v>68053.947059150785</v>
      </c>
      <c r="BB58" s="318">
        <v>61904.705733822324</v>
      </c>
      <c r="BC58" s="319">
        <v>324036.48231350444</v>
      </c>
      <c r="BD58" s="320">
        <v>149904.94182648454</v>
      </c>
      <c r="BE58" s="318">
        <v>29951.010572256557</v>
      </c>
      <c r="BF58" s="318">
        <v>12432.252659414276</v>
      </c>
      <c r="BG58" s="318">
        <v>3941.7079532430475</v>
      </c>
      <c r="BH58" s="1116">
        <v>196229.91301139837</v>
      </c>
      <c r="BI58" s="321">
        <v>520266.39532490278</v>
      </c>
      <c r="BJ58" s="300">
        <v>37</v>
      </c>
      <c r="BK58" s="318">
        <v>2.2000000000000011E-24</v>
      </c>
      <c r="BL58" s="318">
        <v>2.2000000000000011E-24</v>
      </c>
      <c r="BM58" s="318">
        <v>2.2000000000000011E-24</v>
      </c>
      <c r="BN58" s="318">
        <v>2.2000000000000011E-24</v>
      </c>
      <c r="BO58" s="319">
        <v>8.8000000000000045E-24</v>
      </c>
      <c r="BP58" s="320">
        <v>2.2000000000000012E-17</v>
      </c>
      <c r="BQ58" s="318">
        <v>2.2000000000000012E-17</v>
      </c>
      <c r="BR58" s="318">
        <v>2.2000000000000012E-17</v>
      </c>
      <c r="BS58" s="318">
        <v>2.2000000000000012E-17</v>
      </c>
      <c r="BT58" s="1116">
        <v>8.8000000000000049E-17</v>
      </c>
      <c r="BU58" s="321">
        <v>8.8000008799999987E-17</v>
      </c>
      <c r="BV58" s="300">
        <v>37</v>
      </c>
      <c r="BW58" s="318">
        <v>79561.593549403449</v>
      </c>
      <c r="BX58" s="318">
        <v>68471.188360388929</v>
      </c>
      <c r="BY58" s="318">
        <v>87378.256639233048</v>
      </c>
      <c r="BZ58" s="318">
        <v>107980.123943503</v>
      </c>
      <c r="CA58" s="319">
        <v>343391.16249252844</v>
      </c>
      <c r="CB58" s="320">
        <v>273958.6312355345</v>
      </c>
      <c r="CC58" s="318">
        <v>237225.78526616201</v>
      </c>
      <c r="CD58" s="318">
        <v>369160.07966025255</v>
      </c>
      <c r="CE58" s="318">
        <v>304594.73566143808</v>
      </c>
      <c r="CF58" s="1116">
        <v>1184939.2318233873</v>
      </c>
      <c r="CG58" s="321">
        <v>1528330.3943159149</v>
      </c>
      <c r="CH58" s="300">
        <v>37</v>
      </c>
      <c r="CI58" s="1116">
        <v>12401139.926383855</v>
      </c>
      <c r="CJ58" s="1116">
        <v>13053774.014420196</v>
      </c>
      <c r="CK58" s="1116">
        <v>16093978.472360244</v>
      </c>
      <c r="CL58" s="1116">
        <v>20507841.390506335</v>
      </c>
      <c r="CM58" s="318">
        <v>62056733.803670615</v>
      </c>
    </row>
    <row r="59" spans="1:91" s="270" customFormat="1" ht="15.75" customHeight="1">
      <c r="A59" s="322"/>
      <c r="B59" s="294"/>
      <c r="C59" s="308"/>
      <c r="D59" s="308"/>
      <c r="E59" s="308"/>
      <c r="F59" s="308"/>
      <c r="G59" s="309"/>
      <c r="H59" s="310"/>
      <c r="I59" s="308"/>
      <c r="J59" s="308"/>
      <c r="K59" s="308"/>
      <c r="L59" s="308"/>
      <c r="M59" s="310"/>
      <c r="N59" s="294"/>
      <c r="O59" s="308"/>
      <c r="P59" s="308"/>
      <c r="Q59" s="308"/>
      <c r="R59" s="308"/>
      <c r="S59" s="309"/>
      <c r="T59" s="310"/>
      <c r="U59" s="308"/>
      <c r="V59" s="308"/>
      <c r="W59" s="308"/>
      <c r="X59" s="308"/>
      <c r="Y59" s="310"/>
      <c r="Z59" s="294"/>
      <c r="AA59" s="308"/>
      <c r="AB59" s="308"/>
      <c r="AC59" s="308"/>
      <c r="AD59" s="308"/>
      <c r="AE59" s="309"/>
      <c r="AF59" s="310"/>
      <c r="AG59" s="308"/>
      <c r="AH59" s="308"/>
      <c r="AI59" s="308"/>
      <c r="AJ59" s="308"/>
      <c r="AK59" s="310"/>
      <c r="AL59" s="294"/>
      <c r="AM59" s="308"/>
      <c r="AN59" s="308"/>
      <c r="AO59" s="308"/>
      <c r="AP59" s="308"/>
      <c r="AQ59" s="309"/>
      <c r="AR59" s="310"/>
      <c r="AS59" s="308"/>
      <c r="AT59" s="308"/>
      <c r="AU59" s="308"/>
      <c r="AV59" s="308"/>
      <c r="AW59" s="310"/>
      <c r="AX59" s="294"/>
      <c r="AY59" s="308"/>
      <c r="AZ59" s="308"/>
      <c r="BA59" s="308"/>
      <c r="BB59" s="308"/>
      <c r="BC59" s="309"/>
      <c r="BD59" s="310"/>
      <c r="BE59" s="308"/>
      <c r="BF59" s="308"/>
      <c r="BG59" s="308"/>
      <c r="BH59" s="308"/>
      <c r="BI59" s="310"/>
      <c r="BJ59" s="294"/>
      <c r="BK59" s="308"/>
      <c r="BL59" s="308"/>
      <c r="BM59" s="308"/>
      <c r="BN59" s="308"/>
      <c r="BO59" s="309"/>
      <c r="BP59" s="310"/>
      <c r="BQ59" s="308"/>
      <c r="BR59" s="308"/>
      <c r="BS59" s="308"/>
      <c r="BT59" s="308"/>
      <c r="BU59" s="310"/>
      <c r="BV59" s="294"/>
      <c r="BW59" s="308"/>
      <c r="BX59" s="308"/>
      <c r="BY59" s="308"/>
      <c r="BZ59" s="308"/>
      <c r="CA59" s="309"/>
      <c r="CB59" s="310"/>
      <c r="CC59" s="308"/>
      <c r="CD59" s="308"/>
      <c r="CE59" s="308"/>
      <c r="CF59" s="308"/>
      <c r="CG59" s="310"/>
      <c r="CH59" s="294"/>
      <c r="CI59" s="308"/>
      <c r="CJ59" s="308"/>
      <c r="CK59" s="308"/>
      <c r="CL59" s="308"/>
      <c r="CM59" s="311"/>
    </row>
    <row r="60" spans="1:91" s="262" customFormat="1" ht="15.75" customHeight="1">
      <c r="A60" s="293" t="s">
        <v>260</v>
      </c>
      <c r="B60" s="294"/>
      <c r="C60" s="308"/>
      <c r="D60" s="308"/>
      <c r="E60" s="308"/>
      <c r="F60" s="308"/>
      <c r="G60" s="309"/>
      <c r="H60" s="310"/>
      <c r="I60" s="308"/>
      <c r="J60" s="308"/>
      <c r="K60" s="308"/>
      <c r="L60" s="308"/>
      <c r="M60" s="310"/>
      <c r="N60" s="294"/>
      <c r="O60" s="308"/>
      <c r="P60" s="308"/>
      <c r="Q60" s="308"/>
      <c r="R60" s="308"/>
      <c r="S60" s="309"/>
      <c r="T60" s="310"/>
      <c r="U60" s="308"/>
      <c r="V60" s="308"/>
      <c r="W60" s="308"/>
      <c r="X60" s="308"/>
      <c r="Y60" s="310"/>
      <c r="Z60" s="294"/>
      <c r="AA60" s="308"/>
      <c r="AB60" s="308"/>
      <c r="AC60" s="308"/>
      <c r="AD60" s="308"/>
      <c r="AE60" s="309"/>
      <c r="AF60" s="310"/>
      <c r="AG60" s="308"/>
      <c r="AH60" s="308"/>
      <c r="AI60" s="308"/>
      <c r="AJ60" s="308"/>
      <c r="AK60" s="310"/>
      <c r="AL60" s="294"/>
      <c r="AM60" s="308"/>
      <c r="AN60" s="308"/>
      <c r="AO60" s="308"/>
      <c r="AP60" s="308"/>
      <c r="AQ60" s="309"/>
      <c r="AR60" s="310"/>
      <c r="AS60" s="308"/>
      <c r="AT60" s="308"/>
      <c r="AU60" s="308"/>
      <c r="AV60" s="308"/>
      <c r="AW60" s="310"/>
      <c r="AX60" s="294"/>
      <c r="AY60" s="308"/>
      <c r="AZ60" s="308"/>
      <c r="BA60" s="308"/>
      <c r="BB60" s="308"/>
      <c r="BC60" s="309"/>
      <c r="BD60" s="310"/>
      <c r="BE60" s="308"/>
      <c r="BF60" s="308"/>
      <c r="BG60" s="308"/>
      <c r="BH60" s="308"/>
      <c r="BI60" s="310"/>
      <c r="BJ60" s="294"/>
      <c r="BK60" s="308"/>
      <c r="BL60" s="308"/>
      <c r="BM60" s="308"/>
      <c r="BN60" s="308"/>
      <c r="BO60" s="309"/>
      <c r="BP60" s="310"/>
      <c r="BQ60" s="308"/>
      <c r="BR60" s="308"/>
      <c r="BS60" s="308"/>
      <c r="BT60" s="308"/>
      <c r="BU60" s="310"/>
      <c r="BV60" s="294"/>
      <c r="BW60" s="308"/>
      <c r="BX60" s="308"/>
      <c r="BY60" s="308"/>
      <c r="BZ60" s="308"/>
      <c r="CA60" s="309"/>
      <c r="CB60" s="310"/>
      <c r="CC60" s="308"/>
      <c r="CD60" s="308"/>
      <c r="CE60" s="308"/>
      <c r="CF60" s="308"/>
      <c r="CG60" s="310"/>
      <c r="CH60" s="294"/>
      <c r="CI60" s="308"/>
      <c r="CJ60" s="308"/>
      <c r="CK60" s="308"/>
      <c r="CL60" s="308"/>
      <c r="CM60" s="311"/>
    </row>
    <row r="61" spans="1:91" ht="15.75" customHeight="1">
      <c r="A61" s="312" t="s">
        <v>261</v>
      </c>
      <c r="B61" s="300">
        <v>38</v>
      </c>
      <c r="C61" s="343">
        <v>81841.178091681591</v>
      </c>
      <c r="D61" s="343">
        <v>94592.364515556023</v>
      </c>
      <c r="E61" s="343">
        <v>131891.24779367863</v>
      </c>
      <c r="F61" s="343">
        <v>218789.90077225305</v>
      </c>
      <c r="G61" s="302">
        <v>527114.6911731693</v>
      </c>
      <c r="H61" s="344">
        <v>117260.66505761746</v>
      </c>
      <c r="I61" s="343">
        <v>140889.1404406144</v>
      </c>
      <c r="J61" s="343">
        <v>205430.79989762593</v>
      </c>
      <c r="K61" s="343">
        <v>316344.05970043357</v>
      </c>
      <c r="L61" s="1114">
        <v>779924.66509629134</v>
      </c>
      <c r="M61" s="324">
        <v>1307039.3562694606</v>
      </c>
      <c r="N61" s="300">
        <v>38</v>
      </c>
      <c r="O61" s="343">
        <v>147380.4894879598</v>
      </c>
      <c r="P61" s="343">
        <v>156448.78276218928</v>
      </c>
      <c r="Q61" s="343">
        <v>152178.30180957666</v>
      </c>
      <c r="R61" s="343">
        <v>223249.25296563728</v>
      </c>
      <c r="S61" s="302">
        <v>679256.82702536299</v>
      </c>
      <c r="T61" s="344">
        <v>211164.28938150778</v>
      </c>
      <c r="U61" s="343">
        <v>233020.22990154126</v>
      </c>
      <c r="V61" s="343">
        <v>237029.45260407202</v>
      </c>
      <c r="W61" s="343">
        <v>322791.7502542935</v>
      </c>
      <c r="X61" s="1114">
        <v>1004005.7221414146</v>
      </c>
      <c r="Y61" s="324">
        <v>1683262.5491667776</v>
      </c>
      <c r="Z61" s="300">
        <v>38</v>
      </c>
      <c r="AA61" s="343">
        <v>45379.751055397697</v>
      </c>
      <c r="AB61" s="343">
        <v>45976.645513985473</v>
      </c>
      <c r="AC61" s="343">
        <v>37207.615232206241</v>
      </c>
      <c r="AD61" s="343">
        <v>52620.355881934272</v>
      </c>
      <c r="AE61" s="302">
        <v>181184.36768352368</v>
      </c>
      <c r="AF61" s="344">
        <v>65019.344943250631</v>
      </c>
      <c r="AG61" s="343">
        <v>68479.206540428306</v>
      </c>
      <c r="AH61" s="343">
        <v>57953.732998207073</v>
      </c>
      <c r="AI61" s="343">
        <v>76082.748535547304</v>
      </c>
      <c r="AJ61" s="1114">
        <v>267535.03301743331</v>
      </c>
      <c r="AK61" s="324">
        <v>448719.40070095699</v>
      </c>
      <c r="AL61" s="300">
        <v>38</v>
      </c>
      <c r="AM61" s="343">
        <v>121621.05127461249</v>
      </c>
      <c r="AN61" s="343">
        <v>139636.89587277829</v>
      </c>
      <c r="AO61" s="343">
        <v>122670.48903300085</v>
      </c>
      <c r="AP61" s="343">
        <v>202877.05452428188</v>
      </c>
      <c r="AQ61" s="302">
        <v>586805.49070467358</v>
      </c>
      <c r="AR61" s="344">
        <v>174256.59906180153</v>
      </c>
      <c r="AS61" s="343">
        <v>207980.02390643235</v>
      </c>
      <c r="AT61" s="343">
        <v>191068.75632342094</v>
      </c>
      <c r="AU61" s="343">
        <v>293335.98498718604</v>
      </c>
      <c r="AV61" s="1114">
        <v>866641.36427884083</v>
      </c>
      <c r="AW61" s="324">
        <v>1453446.8549835144</v>
      </c>
      <c r="AX61" s="300">
        <v>38</v>
      </c>
      <c r="AY61" s="343">
        <v>2281.4317258198112</v>
      </c>
      <c r="AZ61" s="343">
        <v>2211.079505071858</v>
      </c>
      <c r="BA61" s="343">
        <v>1169.5459517225033</v>
      </c>
      <c r="BB61" s="343">
        <v>1736.8003279496593</v>
      </c>
      <c r="BC61" s="302">
        <v>7398.857510563832</v>
      </c>
      <c r="BD61" s="344">
        <v>3268.7970492493464</v>
      </c>
      <c r="BE61" s="343">
        <v>3293.2583143558395</v>
      </c>
      <c r="BF61" s="343">
        <v>1821.6581039193065</v>
      </c>
      <c r="BG61" s="343">
        <v>2511.2057946612404</v>
      </c>
      <c r="BH61" s="1114">
        <v>10894.919262185733</v>
      </c>
      <c r="BI61" s="324">
        <v>18293.776772749567</v>
      </c>
      <c r="BJ61" s="300">
        <v>38</v>
      </c>
      <c r="BK61" s="343"/>
      <c r="BL61" s="343"/>
      <c r="BM61" s="343"/>
      <c r="BN61" s="343"/>
      <c r="BO61" s="302">
        <v>0</v>
      </c>
      <c r="BP61" s="344"/>
      <c r="BQ61" s="343"/>
      <c r="BR61" s="343"/>
      <c r="BS61" s="343"/>
      <c r="BT61" s="1114">
        <v>0</v>
      </c>
      <c r="BU61" s="324">
        <v>0</v>
      </c>
      <c r="BV61" s="300">
        <v>38</v>
      </c>
      <c r="BW61" s="343">
        <v>3816.2130686440478</v>
      </c>
      <c r="BX61" s="343">
        <v>4285.5895584749678</v>
      </c>
      <c r="BY61" s="343">
        <v>2623.974974398031</v>
      </c>
      <c r="BZ61" s="343">
        <v>5116.5198850408888</v>
      </c>
      <c r="CA61" s="302">
        <v>15842.297486557934</v>
      </c>
      <c r="CB61" s="344">
        <v>5467.8059732898155</v>
      </c>
      <c r="CC61" s="343">
        <v>6383.105362330959</v>
      </c>
      <c r="CD61" s="343">
        <v>4087.0435826430612</v>
      </c>
      <c r="CE61" s="343">
        <v>7397.8765302182492</v>
      </c>
      <c r="CF61" s="1114">
        <v>23335.831448482088</v>
      </c>
      <c r="CG61" s="324">
        <v>39178.128935040018</v>
      </c>
      <c r="CH61" s="300">
        <v>38</v>
      </c>
      <c r="CI61" s="1114">
        <v>978757.61617083196</v>
      </c>
      <c r="CJ61" s="1114">
        <v>1103196.3221937588</v>
      </c>
      <c r="CK61" s="1114">
        <v>1145132.6183044715</v>
      </c>
      <c r="CL61" s="1114">
        <v>1722853.5101594371</v>
      </c>
      <c r="CM61" s="301">
        <v>4949940.0668284995</v>
      </c>
    </row>
    <row r="62" spans="1:91" s="262" customFormat="1" ht="15.75" customHeight="1">
      <c r="A62" s="312" t="s">
        <v>263</v>
      </c>
      <c r="B62" s="300">
        <v>39</v>
      </c>
      <c r="C62" s="301">
        <v>0</v>
      </c>
      <c r="D62" s="301">
        <v>0</v>
      </c>
      <c r="E62" s="301">
        <v>0</v>
      </c>
      <c r="F62" s="301">
        <v>0</v>
      </c>
      <c r="G62" s="302">
        <v>0</v>
      </c>
      <c r="H62" s="329">
        <v>0</v>
      </c>
      <c r="I62" s="301">
        <v>0</v>
      </c>
      <c r="J62" s="301">
        <v>0</v>
      </c>
      <c r="K62" s="301">
        <v>0</v>
      </c>
      <c r="L62" s="1114">
        <v>0</v>
      </c>
      <c r="M62" s="324">
        <v>0</v>
      </c>
      <c r="N62" s="300">
        <v>39</v>
      </c>
      <c r="O62" s="301">
        <v>0</v>
      </c>
      <c r="P62" s="301">
        <v>0</v>
      </c>
      <c r="Q62" s="301">
        <v>0</v>
      </c>
      <c r="R62" s="301">
        <v>0</v>
      </c>
      <c r="S62" s="302">
        <v>0</v>
      </c>
      <c r="T62" s="329">
        <v>0</v>
      </c>
      <c r="U62" s="301">
        <v>0</v>
      </c>
      <c r="V62" s="301">
        <v>0</v>
      </c>
      <c r="W62" s="301">
        <v>0</v>
      </c>
      <c r="X62" s="1114">
        <v>0</v>
      </c>
      <c r="Y62" s="324">
        <v>0</v>
      </c>
      <c r="Z62" s="300">
        <v>39</v>
      </c>
      <c r="AA62" s="301">
        <v>0</v>
      </c>
      <c r="AB62" s="301">
        <v>0</v>
      </c>
      <c r="AC62" s="301">
        <v>0</v>
      </c>
      <c r="AD62" s="301">
        <v>0</v>
      </c>
      <c r="AE62" s="302">
        <v>0</v>
      </c>
      <c r="AF62" s="329">
        <v>0</v>
      </c>
      <c r="AG62" s="301">
        <v>0</v>
      </c>
      <c r="AH62" s="301">
        <v>0</v>
      </c>
      <c r="AI62" s="301">
        <v>0</v>
      </c>
      <c r="AJ62" s="1114">
        <v>0</v>
      </c>
      <c r="AK62" s="324">
        <v>0</v>
      </c>
      <c r="AL62" s="300">
        <v>39</v>
      </c>
      <c r="AM62" s="301">
        <v>0</v>
      </c>
      <c r="AN62" s="301">
        <v>0</v>
      </c>
      <c r="AO62" s="301">
        <v>0</v>
      </c>
      <c r="AP62" s="301">
        <v>0</v>
      </c>
      <c r="AQ62" s="302">
        <v>0</v>
      </c>
      <c r="AR62" s="329">
        <v>0</v>
      </c>
      <c r="AS62" s="301">
        <v>0</v>
      </c>
      <c r="AT62" s="301">
        <v>0</v>
      </c>
      <c r="AU62" s="301">
        <v>0</v>
      </c>
      <c r="AV62" s="1114">
        <v>0</v>
      </c>
      <c r="AW62" s="324">
        <v>0</v>
      </c>
      <c r="AX62" s="300">
        <v>39</v>
      </c>
      <c r="AY62" s="301">
        <v>0</v>
      </c>
      <c r="AZ62" s="301">
        <v>0</v>
      </c>
      <c r="BA62" s="301">
        <v>0</v>
      </c>
      <c r="BB62" s="301">
        <v>0</v>
      </c>
      <c r="BC62" s="302">
        <v>0</v>
      </c>
      <c r="BD62" s="329">
        <v>0</v>
      </c>
      <c r="BE62" s="301">
        <v>0</v>
      </c>
      <c r="BF62" s="301">
        <v>0</v>
      </c>
      <c r="BG62" s="301">
        <v>0</v>
      </c>
      <c r="BH62" s="1114">
        <v>0</v>
      </c>
      <c r="BI62" s="324">
        <v>0</v>
      </c>
      <c r="BJ62" s="300">
        <v>39</v>
      </c>
      <c r="BK62" s="301">
        <v>0</v>
      </c>
      <c r="BL62" s="301">
        <v>0</v>
      </c>
      <c r="BM62" s="301">
        <v>0</v>
      </c>
      <c r="BN62" s="301">
        <v>0</v>
      </c>
      <c r="BO62" s="302">
        <v>0</v>
      </c>
      <c r="BP62" s="329">
        <v>0</v>
      </c>
      <c r="BQ62" s="301">
        <v>0</v>
      </c>
      <c r="BR62" s="301">
        <v>0</v>
      </c>
      <c r="BS62" s="301">
        <v>0</v>
      </c>
      <c r="BT62" s="1114">
        <v>0</v>
      </c>
      <c r="BU62" s="324">
        <v>0</v>
      </c>
      <c r="BV62" s="300">
        <v>39</v>
      </c>
      <c r="BW62" s="301">
        <v>0</v>
      </c>
      <c r="BX62" s="301">
        <v>0</v>
      </c>
      <c r="BY62" s="301">
        <v>0</v>
      </c>
      <c r="BZ62" s="301">
        <v>0</v>
      </c>
      <c r="CA62" s="302">
        <v>0</v>
      </c>
      <c r="CB62" s="329">
        <v>0</v>
      </c>
      <c r="CC62" s="301">
        <v>0</v>
      </c>
      <c r="CD62" s="301">
        <v>0</v>
      </c>
      <c r="CE62" s="301">
        <v>0</v>
      </c>
      <c r="CF62" s="1114">
        <v>0</v>
      </c>
      <c r="CG62" s="324">
        <v>0</v>
      </c>
      <c r="CH62" s="300">
        <v>39</v>
      </c>
      <c r="CI62" s="1114">
        <v>0</v>
      </c>
      <c r="CJ62" s="1114">
        <v>0</v>
      </c>
      <c r="CK62" s="1114">
        <v>0</v>
      </c>
      <c r="CL62" s="1114">
        <v>0</v>
      </c>
      <c r="CM62" s="301">
        <v>0</v>
      </c>
    </row>
    <row r="63" spans="1:91" ht="15.75" customHeight="1">
      <c r="A63" s="312" t="s">
        <v>265</v>
      </c>
      <c r="B63" s="300">
        <v>40</v>
      </c>
      <c r="C63" s="343"/>
      <c r="D63" s="343"/>
      <c r="E63" s="343"/>
      <c r="F63" s="343"/>
      <c r="G63" s="302">
        <v>0</v>
      </c>
      <c r="H63" s="344"/>
      <c r="I63" s="343"/>
      <c r="J63" s="343"/>
      <c r="K63" s="343"/>
      <c r="L63" s="1114">
        <v>0</v>
      </c>
      <c r="M63" s="324">
        <v>0</v>
      </c>
      <c r="N63" s="300">
        <v>40</v>
      </c>
      <c r="O63" s="343"/>
      <c r="P63" s="343"/>
      <c r="Q63" s="343"/>
      <c r="R63" s="343"/>
      <c r="S63" s="302">
        <v>0</v>
      </c>
      <c r="T63" s="344"/>
      <c r="U63" s="343"/>
      <c r="V63" s="343"/>
      <c r="W63" s="343"/>
      <c r="X63" s="1114">
        <v>0</v>
      </c>
      <c r="Y63" s="324">
        <v>0</v>
      </c>
      <c r="Z63" s="300">
        <v>40</v>
      </c>
      <c r="AA63" s="343"/>
      <c r="AB63" s="343"/>
      <c r="AC63" s="343"/>
      <c r="AD63" s="343"/>
      <c r="AE63" s="302">
        <v>0</v>
      </c>
      <c r="AF63" s="344"/>
      <c r="AG63" s="343"/>
      <c r="AH63" s="343"/>
      <c r="AI63" s="343"/>
      <c r="AJ63" s="1114">
        <v>0</v>
      </c>
      <c r="AK63" s="324">
        <v>0</v>
      </c>
      <c r="AL63" s="300">
        <v>40</v>
      </c>
      <c r="AM63" s="343"/>
      <c r="AN63" s="343"/>
      <c r="AO63" s="343"/>
      <c r="AP63" s="343"/>
      <c r="AQ63" s="302">
        <v>0</v>
      </c>
      <c r="AR63" s="344"/>
      <c r="AS63" s="343"/>
      <c r="AT63" s="343"/>
      <c r="AU63" s="343"/>
      <c r="AV63" s="1114">
        <v>0</v>
      </c>
      <c r="AW63" s="324">
        <v>0</v>
      </c>
      <c r="AX63" s="300">
        <v>40</v>
      </c>
      <c r="AY63" s="343"/>
      <c r="AZ63" s="343"/>
      <c r="BA63" s="343"/>
      <c r="BB63" s="343"/>
      <c r="BC63" s="302">
        <v>0</v>
      </c>
      <c r="BD63" s="344"/>
      <c r="BE63" s="343"/>
      <c r="BF63" s="343"/>
      <c r="BG63" s="343"/>
      <c r="BH63" s="1114">
        <v>0</v>
      </c>
      <c r="BI63" s="324">
        <v>0</v>
      </c>
      <c r="BJ63" s="300">
        <v>40</v>
      </c>
      <c r="BK63" s="343"/>
      <c r="BL63" s="343"/>
      <c r="BM63" s="343"/>
      <c r="BN63" s="343"/>
      <c r="BO63" s="302">
        <v>0</v>
      </c>
      <c r="BP63" s="344"/>
      <c r="BQ63" s="343"/>
      <c r="BR63" s="343"/>
      <c r="BS63" s="343"/>
      <c r="BT63" s="1114">
        <v>0</v>
      </c>
      <c r="BU63" s="324">
        <v>0</v>
      </c>
      <c r="BV63" s="300">
        <v>40</v>
      </c>
      <c r="BW63" s="343"/>
      <c r="BX63" s="343"/>
      <c r="BY63" s="343"/>
      <c r="BZ63" s="343"/>
      <c r="CA63" s="302">
        <v>0</v>
      </c>
      <c r="CB63" s="344"/>
      <c r="CC63" s="343"/>
      <c r="CD63" s="343"/>
      <c r="CE63" s="343"/>
      <c r="CF63" s="1114">
        <v>0</v>
      </c>
      <c r="CG63" s="324">
        <v>0</v>
      </c>
      <c r="CH63" s="300">
        <v>40</v>
      </c>
      <c r="CI63" s="1114">
        <v>0</v>
      </c>
      <c r="CJ63" s="1114">
        <v>0</v>
      </c>
      <c r="CK63" s="1114">
        <v>0</v>
      </c>
      <c r="CL63" s="1114">
        <v>0</v>
      </c>
      <c r="CM63" s="301">
        <v>0</v>
      </c>
    </row>
    <row r="64" spans="1:91" ht="15.75" customHeight="1">
      <c r="A64" s="312" t="s">
        <v>252</v>
      </c>
      <c r="B64" s="300">
        <v>41</v>
      </c>
      <c r="C64" s="343"/>
      <c r="D64" s="343"/>
      <c r="E64" s="343"/>
      <c r="F64" s="343"/>
      <c r="G64" s="302">
        <v>0</v>
      </c>
      <c r="H64" s="344"/>
      <c r="I64" s="343"/>
      <c r="J64" s="343"/>
      <c r="K64" s="343"/>
      <c r="L64" s="1114">
        <v>0</v>
      </c>
      <c r="M64" s="324">
        <v>0</v>
      </c>
      <c r="N64" s="300">
        <v>41</v>
      </c>
      <c r="O64" s="343"/>
      <c r="P64" s="343"/>
      <c r="Q64" s="343"/>
      <c r="R64" s="343"/>
      <c r="S64" s="302">
        <v>0</v>
      </c>
      <c r="T64" s="344"/>
      <c r="U64" s="343"/>
      <c r="V64" s="343"/>
      <c r="W64" s="343"/>
      <c r="X64" s="1114">
        <v>0</v>
      </c>
      <c r="Y64" s="324">
        <v>0</v>
      </c>
      <c r="Z64" s="300">
        <v>41</v>
      </c>
      <c r="AA64" s="343"/>
      <c r="AB64" s="343"/>
      <c r="AC64" s="343"/>
      <c r="AD64" s="343"/>
      <c r="AE64" s="302">
        <v>0</v>
      </c>
      <c r="AF64" s="344"/>
      <c r="AG64" s="343"/>
      <c r="AH64" s="343"/>
      <c r="AI64" s="343"/>
      <c r="AJ64" s="1114">
        <v>0</v>
      </c>
      <c r="AK64" s="324">
        <v>0</v>
      </c>
      <c r="AL64" s="300">
        <v>41</v>
      </c>
      <c r="AM64" s="343"/>
      <c r="AN64" s="343"/>
      <c r="AO64" s="343"/>
      <c r="AP64" s="343"/>
      <c r="AQ64" s="302">
        <v>0</v>
      </c>
      <c r="AR64" s="344"/>
      <c r="AS64" s="343"/>
      <c r="AT64" s="343"/>
      <c r="AU64" s="343"/>
      <c r="AV64" s="1114">
        <v>0</v>
      </c>
      <c r="AW64" s="324">
        <v>0</v>
      </c>
      <c r="AX64" s="300">
        <v>41</v>
      </c>
      <c r="AY64" s="343"/>
      <c r="AZ64" s="343"/>
      <c r="BA64" s="343"/>
      <c r="BB64" s="343"/>
      <c r="BC64" s="302">
        <v>0</v>
      </c>
      <c r="BD64" s="344"/>
      <c r="BE64" s="343"/>
      <c r="BF64" s="343"/>
      <c r="BG64" s="343"/>
      <c r="BH64" s="1114">
        <v>0</v>
      </c>
      <c r="BI64" s="324">
        <v>0</v>
      </c>
      <c r="BJ64" s="300">
        <v>41</v>
      </c>
      <c r="BK64" s="343"/>
      <c r="BL64" s="343"/>
      <c r="BM64" s="343"/>
      <c r="BN64" s="343"/>
      <c r="BO64" s="302">
        <v>0</v>
      </c>
      <c r="BP64" s="344"/>
      <c r="BQ64" s="343"/>
      <c r="BR64" s="343"/>
      <c r="BS64" s="343"/>
      <c r="BT64" s="1114">
        <v>0</v>
      </c>
      <c r="BU64" s="324">
        <v>0</v>
      </c>
      <c r="BV64" s="300">
        <v>41</v>
      </c>
      <c r="BW64" s="343"/>
      <c r="BX64" s="343"/>
      <c r="BY64" s="343"/>
      <c r="BZ64" s="343"/>
      <c r="CA64" s="302">
        <v>0</v>
      </c>
      <c r="CB64" s="344"/>
      <c r="CC64" s="343"/>
      <c r="CD64" s="343"/>
      <c r="CE64" s="343"/>
      <c r="CF64" s="1114">
        <v>0</v>
      </c>
      <c r="CG64" s="324">
        <v>0</v>
      </c>
      <c r="CH64" s="300">
        <v>41</v>
      </c>
      <c r="CI64" s="1114">
        <v>0</v>
      </c>
      <c r="CJ64" s="1114">
        <v>0</v>
      </c>
      <c r="CK64" s="1114">
        <v>0</v>
      </c>
      <c r="CL64" s="1114">
        <v>0</v>
      </c>
      <c r="CM64" s="301">
        <v>0</v>
      </c>
    </row>
    <row r="65" spans="1:91" s="268" customFormat="1" ht="15.75" customHeight="1">
      <c r="A65" s="289"/>
      <c r="B65" s="326"/>
      <c r="C65" s="314" t="s">
        <v>1313</v>
      </c>
      <c r="D65" s="314" t="s">
        <v>1313</v>
      </c>
      <c r="E65" s="314" t="s">
        <v>1313</v>
      </c>
      <c r="F65" s="314" t="s">
        <v>1313</v>
      </c>
      <c r="G65" s="315"/>
      <c r="H65" s="316" t="s">
        <v>1313</v>
      </c>
      <c r="I65" s="314" t="s">
        <v>1313</v>
      </c>
      <c r="J65" s="314" t="s">
        <v>1313</v>
      </c>
      <c r="K65" s="314" t="s">
        <v>1313</v>
      </c>
      <c r="L65" s="1115"/>
      <c r="M65" s="317" t="s">
        <v>1313</v>
      </c>
      <c r="N65" s="326"/>
      <c r="O65" s="314" t="s">
        <v>1313</v>
      </c>
      <c r="P65" s="314" t="s">
        <v>1313</v>
      </c>
      <c r="Q65" s="314" t="s">
        <v>1313</v>
      </c>
      <c r="R65" s="314" t="s">
        <v>1313</v>
      </c>
      <c r="S65" s="315"/>
      <c r="T65" s="316" t="s">
        <v>1313</v>
      </c>
      <c r="U65" s="314" t="s">
        <v>1313</v>
      </c>
      <c r="V65" s="314" t="s">
        <v>1313</v>
      </c>
      <c r="W65" s="314" t="s">
        <v>1313</v>
      </c>
      <c r="X65" s="1115"/>
      <c r="Y65" s="317" t="s">
        <v>1313</v>
      </c>
      <c r="Z65" s="326"/>
      <c r="AA65" s="314" t="s">
        <v>1313</v>
      </c>
      <c r="AB65" s="314" t="s">
        <v>1313</v>
      </c>
      <c r="AC65" s="314" t="s">
        <v>1313</v>
      </c>
      <c r="AD65" s="314" t="s">
        <v>1313</v>
      </c>
      <c r="AE65" s="315"/>
      <c r="AF65" s="316" t="s">
        <v>1313</v>
      </c>
      <c r="AG65" s="314" t="s">
        <v>1313</v>
      </c>
      <c r="AH65" s="314" t="s">
        <v>1313</v>
      </c>
      <c r="AI65" s="314" t="s">
        <v>1313</v>
      </c>
      <c r="AJ65" s="1115"/>
      <c r="AK65" s="317" t="s">
        <v>1313</v>
      </c>
      <c r="AL65" s="326"/>
      <c r="AM65" s="314" t="s">
        <v>1313</v>
      </c>
      <c r="AN65" s="314" t="s">
        <v>1313</v>
      </c>
      <c r="AO65" s="314" t="s">
        <v>1313</v>
      </c>
      <c r="AP65" s="314" t="s">
        <v>1313</v>
      </c>
      <c r="AQ65" s="315"/>
      <c r="AR65" s="316" t="s">
        <v>1313</v>
      </c>
      <c r="AS65" s="314" t="s">
        <v>1313</v>
      </c>
      <c r="AT65" s="314" t="s">
        <v>1313</v>
      </c>
      <c r="AU65" s="314" t="s">
        <v>1313</v>
      </c>
      <c r="AV65" s="1115"/>
      <c r="AW65" s="317" t="s">
        <v>1313</v>
      </c>
      <c r="AX65" s="326"/>
      <c r="AY65" s="314" t="s">
        <v>1313</v>
      </c>
      <c r="AZ65" s="314" t="s">
        <v>1313</v>
      </c>
      <c r="BA65" s="314" t="s">
        <v>1313</v>
      </c>
      <c r="BB65" s="314" t="s">
        <v>1313</v>
      </c>
      <c r="BC65" s="315"/>
      <c r="BD65" s="316" t="s">
        <v>1313</v>
      </c>
      <c r="BE65" s="314" t="s">
        <v>1313</v>
      </c>
      <c r="BF65" s="314" t="s">
        <v>1313</v>
      </c>
      <c r="BG65" s="314" t="s">
        <v>1313</v>
      </c>
      <c r="BH65" s="1115"/>
      <c r="BI65" s="317" t="s">
        <v>1313</v>
      </c>
      <c r="BJ65" s="326"/>
      <c r="BK65" s="314" t="s">
        <v>1313</v>
      </c>
      <c r="BL65" s="314" t="s">
        <v>1313</v>
      </c>
      <c r="BM65" s="314" t="s">
        <v>1313</v>
      </c>
      <c r="BN65" s="314" t="s">
        <v>1313</v>
      </c>
      <c r="BO65" s="315"/>
      <c r="BP65" s="316" t="s">
        <v>1313</v>
      </c>
      <c r="BQ65" s="314" t="s">
        <v>1313</v>
      </c>
      <c r="BR65" s="314" t="s">
        <v>1313</v>
      </c>
      <c r="BS65" s="314" t="s">
        <v>1313</v>
      </c>
      <c r="BT65" s="1115"/>
      <c r="BU65" s="317" t="s">
        <v>1313</v>
      </c>
      <c r="BV65" s="326"/>
      <c r="BW65" s="314" t="s">
        <v>1313</v>
      </c>
      <c r="BX65" s="314" t="s">
        <v>1313</v>
      </c>
      <c r="BY65" s="314" t="s">
        <v>1313</v>
      </c>
      <c r="BZ65" s="314" t="s">
        <v>1313</v>
      </c>
      <c r="CA65" s="315"/>
      <c r="CB65" s="316" t="s">
        <v>1313</v>
      </c>
      <c r="CC65" s="314" t="s">
        <v>1313</v>
      </c>
      <c r="CD65" s="314" t="s">
        <v>1313</v>
      </c>
      <c r="CE65" s="314" t="s">
        <v>1313</v>
      </c>
      <c r="CF65" s="1115"/>
      <c r="CG65" s="317" t="s">
        <v>1313</v>
      </c>
      <c r="CH65" s="326"/>
      <c r="CI65" s="1115" t="s">
        <v>1313</v>
      </c>
      <c r="CJ65" s="1115" t="s">
        <v>1313</v>
      </c>
      <c r="CK65" s="1115" t="s">
        <v>1313</v>
      </c>
      <c r="CL65" s="1115" t="s">
        <v>1313</v>
      </c>
      <c r="CM65" s="314"/>
    </row>
    <row r="66" spans="1:91" s="268" customFormat="1" ht="12.95">
      <c r="A66" s="293" t="s">
        <v>268</v>
      </c>
      <c r="B66" s="300">
        <v>42</v>
      </c>
      <c r="C66" s="318">
        <v>81841.178091681591</v>
      </c>
      <c r="D66" s="318">
        <v>94592.364515556023</v>
      </c>
      <c r="E66" s="318">
        <v>131891.24779367863</v>
      </c>
      <c r="F66" s="318">
        <v>218789.90077225305</v>
      </c>
      <c r="G66" s="319">
        <v>527114.6911731693</v>
      </c>
      <c r="H66" s="320">
        <v>117260.66505761746</v>
      </c>
      <c r="I66" s="318">
        <v>140889.1404406144</v>
      </c>
      <c r="J66" s="318">
        <v>205430.79989762593</v>
      </c>
      <c r="K66" s="318">
        <v>316344.05970043357</v>
      </c>
      <c r="L66" s="1116">
        <v>779924.66509629134</v>
      </c>
      <c r="M66" s="321">
        <v>1307039.3562694606</v>
      </c>
      <c r="N66" s="300">
        <v>42</v>
      </c>
      <c r="O66" s="318">
        <v>147380.4894879598</v>
      </c>
      <c r="P66" s="318">
        <v>156448.78276218928</v>
      </c>
      <c r="Q66" s="318">
        <v>152178.30180957666</v>
      </c>
      <c r="R66" s="318">
        <v>223249.25296563728</v>
      </c>
      <c r="S66" s="319">
        <v>679256.82702536299</v>
      </c>
      <c r="T66" s="320">
        <v>211164.28938150778</v>
      </c>
      <c r="U66" s="318">
        <v>233020.22990154126</v>
      </c>
      <c r="V66" s="318">
        <v>237029.45260407202</v>
      </c>
      <c r="W66" s="318">
        <v>322791.7502542935</v>
      </c>
      <c r="X66" s="1116">
        <v>1004005.7221414146</v>
      </c>
      <c r="Y66" s="321">
        <v>1683262.5491667776</v>
      </c>
      <c r="Z66" s="300">
        <v>42</v>
      </c>
      <c r="AA66" s="318">
        <v>45379.751055397697</v>
      </c>
      <c r="AB66" s="318">
        <v>45976.645513985473</v>
      </c>
      <c r="AC66" s="318">
        <v>37207.615232206241</v>
      </c>
      <c r="AD66" s="318">
        <v>52620.355881934272</v>
      </c>
      <c r="AE66" s="319">
        <v>181184.36768352368</v>
      </c>
      <c r="AF66" s="320">
        <v>65019.344943250631</v>
      </c>
      <c r="AG66" s="318">
        <v>68479.206540428306</v>
      </c>
      <c r="AH66" s="318">
        <v>57953.732998207073</v>
      </c>
      <c r="AI66" s="318">
        <v>76082.748535547304</v>
      </c>
      <c r="AJ66" s="1116">
        <v>267535.03301743331</v>
      </c>
      <c r="AK66" s="321">
        <v>448719.40070095699</v>
      </c>
      <c r="AL66" s="300">
        <v>42</v>
      </c>
      <c r="AM66" s="318">
        <v>121621.05127461249</v>
      </c>
      <c r="AN66" s="318">
        <v>139636.89587277829</v>
      </c>
      <c r="AO66" s="318">
        <v>122670.48903300085</v>
      </c>
      <c r="AP66" s="318">
        <v>202877.05452428188</v>
      </c>
      <c r="AQ66" s="319">
        <v>586805.49070467358</v>
      </c>
      <c r="AR66" s="320">
        <v>174256.59906180153</v>
      </c>
      <c r="AS66" s="318">
        <v>207980.02390643235</v>
      </c>
      <c r="AT66" s="318">
        <v>191068.75632342094</v>
      </c>
      <c r="AU66" s="318">
        <v>293335.98498718604</v>
      </c>
      <c r="AV66" s="1116">
        <v>866641.36427884083</v>
      </c>
      <c r="AW66" s="321">
        <v>1453446.8549835144</v>
      </c>
      <c r="AX66" s="300">
        <v>42</v>
      </c>
      <c r="AY66" s="318">
        <v>2281.4317258198112</v>
      </c>
      <c r="AZ66" s="318">
        <v>2211.079505071858</v>
      </c>
      <c r="BA66" s="318">
        <v>1169.5459517225033</v>
      </c>
      <c r="BB66" s="318">
        <v>1736.8003279496593</v>
      </c>
      <c r="BC66" s="319">
        <v>7398.857510563832</v>
      </c>
      <c r="BD66" s="320">
        <v>3268.7970492493464</v>
      </c>
      <c r="BE66" s="318">
        <v>3293.2583143558395</v>
      </c>
      <c r="BF66" s="318">
        <v>1821.6581039193065</v>
      </c>
      <c r="BG66" s="318">
        <v>2511.2057946612404</v>
      </c>
      <c r="BH66" s="1116">
        <v>10894.919262185733</v>
      </c>
      <c r="BI66" s="321">
        <v>18293.776772749567</v>
      </c>
      <c r="BJ66" s="300">
        <v>42</v>
      </c>
      <c r="BK66" s="318">
        <v>0</v>
      </c>
      <c r="BL66" s="318">
        <v>0</v>
      </c>
      <c r="BM66" s="318">
        <v>0</v>
      </c>
      <c r="BN66" s="318">
        <v>0</v>
      </c>
      <c r="BO66" s="319">
        <v>0</v>
      </c>
      <c r="BP66" s="320">
        <v>0</v>
      </c>
      <c r="BQ66" s="318">
        <v>0</v>
      </c>
      <c r="BR66" s="318">
        <v>0</v>
      </c>
      <c r="BS66" s="318">
        <v>0</v>
      </c>
      <c r="BT66" s="1116">
        <v>0</v>
      </c>
      <c r="BU66" s="321">
        <v>0</v>
      </c>
      <c r="BV66" s="300">
        <v>42</v>
      </c>
      <c r="BW66" s="318">
        <v>3816.2130686440478</v>
      </c>
      <c r="BX66" s="318">
        <v>4285.5895584749678</v>
      </c>
      <c r="BY66" s="318">
        <v>2623.974974398031</v>
      </c>
      <c r="BZ66" s="318">
        <v>5116.5198850408888</v>
      </c>
      <c r="CA66" s="319">
        <v>15842.297486557934</v>
      </c>
      <c r="CB66" s="320">
        <v>5467.8059732898155</v>
      </c>
      <c r="CC66" s="318">
        <v>6383.105362330959</v>
      </c>
      <c r="CD66" s="318">
        <v>4087.0435826430612</v>
      </c>
      <c r="CE66" s="318">
        <v>7397.8765302182492</v>
      </c>
      <c r="CF66" s="1116">
        <v>23335.831448482088</v>
      </c>
      <c r="CG66" s="321">
        <v>39178.128935040018</v>
      </c>
      <c r="CH66" s="300">
        <v>42</v>
      </c>
      <c r="CI66" s="1116">
        <v>978757.61617083196</v>
      </c>
      <c r="CJ66" s="1116">
        <v>1103196.3221937588</v>
      </c>
      <c r="CK66" s="1116">
        <v>1145132.6183044715</v>
      </c>
      <c r="CL66" s="1116">
        <v>1722853.5101594371</v>
      </c>
      <c r="CM66" s="318">
        <v>4949940.0668284995</v>
      </c>
    </row>
    <row r="67" spans="1:91" s="270" customFormat="1" ht="15.75" customHeight="1">
      <c r="A67" s="322"/>
      <c r="B67" s="294"/>
      <c r="C67" s="308"/>
      <c r="D67" s="308"/>
      <c r="E67" s="308"/>
      <c r="F67" s="308"/>
      <c r="G67" s="309"/>
      <c r="H67" s="310"/>
      <c r="I67" s="308"/>
      <c r="J67" s="308"/>
      <c r="K67" s="308"/>
      <c r="L67" s="308"/>
      <c r="M67" s="310"/>
      <c r="N67" s="294"/>
      <c r="O67" s="308"/>
      <c r="P67" s="308"/>
      <c r="Q67" s="308"/>
      <c r="R67" s="308"/>
      <c r="S67" s="309"/>
      <c r="T67" s="310"/>
      <c r="U67" s="308"/>
      <c r="V67" s="308"/>
      <c r="W67" s="308"/>
      <c r="X67" s="308"/>
      <c r="Y67" s="310"/>
      <c r="Z67" s="294"/>
      <c r="AA67" s="308"/>
      <c r="AB67" s="308"/>
      <c r="AC67" s="308"/>
      <c r="AD67" s="308"/>
      <c r="AE67" s="309"/>
      <c r="AF67" s="310"/>
      <c r="AG67" s="308"/>
      <c r="AH67" s="308"/>
      <c r="AI67" s="308"/>
      <c r="AJ67" s="308"/>
      <c r="AK67" s="310"/>
      <c r="AL67" s="294"/>
      <c r="AM67" s="308"/>
      <c r="AN67" s="308"/>
      <c r="AO67" s="308"/>
      <c r="AP67" s="308"/>
      <c r="AQ67" s="309"/>
      <c r="AR67" s="310"/>
      <c r="AS67" s="308"/>
      <c r="AT67" s="308"/>
      <c r="AU67" s="308"/>
      <c r="AV67" s="308"/>
      <c r="AW67" s="310"/>
      <c r="AX67" s="294"/>
      <c r="AY67" s="308"/>
      <c r="AZ67" s="308"/>
      <c r="BA67" s="308"/>
      <c r="BB67" s="308"/>
      <c r="BC67" s="309"/>
      <c r="BD67" s="310"/>
      <c r="BE67" s="308"/>
      <c r="BF67" s="308"/>
      <c r="BG67" s="308"/>
      <c r="BH67" s="308"/>
      <c r="BI67" s="310"/>
      <c r="BJ67" s="294"/>
      <c r="BK67" s="308"/>
      <c r="BL67" s="308"/>
      <c r="BM67" s="308"/>
      <c r="BN67" s="308"/>
      <c r="BO67" s="309"/>
      <c r="BP67" s="310"/>
      <c r="BQ67" s="308"/>
      <c r="BR67" s="308"/>
      <c r="BS67" s="308"/>
      <c r="BT67" s="308"/>
      <c r="BU67" s="310"/>
      <c r="BV67" s="294"/>
      <c r="BW67" s="308"/>
      <c r="BX67" s="308"/>
      <c r="BY67" s="308"/>
      <c r="BZ67" s="308"/>
      <c r="CA67" s="309"/>
      <c r="CB67" s="310"/>
      <c r="CC67" s="308"/>
      <c r="CD67" s="308"/>
      <c r="CE67" s="308"/>
      <c r="CF67" s="308"/>
      <c r="CG67" s="310"/>
      <c r="CH67" s="294"/>
      <c r="CI67" s="308"/>
      <c r="CJ67" s="308"/>
      <c r="CK67" s="308"/>
      <c r="CL67" s="308"/>
      <c r="CM67" s="311"/>
    </row>
    <row r="68" spans="1:91" s="262" customFormat="1" ht="15.75" customHeight="1">
      <c r="A68" s="293" t="s">
        <v>270</v>
      </c>
      <c r="B68" s="294"/>
      <c r="C68" s="308"/>
      <c r="D68" s="308"/>
      <c r="E68" s="308"/>
      <c r="F68" s="308"/>
      <c r="G68" s="309"/>
      <c r="H68" s="310"/>
      <c r="I68" s="308"/>
      <c r="J68" s="308"/>
      <c r="K68" s="308"/>
      <c r="L68" s="308"/>
      <c r="M68" s="310"/>
      <c r="N68" s="294"/>
      <c r="O68" s="308"/>
      <c r="P68" s="308"/>
      <c r="Q68" s="308"/>
      <c r="R68" s="308"/>
      <c r="S68" s="309"/>
      <c r="T68" s="310"/>
      <c r="U68" s="308"/>
      <c r="V68" s="308"/>
      <c r="W68" s="308"/>
      <c r="X68" s="308"/>
      <c r="Y68" s="310"/>
      <c r="Z68" s="294"/>
      <c r="AA68" s="308"/>
      <c r="AB68" s="308"/>
      <c r="AC68" s="308"/>
      <c r="AD68" s="308"/>
      <c r="AE68" s="309"/>
      <c r="AF68" s="310"/>
      <c r="AG68" s="308"/>
      <c r="AH68" s="308"/>
      <c r="AI68" s="308"/>
      <c r="AJ68" s="308"/>
      <c r="AK68" s="310"/>
      <c r="AL68" s="294"/>
      <c r="AM68" s="308"/>
      <c r="AN68" s="308"/>
      <c r="AO68" s="308"/>
      <c r="AP68" s="308"/>
      <c r="AQ68" s="309"/>
      <c r="AR68" s="310"/>
      <c r="AS68" s="308"/>
      <c r="AT68" s="308"/>
      <c r="AU68" s="308"/>
      <c r="AV68" s="308"/>
      <c r="AW68" s="310"/>
      <c r="AX68" s="294"/>
      <c r="AY68" s="308"/>
      <c r="AZ68" s="308"/>
      <c r="BA68" s="308"/>
      <c r="BB68" s="308"/>
      <c r="BC68" s="309"/>
      <c r="BD68" s="310"/>
      <c r="BE68" s="308"/>
      <c r="BF68" s="308"/>
      <c r="BG68" s="308"/>
      <c r="BH68" s="308"/>
      <c r="BI68" s="310"/>
      <c r="BJ68" s="294"/>
      <c r="BK68" s="308"/>
      <c r="BL68" s="308"/>
      <c r="BM68" s="308"/>
      <c r="BN68" s="308"/>
      <c r="BO68" s="309"/>
      <c r="BP68" s="310"/>
      <c r="BQ68" s="308"/>
      <c r="BR68" s="308"/>
      <c r="BS68" s="308"/>
      <c r="BT68" s="308"/>
      <c r="BU68" s="310"/>
      <c r="BV68" s="294"/>
      <c r="BW68" s="308"/>
      <c r="BX68" s="308"/>
      <c r="BY68" s="308"/>
      <c r="BZ68" s="308"/>
      <c r="CA68" s="309"/>
      <c r="CB68" s="310"/>
      <c r="CC68" s="308"/>
      <c r="CD68" s="308"/>
      <c r="CE68" s="308"/>
      <c r="CF68" s="308"/>
      <c r="CG68" s="310"/>
      <c r="CH68" s="294"/>
      <c r="CI68" s="308"/>
      <c r="CJ68" s="308"/>
      <c r="CK68" s="308"/>
      <c r="CL68" s="308"/>
      <c r="CM68" s="311"/>
    </row>
    <row r="69" spans="1:91" s="268" customFormat="1" ht="15.75" customHeight="1">
      <c r="A69" s="312" t="s">
        <v>271</v>
      </c>
      <c r="B69" s="300">
        <v>43</v>
      </c>
      <c r="C69" s="343">
        <v>0</v>
      </c>
      <c r="D69" s="343">
        <v>0</v>
      </c>
      <c r="E69" s="343">
        <v>0</v>
      </c>
      <c r="F69" s="343">
        <v>0</v>
      </c>
      <c r="G69" s="302">
        <v>0</v>
      </c>
      <c r="H69" s="344">
        <v>0</v>
      </c>
      <c r="I69" s="343">
        <v>0</v>
      </c>
      <c r="J69" s="343">
        <v>0</v>
      </c>
      <c r="K69" s="343">
        <v>0</v>
      </c>
      <c r="L69" s="1114">
        <v>0</v>
      </c>
      <c r="M69" s="324">
        <v>0</v>
      </c>
      <c r="N69" s="300">
        <v>43</v>
      </c>
      <c r="O69" s="343">
        <v>0</v>
      </c>
      <c r="P69" s="343">
        <v>0</v>
      </c>
      <c r="Q69" s="343">
        <v>0</v>
      </c>
      <c r="R69" s="343">
        <v>0</v>
      </c>
      <c r="S69" s="302">
        <v>0</v>
      </c>
      <c r="T69" s="344">
        <v>0</v>
      </c>
      <c r="U69" s="343">
        <v>0</v>
      </c>
      <c r="V69" s="343">
        <v>0</v>
      </c>
      <c r="W69" s="343">
        <v>0</v>
      </c>
      <c r="X69" s="1114">
        <v>0</v>
      </c>
      <c r="Y69" s="324">
        <v>0</v>
      </c>
      <c r="Z69" s="300">
        <v>43</v>
      </c>
      <c r="AA69" s="343">
        <v>0</v>
      </c>
      <c r="AB69" s="343">
        <v>0</v>
      </c>
      <c r="AC69" s="343">
        <v>0</v>
      </c>
      <c r="AD69" s="343">
        <v>0</v>
      </c>
      <c r="AE69" s="302">
        <v>0</v>
      </c>
      <c r="AF69" s="344">
        <v>0</v>
      </c>
      <c r="AG69" s="343">
        <v>0</v>
      </c>
      <c r="AH69" s="343">
        <v>0</v>
      </c>
      <c r="AI69" s="343">
        <v>0</v>
      </c>
      <c r="AJ69" s="1114">
        <v>0</v>
      </c>
      <c r="AK69" s="324">
        <v>0</v>
      </c>
      <c r="AL69" s="300">
        <v>43</v>
      </c>
      <c r="AM69" s="343">
        <v>0</v>
      </c>
      <c r="AN69" s="343">
        <v>0</v>
      </c>
      <c r="AO69" s="343">
        <v>0</v>
      </c>
      <c r="AP69" s="343">
        <v>0</v>
      </c>
      <c r="AQ69" s="302">
        <v>0</v>
      </c>
      <c r="AR69" s="344">
        <v>0</v>
      </c>
      <c r="AS69" s="343">
        <v>0</v>
      </c>
      <c r="AT69" s="343">
        <v>0</v>
      </c>
      <c r="AU69" s="343">
        <v>0</v>
      </c>
      <c r="AV69" s="1114">
        <v>0</v>
      </c>
      <c r="AW69" s="324">
        <v>0</v>
      </c>
      <c r="AX69" s="300">
        <v>43</v>
      </c>
      <c r="AY69" s="343">
        <v>0</v>
      </c>
      <c r="AZ69" s="343">
        <v>0</v>
      </c>
      <c r="BA69" s="343">
        <v>0</v>
      </c>
      <c r="BB69" s="343">
        <v>0</v>
      </c>
      <c r="BC69" s="302">
        <v>0</v>
      </c>
      <c r="BD69" s="344">
        <v>0</v>
      </c>
      <c r="BE69" s="343">
        <v>0</v>
      </c>
      <c r="BF69" s="343">
        <v>0</v>
      </c>
      <c r="BG69" s="343">
        <v>0</v>
      </c>
      <c r="BH69" s="1114">
        <v>0</v>
      </c>
      <c r="BI69" s="324">
        <v>0</v>
      </c>
      <c r="BJ69" s="300">
        <v>43</v>
      </c>
      <c r="BK69" s="343"/>
      <c r="BL69" s="343"/>
      <c r="BM69" s="343"/>
      <c r="BN69" s="343"/>
      <c r="BO69" s="302">
        <v>0</v>
      </c>
      <c r="BP69" s="344"/>
      <c r="BQ69" s="343"/>
      <c r="BR69" s="343"/>
      <c r="BS69" s="343"/>
      <c r="BT69" s="1114">
        <v>0</v>
      </c>
      <c r="BU69" s="324">
        <v>0</v>
      </c>
      <c r="BV69" s="300">
        <v>43</v>
      </c>
      <c r="BW69" s="343">
        <v>0</v>
      </c>
      <c r="BX69" s="343">
        <v>0</v>
      </c>
      <c r="BY69" s="343">
        <v>0</v>
      </c>
      <c r="BZ69" s="343">
        <v>0</v>
      </c>
      <c r="CA69" s="302">
        <v>0</v>
      </c>
      <c r="CB69" s="344">
        <v>0</v>
      </c>
      <c r="CC69" s="343">
        <v>0</v>
      </c>
      <c r="CD69" s="343">
        <v>0</v>
      </c>
      <c r="CE69" s="343">
        <v>0</v>
      </c>
      <c r="CF69" s="1114">
        <v>0</v>
      </c>
      <c r="CG69" s="324">
        <v>0</v>
      </c>
      <c r="CH69" s="300">
        <v>43</v>
      </c>
      <c r="CI69" s="1114">
        <v>0</v>
      </c>
      <c r="CJ69" s="1114">
        <v>0</v>
      </c>
      <c r="CK69" s="1114">
        <v>0</v>
      </c>
      <c r="CL69" s="1114">
        <v>0</v>
      </c>
      <c r="CM69" s="301">
        <v>0</v>
      </c>
    </row>
    <row r="70" spans="1:91" ht="15.75" customHeight="1">
      <c r="A70" s="312" t="s">
        <v>273</v>
      </c>
      <c r="B70" s="300">
        <v>44</v>
      </c>
      <c r="C70" s="343"/>
      <c r="D70" s="343"/>
      <c r="E70" s="343"/>
      <c r="F70" s="343"/>
      <c r="G70" s="302">
        <v>0</v>
      </c>
      <c r="H70" s="344"/>
      <c r="I70" s="343"/>
      <c r="J70" s="343"/>
      <c r="K70" s="343"/>
      <c r="L70" s="1114">
        <v>0</v>
      </c>
      <c r="M70" s="324">
        <v>0</v>
      </c>
      <c r="N70" s="300">
        <v>44</v>
      </c>
      <c r="O70" s="343"/>
      <c r="P70" s="343"/>
      <c r="Q70" s="343"/>
      <c r="R70" s="343"/>
      <c r="S70" s="302">
        <v>0</v>
      </c>
      <c r="T70" s="344"/>
      <c r="U70" s="343"/>
      <c r="V70" s="343"/>
      <c r="W70" s="343"/>
      <c r="X70" s="1114">
        <v>0</v>
      </c>
      <c r="Y70" s="324">
        <v>0</v>
      </c>
      <c r="Z70" s="300">
        <v>44</v>
      </c>
      <c r="AA70" s="343"/>
      <c r="AB70" s="343"/>
      <c r="AC70" s="343"/>
      <c r="AD70" s="343"/>
      <c r="AE70" s="302">
        <v>0</v>
      </c>
      <c r="AF70" s="344"/>
      <c r="AG70" s="343"/>
      <c r="AH70" s="343"/>
      <c r="AI70" s="343"/>
      <c r="AJ70" s="1114">
        <v>0</v>
      </c>
      <c r="AK70" s="324">
        <v>0</v>
      </c>
      <c r="AL70" s="300">
        <v>44</v>
      </c>
      <c r="AM70" s="343"/>
      <c r="AN70" s="343"/>
      <c r="AO70" s="343"/>
      <c r="AP70" s="343"/>
      <c r="AQ70" s="302">
        <v>0</v>
      </c>
      <c r="AR70" s="344"/>
      <c r="AS70" s="343"/>
      <c r="AT70" s="343"/>
      <c r="AU70" s="343"/>
      <c r="AV70" s="1114">
        <v>0</v>
      </c>
      <c r="AW70" s="324">
        <v>0</v>
      </c>
      <c r="AX70" s="300">
        <v>44</v>
      </c>
      <c r="AY70" s="343"/>
      <c r="AZ70" s="343"/>
      <c r="BA70" s="343"/>
      <c r="BB70" s="343"/>
      <c r="BC70" s="302">
        <v>0</v>
      </c>
      <c r="BD70" s="344"/>
      <c r="BE70" s="343"/>
      <c r="BF70" s="343"/>
      <c r="BG70" s="343"/>
      <c r="BH70" s="1114">
        <v>0</v>
      </c>
      <c r="BI70" s="324">
        <v>0</v>
      </c>
      <c r="BJ70" s="300">
        <v>44</v>
      </c>
      <c r="BK70" s="343"/>
      <c r="BL70" s="343"/>
      <c r="BM70" s="343"/>
      <c r="BN70" s="343"/>
      <c r="BO70" s="302">
        <v>0</v>
      </c>
      <c r="BP70" s="344"/>
      <c r="BQ70" s="343"/>
      <c r="BR70" s="343"/>
      <c r="BS70" s="343"/>
      <c r="BT70" s="1114">
        <v>0</v>
      </c>
      <c r="BU70" s="324">
        <v>0</v>
      </c>
      <c r="BV70" s="300">
        <v>44</v>
      </c>
      <c r="BW70" s="343"/>
      <c r="BX70" s="343"/>
      <c r="BY70" s="343"/>
      <c r="BZ70" s="343"/>
      <c r="CA70" s="302">
        <v>0</v>
      </c>
      <c r="CB70" s="344"/>
      <c r="CC70" s="343"/>
      <c r="CD70" s="343"/>
      <c r="CE70" s="343"/>
      <c r="CF70" s="1114">
        <v>0</v>
      </c>
      <c r="CG70" s="324">
        <v>0</v>
      </c>
      <c r="CH70" s="300">
        <v>44</v>
      </c>
      <c r="CI70" s="1114">
        <v>0</v>
      </c>
      <c r="CJ70" s="1114">
        <v>0</v>
      </c>
      <c r="CK70" s="1114">
        <v>0</v>
      </c>
      <c r="CL70" s="1114">
        <v>0</v>
      </c>
      <c r="CM70" s="301">
        <v>0</v>
      </c>
    </row>
    <row r="71" spans="1:91" ht="15.75" customHeight="1">
      <c r="A71" s="312" t="s">
        <v>1337</v>
      </c>
      <c r="B71" s="300">
        <v>45</v>
      </c>
      <c r="C71" s="343"/>
      <c r="D71" s="343"/>
      <c r="E71" s="343"/>
      <c r="F71" s="343"/>
      <c r="G71" s="302">
        <v>0</v>
      </c>
      <c r="H71" s="344"/>
      <c r="I71" s="343"/>
      <c r="J71" s="343"/>
      <c r="K71" s="343"/>
      <c r="L71" s="1114">
        <v>0</v>
      </c>
      <c r="M71" s="324">
        <v>0</v>
      </c>
      <c r="N71" s="300">
        <v>45</v>
      </c>
      <c r="O71" s="343"/>
      <c r="P71" s="343"/>
      <c r="Q71" s="343"/>
      <c r="R71" s="343"/>
      <c r="S71" s="302">
        <v>0</v>
      </c>
      <c r="T71" s="344"/>
      <c r="U71" s="343"/>
      <c r="V71" s="343"/>
      <c r="W71" s="343"/>
      <c r="X71" s="1114">
        <v>0</v>
      </c>
      <c r="Y71" s="324">
        <v>0</v>
      </c>
      <c r="Z71" s="300">
        <v>45</v>
      </c>
      <c r="AA71" s="343"/>
      <c r="AB71" s="343"/>
      <c r="AC71" s="343"/>
      <c r="AD71" s="343"/>
      <c r="AE71" s="302">
        <v>0</v>
      </c>
      <c r="AF71" s="344"/>
      <c r="AG71" s="343"/>
      <c r="AH71" s="343"/>
      <c r="AI71" s="343"/>
      <c r="AJ71" s="1114">
        <v>0</v>
      </c>
      <c r="AK71" s="324">
        <v>0</v>
      </c>
      <c r="AL71" s="300">
        <v>45</v>
      </c>
      <c r="AM71" s="343"/>
      <c r="AN71" s="343"/>
      <c r="AO71" s="343"/>
      <c r="AP71" s="343"/>
      <c r="AQ71" s="302">
        <v>0</v>
      </c>
      <c r="AR71" s="344"/>
      <c r="AS71" s="343"/>
      <c r="AT71" s="343"/>
      <c r="AU71" s="343"/>
      <c r="AV71" s="1114">
        <v>0</v>
      </c>
      <c r="AW71" s="324">
        <v>0</v>
      </c>
      <c r="AX71" s="300">
        <v>45</v>
      </c>
      <c r="AY71" s="343"/>
      <c r="AZ71" s="343"/>
      <c r="BA71" s="343"/>
      <c r="BB71" s="343"/>
      <c r="BC71" s="302">
        <v>0</v>
      </c>
      <c r="BD71" s="344"/>
      <c r="BE71" s="343"/>
      <c r="BF71" s="343"/>
      <c r="BG71" s="343"/>
      <c r="BH71" s="1114">
        <v>0</v>
      </c>
      <c r="BI71" s="324">
        <v>0</v>
      </c>
      <c r="BJ71" s="300">
        <v>45</v>
      </c>
      <c r="BK71" s="343"/>
      <c r="BL71" s="343"/>
      <c r="BM71" s="343"/>
      <c r="BN71" s="343"/>
      <c r="BO71" s="302">
        <v>0</v>
      </c>
      <c r="BP71" s="344"/>
      <c r="BQ71" s="343"/>
      <c r="BR71" s="343"/>
      <c r="BS71" s="343"/>
      <c r="BT71" s="1114">
        <v>0</v>
      </c>
      <c r="BU71" s="324">
        <v>0</v>
      </c>
      <c r="BV71" s="300">
        <v>45</v>
      </c>
      <c r="BW71" s="343"/>
      <c r="BX71" s="343"/>
      <c r="BY71" s="343"/>
      <c r="BZ71" s="343"/>
      <c r="CA71" s="302">
        <v>0</v>
      </c>
      <c r="CB71" s="344"/>
      <c r="CC71" s="343"/>
      <c r="CD71" s="343"/>
      <c r="CE71" s="343"/>
      <c r="CF71" s="1114">
        <v>0</v>
      </c>
      <c r="CG71" s="324">
        <v>0</v>
      </c>
      <c r="CH71" s="300">
        <v>45</v>
      </c>
      <c r="CI71" s="1114">
        <v>0</v>
      </c>
      <c r="CJ71" s="1114">
        <v>0</v>
      </c>
      <c r="CK71" s="1114">
        <v>0</v>
      </c>
      <c r="CL71" s="1114">
        <v>0</v>
      </c>
      <c r="CM71" s="301">
        <v>0</v>
      </c>
    </row>
    <row r="72" spans="1:91" ht="15.75" customHeight="1">
      <c r="A72" s="312" t="s">
        <v>277</v>
      </c>
      <c r="B72" s="300">
        <v>46</v>
      </c>
      <c r="C72" s="343"/>
      <c r="D72" s="343"/>
      <c r="E72" s="343"/>
      <c r="F72" s="343"/>
      <c r="G72" s="302">
        <v>0</v>
      </c>
      <c r="H72" s="344"/>
      <c r="I72" s="343"/>
      <c r="J72" s="343"/>
      <c r="K72" s="343"/>
      <c r="L72" s="1114">
        <v>0</v>
      </c>
      <c r="M72" s="324">
        <v>0</v>
      </c>
      <c r="N72" s="300">
        <v>46</v>
      </c>
      <c r="O72" s="343"/>
      <c r="P72" s="343"/>
      <c r="Q72" s="343"/>
      <c r="R72" s="343"/>
      <c r="S72" s="302">
        <v>0</v>
      </c>
      <c r="T72" s="344"/>
      <c r="U72" s="343"/>
      <c r="V72" s="343"/>
      <c r="W72" s="343"/>
      <c r="X72" s="1114">
        <v>0</v>
      </c>
      <c r="Y72" s="324">
        <v>0</v>
      </c>
      <c r="Z72" s="300">
        <v>46</v>
      </c>
      <c r="AA72" s="343"/>
      <c r="AB72" s="343"/>
      <c r="AC72" s="343"/>
      <c r="AD72" s="343"/>
      <c r="AE72" s="302">
        <v>0</v>
      </c>
      <c r="AF72" s="344"/>
      <c r="AG72" s="343"/>
      <c r="AH72" s="343"/>
      <c r="AI72" s="343"/>
      <c r="AJ72" s="1114">
        <v>0</v>
      </c>
      <c r="AK72" s="324">
        <v>0</v>
      </c>
      <c r="AL72" s="300">
        <v>46</v>
      </c>
      <c r="AM72" s="343"/>
      <c r="AN72" s="343"/>
      <c r="AO72" s="343"/>
      <c r="AP72" s="343"/>
      <c r="AQ72" s="302">
        <v>0</v>
      </c>
      <c r="AR72" s="344"/>
      <c r="AS72" s="343"/>
      <c r="AT72" s="343"/>
      <c r="AU72" s="343"/>
      <c r="AV72" s="1114">
        <v>0</v>
      </c>
      <c r="AW72" s="324">
        <v>0</v>
      </c>
      <c r="AX72" s="300">
        <v>46</v>
      </c>
      <c r="AY72" s="343"/>
      <c r="AZ72" s="343"/>
      <c r="BA72" s="343"/>
      <c r="BB72" s="343"/>
      <c r="BC72" s="302">
        <v>0</v>
      </c>
      <c r="BD72" s="344"/>
      <c r="BE72" s="343"/>
      <c r="BF72" s="343"/>
      <c r="BG72" s="343"/>
      <c r="BH72" s="1114">
        <v>0</v>
      </c>
      <c r="BI72" s="324">
        <v>0</v>
      </c>
      <c r="BJ72" s="300">
        <v>46</v>
      </c>
      <c r="BK72" s="343"/>
      <c r="BL72" s="343"/>
      <c r="BM72" s="343"/>
      <c r="BN72" s="343"/>
      <c r="BO72" s="302">
        <v>0</v>
      </c>
      <c r="BP72" s="344"/>
      <c r="BQ72" s="343"/>
      <c r="BR72" s="343"/>
      <c r="BS72" s="343"/>
      <c r="BT72" s="1114">
        <v>0</v>
      </c>
      <c r="BU72" s="324">
        <v>0</v>
      </c>
      <c r="BV72" s="300">
        <v>46</v>
      </c>
      <c r="BW72" s="343"/>
      <c r="BX72" s="343"/>
      <c r="BY72" s="343"/>
      <c r="BZ72" s="343"/>
      <c r="CA72" s="302">
        <v>0</v>
      </c>
      <c r="CB72" s="344"/>
      <c r="CC72" s="343"/>
      <c r="CD72" s="343"/>
      <c r="CE72" s="343"/>
      <c r="CF72" s="1114">
        <v>0</v>
      </c>
      <c r="CG72" s="324">
        <v>0</v>
      </c>
      <c r="CH72" s="300">
        <v>46</v>
      </c>
      <c r="CI72" s="1114">
        <v>0</v>
      </c>
      <c r="CJ72" s="1114">
        <v>0</v>
      </c>
      <c r="CK72" s="1114">
        <v>0</v>
      </c>
      <c r="CL72" s="1114">
        <v>0</v>
      </c>
      <c r="CM72" s="301">
        <v>0</v>
      </c>
    </row>
    <row r="73" spans="1:91" ht="15.75" customHeight="1">
      <c r="A73" s="312" t="s">
        <v>279</v>
      </c>
      <c r="B73" s="300">
        <v>47</v>
      </c>
      <c r="C73" s="343"/>
      <c r="D73" s="343"/>
      <c r="E73" s="343"/>
      <c r="F73" s="343"/>
      <c r="G73" s="302">
        <v>0</v>
      </c>
      <c r="H73" s="344"/>
      <c r="I73" s="343"/>
      <c r="J73" s="343"/>
      <c r="K73" s="343"/>
      <c r="L73" s="1114">
        <v>0</v>
      </c>
      <c r="M73" s="324">
        <v>0</v>
      </c>
      <c r="N73" s="300">
        <v>47</v>
      </c>
      <c r="O73" s="343"/>
      <c r="P73" s="343"/>
      <c r="Q73" s="343"/>
      <c r="R73" s="343"/>
      <c r="S73" s="302">
        <v>0</v>
      </c>
      <c r="T73" s="344"/>
      <c r="U73" s="343"/>
      <c r="V73" s="343"/>
      <c r="W73" s="343"/>
      <c r="X73" s="1114">
        <v>0</v>
      </c>
      <c r="Y73" s="324">
        <v>0</v>
      </c>
      <c r="Z73" s="300">
        <v>47</v>
      </c>
      <c r="AA73" s="343"/>
      <c r="AB73" s="343"/>
      <c r="AC73" s="343"/>
      <c r="AD73" s="343"/>
      <c r="AE73" s="302">
        <v>0</v>
      </c>
      <c r="AF73" s="344"/>
      <c r="AG73" s="343"/>
      <c r="AH73" s="343"/>
      <c r="AI73" s="343"/>
      <c r="AJ73" s="1114">
        <v>0</v>
      </c>
      <c r="AK73" s="324">
        <v>0</v>
      </c>
      <c r="AL73" s="300">
        <v>47</v>
      </c>
      <c r="AM73" s="343"/>
      <c r="AN73" s="343"/>
      <c r="AO73" s="343"/>
      <c r="AP73" s="343"/>
      <c r="AQ73" s="302">
        <v>0</v>
      </c>
      <c r="AR73" s="344"/>
      <c r="AS73" s="343"/>
      <c r="AT73" s="343"/>
      <c r="AU73" s="343"/>
      <c r="AV73" s="1114">
        <v>0</v>
      </c>
      <c r="AW73" s="324">
        <v>0</v>
      </c>
      <c r="AX73" s="300">
        <v>47</v>
      </c>
      <c r="AY73" s="343"/>
      <c r="AZ73" s="343"/>
      <c r="BA73" s="343"/>
      <c r="BB73" s="343"/>
      <c r="BC73" s="302">
        <v>0</v>
      </c>
      <c r="BD73" s="344"/>
      <c r="BE73" s="343"/>
      <c r="BF73" s="343"/>
      <c r="BG73" s="343"/>
      <c r="BH73" s="1114">
        <v>0</v>
      </c>
      <c r="BI73" s="324">
        <v>0</v>
      </c>
      <c r="BJ73" s="300">
        <v>47</v>
      </c>
      <c r="BK73" s="343"/>
      <c r="BL73" s="343"/>
      <c r="BM73" s="343"/>
      <c r="BN73" s="343"/>
      <c r="BO73" s="302">
        <v>0</v>
      </c>
      <c r="BP73" s="344"/>
      <c r="BQ73" s="343"/>
      <c r="BR73" s="343"/>
      <c r="BS73" s="343"/>
      <c r="BT73" s="1114">
        <v>0</v>
      </c>
      <c r="BU73" s="324">
        <v>0</v>
      </c>
      <c r="BV73" s="300">
        <v>47</v>
      </c>
      <c r="BW73" s="343"/>
      <c r="BX73" s="343"/>
      <c r="BY73" s="343"/>
      <c r="BZ73" s="343"/>
      <c r="CA73" s="302">
        <v>0</v>
      </c>
      <c r="CB73" s="344"/>
      <c r="CC73" s="343"/>
      <c r="CD73" s="343"/>
      <c r="CE73" s="343"/>
      <c r="CF73" s="1114">
        <v>0</v>
      </c>
      <c r="CG73" s="324">
        <v>0</v>
      </c>
      <c r="CH73" s="300">
        <v>47</v>
      </c>
      <c r="CI73" s="1114">
        <v>0</v>
      </c>
      <c r="CJ73" s="1114">
        <v>0</v>
      </c>
      <c r="CK73" s="1114">
        <v>0</v>
      </c>
      <c r="CL73" s="1114">
        <v>0</v>
      </c>
      <c r="CM73" s="301">
        <v>0</v>
      </c>
    </row>
    <row r="74" spans="1:91" ht="15.75" customHeight="1">
      <c r="A74" s="312" t="s">
        <v>281</v>
      </c>
      <c r="B74" s="300">
        <v>48</v>
      </c>
      <c r="C74" s="343">
        <v>0</v>
      </c>
      <c r="D74" s="343">
        <v>0</v>
      </c>
      <c r="E74" s="343">
        <v>0</v>
      </c>
      <c r="F74" s="343">
        <v>0</v>
      </c>
      <c r="G74" s="302">
        <v>0</v>
      </c>
      <c r="H74" s="344">
        <v>0</v>
      </c>
      <c r="I74" s="343">
        <v>0</v>
      </c>
      <c r="J74" s="343">
        <v>0</v>
      </c>
      <c r="K74" s="343">
        <v>0</v>
      </c>
      <c r="L74" s="1114">
        <v>0</v>
      </c>
      <c r="M74" s="324">
        <v>0</v>
      </c>
      <c r="N74" s="300">
        <v>48</v>
      </c>
      <c r="O74" s="343">
        <v>0</v>
      </c>
      <c r="P74" s="343">
        <v>0</v>
      </c>
      <c r="Q74" s="343">
        <v>0</v>
      </c>
      <c r="R74" s="343">
        <v>0</v>
      </c>
      <c r="S74" s="302">
        <v>0</v>
      </c>
      <c r="T74" s="344">
        <v>0</v>
      </c>
      <c r="U74" s="343">
        <v>0</v>
      </c>
      <c r="V74" s="343">
        <v>0</v>
      </c>
      <c r="W74" s="343">
        <v>0</v>
      </c>
      <c r="X74" s="1114">
        <v>0</v>
      </c>
      <c r="Y74" s="324">
        <v>0</v>
      </c>
      <c r="Z74" s="300">
        <v>48</v>
      </c>
      <c r="AA74" s="343">
        <v>0</v>
      </c>
      <c r="AB74" s="343">
        <v>0</v>
      </c>
      <c r="AC74" s="343">
        <v>0</v>
      </c>
      <c r="AD74" s="343">
        <v>0</v>
      </c>
      <c r="AE74" s="302">
        <v>0</v>
      </c>
      <c r="AF74" s="344">
        <v>0</v>
      </c>
      <c r="AG74" s="343">
        <v>0</v>
      </c>
      <c r="AH74" s="343">
        <v>0</v>
      </c>
      <c r="AI74" s="343">
        <v>0</v>
      </c>
      <c r="AJ74" s="1114">
        <v>0</v>
      </c>
      <c r="AK74" s="324">
        <v>0</v>
      </c>
      <c r="AL74" s="300">
        <v>48</v>
      </c>
      <c r="AM74" s="343">
        <v>0</v>
      </c>
      <c r="AN74" s="343">
        <v>0</v>
      </c>
      <c r="AO74" s="343">
        <v>0</v>
      </c>
      <c r="AP74" s="343">
        <v>0</v>
      </c>
      <c r="AQ74" s="302">
        <v>0</v>
      </c>
      <c r="AR74" s="344">
        <v>0</v>
      </c>
      <c r="AS74" s="343">
        <v>0</v>
      </c>
      <c r="AT74" s="343">
        <v>0</v>
      </c>
      <c r="AU74" s="343">
        <v>0</v>
      </c>
      <c r="AV74" s="1114">
        <v>0</v>
      </c>
      <c r="AW74" s="324">
        <v>0</v>
      </c>
      <c r="AX74" s="300">
        <v>48</v>
      </c>
      <c r="AY74" s="343">
        <v>0</v>
      </c>
      <c r="AZ74" s="343">
        <v>0</v>
      </c>
      <c r="BA74" s="343">
        <v>0</v>
      </c>
      <c r="BB74" s="343">
        <v>0</v>
      </c>
      <c r="BC74" s="302">
        <v>0</v>
      </c>
      <c r="BD74" s="344">
        <v>0</v>
      </c>
      <c r="BE74" s="343">
        <v>0</v>
      </c>
      <c r="BF74" s="343">
        <v>0</v>
      </c>
      <c r="BG74" s="343">
        <v>0</v>
      </c>
      <c r="BH74" s="1114">
        <v>0</v>
      </c>
      <c r="BI74" s="324">
        <v>0</v>
      </c>
      <c r="BJ74" s="300">
        <v>48</v>
      </c>
      <c r="BK74" s="343"/>
      <c r="BL74" s="343"/>
      <c r="BM74" s="343"/>
      <c r="BN74" s="343"/>
      <c r="BO74" s="302">
        <v>0</v>
      </c>
      <c r="BP74" s="344"/>
      <c r="BQ74" s="343"/>
      <c r="BR74" s="343"/>
      <c r="BS74" s="343"/>
      <c r="BT74" s="1114">
        <v>0</v>
      </c>
      <c r="BU74" s="324">
        <v>0</v>
      </c>
      <c r="BV74" s="300">
        <v>48</v>
      </c>
      <c r="BW74" s="343">
        <v>0</v>
      </c>
      <c r="BX74" s="343">
        <v>0</v>
      </c>
      <c r="BY74" s="343">
        <v>0</v>
      </c>
      <c r="BZ74" s="343">
        <v>0</v>
      </c>
      <c r="CA74" s="302">
        <v>0</v>
      </c>
      <c r="CB74" s="344">
        <v>0</v>
      </c>
      <c r="CC74" s="343">
        <v>0</v>
      </c>
      <c r="CD74" s="343">
        <v>0</v>
      </c>
      <c r="CE74" s="343">
        <v>0</v>
      </c>
      <c r="CF74" s="1114">
        <v>0</v>
      </c>
      <c r="CG74" s="324">
        <v>0</v>
      </c>
      <c r="CH74" s="300">
        <v>48</v>
      </c>
      <c r="CI74" s="1114">
        <v>0</v>
      </c>
      <c r="CJ74" s="1114">
        <v>0</v>
      </c>
      <c r="CK74" s="1114">
        <v>0</v>
      </c>
      <c r="CL74" s="1114">
        <v>0</v>
      </c>
      <c r="CM74" s="301">
        <v>0</v>
      </c>
    </row>
    <row r="75" spans="1:91" ht="15.75" customHeight="1">
      <c r="A75" s="312" t="s">
        <v>283</v>
      </c>
      <c r="B75" s="300">
        <v>49</v>
      </c>
      <c r="C75" s="343"/>
      <c r="D75" s="343"/>
      <c r="E75" s="343"/>
      <c r="F75" s="343"/>
      <c r="G75" s="302">
        <v>0</v>
      </c>
      <c r="H75" s="344"/>
      <c r="I75" s="343"/>
      <c r="J75" s="343"/>
      <c r="K75" s="343"/>
      <c r="L75" s="1114">
        <v>0</v>
      </c>
      <c r="M75" s="324">
        <v>0</v>
      </c>
      <c r="N75" s="300">
        <v>49</v>
      </c>
      <c r="O75" s="343"/>
      <c r="P75" s="343"/>
      <c r="Q75" s="343"/>
      <c r="R75" s="343"/>
      <c r="S75" s="302">
        <v>0</v>
      </c>
      <c r="T75" s="344"/>
      <c r="U75" s="343"/>
      <c r="V75" s="343"/>
      <c r="W75" s="343"/>
      <c r="X75" s="1114">
        <v>0</v>
      </c>
      <c r="Y75" s="324">
        <v>0</v>
      </c>
      <c r="Z75" s="300">
        <v>49</v>
      </c>
      <c r="AA75" s="343"/>
      <c r="AB75" s="343"/>
      <c r="AC75" s="343"/>
      <c r="AD75" s="343"/>
      <c r="AE75" s="302">
        <v>0</v>
      </c>
      <c r="AF75" s="344"/>
      <c r="AG75" s="343"/>
      <c r="AH75" s="343"/>
      <c r="AI75" s="343"/>
      <c r="AJ75" s="1114">
        <v>0</v>
      </c>
      <c r="AK75" s="324">
        <v>0</v>
      </c>
      <c r="AL75" s="300">
        <v>49</v>
      </c>
      <c r="AM75" s="343"/>
      <c r="AN75" s="343"/>
      <c r="AO75" s="343"/>
      <c r="AP75" s="343"/>
      <c r="AQ75" s="302">
        <v>0</v>
      </c>
      <c r="AR75" s="344"/>
      <c r="AS75" s="343"/>
      <c r="AT75" s="343"/>
      <c r="AU75" s="343"/>
      <c r="AV75" s="1114">
        <v>0</v>
      </c>
      <c r="AW75" s="324">
        <v>0</v>
      </c>
      <c r="AX75" s="300">
        <v>49</v>
      </c>
      <c r="AY75" s="343"/>
      <c r="AZ75" s="343"/>
      <c r="BA75" s="343"/>
      <c r="BB75" s="343"/>
      <c r="BC75" s="302">
        <v>0</v>
      </c>
      <c r="BD75" s="344"/>
      <c r="BE75" s="343"/>
      <c r="BF75" s="343"/>
      <c r="BG75" s="343"/>
      <c r="BH75" s="1114">
        <v>0</v>
      </c>
      <c r="BI75" s="324">
        <v>0</v>
      </c>
      <c r="BJ75" s="300">
        <v>49</v>
      </c>
      <c r="BK75" s="343"/>
      <c r="BL75" s="343"/>
      <c r="BM75" s="343"/>
      <c r="BN75" s="343"/>
      <c r="BO75" s="302">
        <v>0</v>
      </c>
      <c r="BP75" s="344"/>
      <c r="BQ75" s="343"/>
      <c r="BR75" s="343"/>
      <c r="BS75" s="343"/>
      <c r="BT75" s="1114">
        <v>0</v>
      </c>
      <c r="BU75" s="324">
        <v>0</v>
      </c>
      <c r="BV75" s="300">
        <v>49</v>
      </c>
      <c r="BW75" s="343"/>
      <c r="BX75" s="343"/>
      <c r="BY75" s="343"/>
      <c r="BZ75" s="343"/>
      <c r="CA75" s="302">
        <v>0</v>
      </c>
      <c r="CB75" s="344"/>
      <c r="CC75" s="343"/>
      <c r="CD75" s="343"/>
      <c r="CE75" s="343"/>
      <c r="CF75" s="1114">
        <v>0</v>
      </c>
      <c r="CG75" s="324">
        <v>0</v>
      </c>
      <c r="CH75" s="300">
        <v>49</v>
      </c>
      <c r="CI75" s="1114">
        <v>0</v>
      </c>
      <c r="CJ75" s="1114">
        <v>0</v>
      </c>
      <c r="CK75" s="1114">
        <v>0</v>
      </c>
      <c r="CL75" s="1114">
        <v>0</v>
      </c>
      <c r="CM75" s="301">
        <v>0</v>
      </c>
    </row>
    <row r="76" spans="1:91" ht="15.75" customHeight="1">
      <c r="A76" s="312" t="s">
        <v>285</v>
      </c>
      <c r="B76" s="300">
        <v>50</v>
      </c>
      <c r="C76" s="343"/>
      <c r="D76" s="343"/>
      <c r="E76" s="343"/>
      <c r="F76" s="343"/>
      <c r="G76" s="302">
        <v>0</v>
      </c>
      <c r="H76" s="344"/>
      <c r="I76" s="343"/>
      <c r="J76" s="343"/>
      <c r="K76" s="343"/>
      <c r="L76" s="1114">
        <v>0</v>
      </c>
      <c r="M76" s="324">
        <v>0</v>
      </c>
      <c r="N76" s="300">
        <v>50</v>
      </c>
      <c r="O76" s="343"/>
      <c r="P76" s="343"/>
      <c r="Q76" s="343"/>
      <c r="R76" s="343"/>
      <c r="S76" s="302">
        <v>0</v>
      </c>
      <c r="T76" s="344"/>
      <c r="U76" s="343"/>
      <c r="V76" s="343"/>
      <c r="W76" s="343"/>
      <c r="X76" s="1114">
        <v>0</v>
      </c>
      <c r="Y76" s="324">
        <v>0</v>
      </c>
      <c r="Z76" s="300">
        <v>50</v>
      </c>
      <c r="AA76" s="343"/>
      <c r="AB76" s="343"/>
      <c r="AC76" s="343"/>
      <c r="AD76" s="343"/>
      <c r="AE76" s="302">
        <v>0</v>
      </c>
      <c r="AF76" s="344"/>
      <c r="AG76" s="343"/>
      <c r="AH76" s="343"/>
      <c r="AI76" s="343"/>
      <c r="AJ76" s="1114">
        <v>0</v>
      </c>
      <c r="AK76" s="324">
        <v>0</v>
      </c>
      <c r="AL76" s="300">
        <v>50</v>
      </c>
      <c r="AM76" s="343"/>
      <c r="AN76" s="343"/>
      <c r="AO76" s="343"/>
      <c r="AP76" s="343"/>
      <c r="AQ76" s="302">
        <v>0</v>
      </c>
      <c r="AR76" s="344"/>
      <c r="AS76" s="343"/>
      <c r="AT76" s="343"/>
      <c r="AU76" s="343"/>
      <c r="AV76" s="1114">
        <v>0</v>
      </c>
      <c r="AW76" s="324">
        <v>0</v>
      </c>
      <c r="AX76" s="300">
        <v>50</v>
      </c>
      <c r="AY76" s="343"/>
      <c r="AZ76" s="343"/>
      <c r="BA76" s="343"/>
      <c r="BB76" s="343"/>
      <c r="BC76" s="302">
        <v>0</v>
      </c>
      <c r="BD76" s="344"/>
      <c r="BE76" s="343"/>
      <c r="BF76" s="343"/>
      <c r="BG76" s="343"/>
      <c r="BH76" s="1114">
        <v>0</v>
      </c>
      <c r="BI76" s="324">
        <v>0</v>
      </c>
      <c r="BJ76" s="300">
        <v>50</v>
      </c>
      <c r="BK76" s="343"/>
      <c r="BL76" s="343"/>
      <c r="BM76" s="343"/>
      <c r="BN76" s="343"/>
      <c r="BO76" s="302">
        <v>0</v>
      </c>
      <c r="BP76" s="344"/>
      <c r="BQ76" s="343"/>
      <c r="BR76" s="343"/>
      <c r="BS76" s="343"/>
      <c r="BT76" s="1114">
        <v>0</v>
      </c>
      <c r="BU76" s="324">
        <v>0</v>
      </c>
      <c r="BV76" s="300">
        <v>50</v>
      </c>
      <c r="BW76" s="343"/>
      <c r="BX76" s="343"/>
      <c r="BY76" s="343"/>
      <c r="BZ76" s="343"/>
      <c r="CA76" s="302">
        <v>0</v>
      </c>
      <c r="CB76" s="344"/>
      <c r="CC76" s="343"/>
      <c r="CD76" s="343"/>
      <c r="CE76" s="343"/>
      <c r="CF76" s="1114">
        <v>0</v>
      </c>
      <c r="CG76" s="324">
        <v>0</v>
      </c>
      <c r="CH76" s="300">
        <v>50</v>
      </c>
      <c r="CI76" s="1114">
        <v>0</v>
      </c>
      <c r="CJ76" s="1114">
        <v>0</v>
      </c>
      <c r="CK76" s="1114">
        <v>0</v>
      </c>
      <c r="CL76" s="1114">
        <v>0</v>
      </c>
      <c r="CM76" s="301">
        <v>0</v>
      </c>
    </row>
    <row r="77" spans="1:91" ht="15.75" customHeight="1">
      <c r="A77" s="312" t="s">
        <v>287</v>
      </c>
      <c r="B77" s="300">
        <v>51</v>
      </c>
      <c r="C77" s="343"/>
      <c r="D77" s="343"/>
      <c r="E77" s="343"/>
      <c r="F77" s="343"/>
      <c r="G77" s="302">
        <v>0</v>
      </c>
      <c r="H77" s="344"/>
      <c r="I77" s="343"/>
      <c r="J77" s="343"/>
      <c r="K77" s="343"/>
      <c r="L77" s="1114">
        <v>0</v>
      </c>
      <c r="M77" s="324">
        <v>0</v>
      </c>
      <c r="N77" s="300">
        <v>51</v>
      </c>
      <c r="O77" s="343"/>
      <c r="P77" s="343"/>
      <c r="Q77" s="343"/>
      <c r="R77" s="343"/>
      <c r="S77" s="302">
        <v>0</v>
      </c>
      <c r="T77" s="344"/>
      <c r="U77" s="343"/>
      <c r="V77" s="343"/>
      <c r="W77" s="343"/>
      <c r="X77" s="1114">
        <v>0</v>
      </c>
      <c r="Y77" s="324">
        <v>0</v>
      </c>
      <c r="Z77" s="300">
        <v>51</v>
      </c>
      <c r="AA77" s="343"/>
      <c r="AB77" s="343"/>
      <c r="AC77" s="343"/>
      <c r="AD77" s="343"/>
      <c r="AE77" s="302">
        <v>0</v>
      </c>
      <c r="AF77" s="344"/>
      <c r="AG77" s="343"/>
      <c r="AH77" s="343"/>
      <c r="AI77" s="343"/>
      <c r="AJ77" s="1114">
        <v>0</v>
      </c>
      <c r="AK77" s="324">
        <v>0</v>
      </c>
      <c r="AL77" s="300">
        <v>51</v>
      </c>
      <c r="AM77" s="343"/>
      <c r="AN77" s="343"/>
      <c r="AO77" s="343"/>
      <c r="AP77" s="343"/>
      <c r="AQ77" s="302">
        <v>0</v>
      </c>
      <c r="AR77" s="344"/>
      <c r="AS77" s="343"/>
      <c r="AT77" s="343"/>
      <c r="AU77" s="343"/>
      <c r="AV77" s="1114">
        <v>0</v>
      </c>
      <c r="AW77" s="324">
        <v>0</v>
      </c>
      <c r="AX77" s="300">
        <v>51</v>
      </c>
      <c r="AY77" s="343"/>
      <c r="AZ77" s="343"/>
      <c r="BA77" s="343"/>
      <c r="BB77" s="343"/>
      <c r="BC77" s="302">
        <v>0</v>
      </c>
      <c r="BD77" s="344"/>
      <c r="BE77" s="343"/>
      <c r="BF77" s="343"/>
      <c r="BG77" s="343"/>
      <c r="BH77" s="1114">
        <v>0</v>
      </c>
      <c r="BI77" s="324">
        <v>0</v>
      </c>
      <c r="BJ77" s="300">
        <v>51</v>
      </c>
      <c r="BK77" s="343"/>
      <c r="BL77" s="343"/>
      <c r="BM77" s="343"/>
      <c r="BN77" s="343"/>
      <c r="BO77" s="302">
        <v>0</v>
      </c>
      <c r="BP77" s="344"/>
      <c r="BQ77" s="343"/>
      <c r="BR77" s="343"/>
      <c r="BS77" s="343"/>
      <c r="BT77" s="1114">
        <v>0</v>
      </c>
      <c r="BU77" s="324">
        <v>0</v>
      </c>
      <c r="BV77" s="300">
        <v>51</v>
      </c>
      <c r="BW77" s="343"/>
      <c r="BX77" s="343"/>
      <c r="BY77" s="343"/>
      <c r="BZ77" s="343"/>
      <c r="CA77" s="302">
        <v>0</v>
      </c>
      <c r="CB77" s="344"/>
      <c r="CC77" s="343"/>
      <c r="CD77" s="343"/>
      <c r="CE77" s="343"/>
      <c r="CF77" s="1114">
        <v>0</v>
      </c>
      <c r="CG77" s="324">
        <v>0</v>
      </c>
      <c r="CH77" s="300">
        <v>51</v>
      </c>
      <c r="CI77" s="1114">
        <v>0</v>
      </c>
      <c r="CJ77" s="1114">
        <v>0</v>
      </c>
      <c r="CK77" s="1114">
        <v>0</v>
      </c>
      <c r="CL77" s="1114">
        <v>0</v>
      </c>
      <c r="CM77" s="301">
        <v>0</v>
      </c>
    </row>
    <row r="78" spans="1:91" ht="15.75" customHeight="1">
      <c r="A78" s="312" t="s">
        <v>289</v>
      </c>
      <c r="B78" s="300">
        <v>52</v>
      </c>
      <c r="C78" s="343"/>
      <c r="D78" s="343"/>
      <c r="E78" s="343"/>
      <c r="F78" s="343"/>
      <c r="G78" s="302">
        <v>0</v>
      </c>
      <c r="H78" s="344"/>
      <c r="I78" s="343"/>
      <c r="J78" s="343"/>
      <c r="K78" s="343"/>
      <c r="L78" s="1114">
        <v>0</v>
      </c>
      <c r="M78" s="324">
        <v>0</v>
      </c>
      <c r="N78" s="300">
        <v>52</v>
      </c>
      <c r="O78" s="343"/>
      <c r="P78" s="343"/>
      <c r="Q78" s="343"/>
      <c r="R78" s="343"/>
      <c r="S78" s="302">
        <v>0</v>
      </c>
      <c r="T78" s="344"/>
      <c r="U78" s="343"/>
      <c r="V78" s="343"/>
      <c r="W78" s="343"/>
      <c r="X78" s="1114">
        <v>0</v>
      </c>
      <c r="Y78" s="324">
        <v>0</v>
      </c>
      <c r="Z78" s="300">
        <v>52</v>
      </c>
      <c r="AA78" s="343"/>
      <c r="AB78" s="343"/>
      <c r="AC78" s="343"/>
      <c r="AD78" s="343"/>
      <c r="AE78" s="302">
        <v>0</v>
      </c>
      <c r="AF78" s="344"/>
      <c r="AG78" s="343"/>
      <c r="AH78" s="343"/>
      <c r="AI78" s="343"/>
      <c r="AJ78" s="1114">
        <v>0</v>
      </c>
      <c r="AK78" s="324">
        <v>0</v>
      </c>
      <c r="AL78" s="300">
        <v>52</v>
      </c>
      <c r="AM78" s="343"/>
      <c r="AN78" s="343"/>
      <c r="AO78" s="343"/>
      <c r="AP78" s="343"/>
      <c r="AQ78" s="302">
        <v>0</v>
      </c>
      <c r="AR78" s="344"/>
      <c r="AS78" s="343"/>
      <c r="AT78" s="343"/>
      <c r="AU78" s="343"/>
      <c r="AV78" s="1114">
        <v>0</v>
      </c>
      <c r="AW78" s="324">
        <v>0</v>
      </c>
      <c r="AX78" s="300">
        <v>52</v>
      </c>
      <c r="AY78" s="343"/>
      <c r="AZ78" s="343"/>
      <c r="BA78" s="343"/>
      <c r="BB78" s="343"/>
      <c r="BC78" s="302">
        <v>0</v>
      </c>
      <c r="BD78" s="344"/>
      <c r="BE78" s="343"/>
      <c r="BF78" s="343"/>
      <c r="BG78" s="343"/>
      <c r="BH78" s="1114">
        <v>0</v>
      </c>
      <c r="BI78" s="324">
        <v>0</v>
      </c>
      <c r="BJ78" s="300">
        <v>52</v>
      </c>
      <c r="BK78" s="343"/>
      <c r="BL78" s="343"/>
      <c r="BM78" s="343"/>
      <c r="BN78" s="343"/>
      <c r="BO78" s="302">
        <v>0</v>
      </c>
      <c r="BP78" s="344"/>
      <c r="BQ78" s="343"/>
      <c r="BR78" s="343"/>
      <c r="BS78" s="343"/>
      <c r="BT78" s="1114">
        <v>0</v>
      </c>
      <c r="BU78" s="324">
        <v>0</v>
      </c>
      <c r="BV78" s="300">
        <v>52</v>
      </c>
      <c r="BW78" s="343"/>
      <c r="BX78" s="343"/>
      <c r="BY78" s="343"/>
      <c r="BZ78" s="343"/>
      <c r="CA78" s="302">
        <v>0</v>
      </c>
      <c r="CB78" s="344"/>
      <c r="CC78" s="343"/>
      <c r="CD78" s="343"/>
      <c r="CE78" s="343"/>
      <c r="CF78" s="1114">
        <v>0</v>
      </c>
      <c r="CG78" s="324">
        <v>0</v>
      </c>
      <c r="CH78" s="300">
        <v>52</v>
      </c>
      <c r="CI78" s="1114">
        <v>0</v>
      </c>
      <c r="CJ78" s="1114">
        <v>0</v>
      </c>
      <c r="CK78" s="1114">
        <v>0</v>
      </c>
      <c r="CL78" s="1114">
        <v>0</v>
      </c>
      <c r="CM78" s="301">
        <v>0</v>
      </c>
    </row>
    <row r="79" spans="1:91" ht="15.75" customHeight="1">
      <c r="A79" s="312" t="s">
        <v>291</v>
      </c>
      <c r="B79" s="300">
        <v>53</v>
      </c>
      <c r="C79" s="343">
        <v>82108.25414602118</v>
      </c>
      <c r="D79" s="343">
        <v>94498.777577510162</v>
      </c>
      <c r="E79" s="343">
        <v>136841.51279014134</v>
      </c>
      <c r="F79" s="343">
        <v>294287.29392119782</v>
      </c>
      <c r="G79" s="302">
        <v>607735.83843487059</v>
      </c>
      <c r="H79" s="344">
        <v>117643.32714146165</v>
      </c>
      <c r="I79" s="343">
        <v>140749.74881714376</v>
      </c>
      <c r="J79" s="343">
        <v>213141.21976960541</v>
      </c>
      <c r="K79" s="343">
        <v>425504.27121493942</v>
      </c>
      <c r="L79" s="1114">
        <v>897038.56694315025</v>
      </c>
      <c r="M79" s="324">
        <v>1504774.4053780208</v>
      </c>
      <c r="N79" s="300">
        <v>53</v>
      </c>
      <c r="O79" s="343">
        <v>147861.44297050853</v>
      </c>
      <c r="P79" s="343">
        <v>156293.9968805307</v>
      </c>
      <c r="Q79" s="343">
        <v>157889.99938823274</v>
      </c>
      <c r="R79" s="343">
        <v>300285.4258505078</v>
      </c>
      <c r="S79" s="302">
        <v>762330.86508977972</v>
      </c>
      <c r="T79" s="344">
        <v>211853.39145140056</v>
      </c>
      <c r="U79" s="343">
        <v>232789.68645407687</v>
      </c>
      <c r="V79" s="343">
        <v>245925.86250226462</v>
      </c>
      <c r="W79" s="343">
        <v>434176.85344309208</v>
      </c>
      <c r="X79" s="1114">
        <v>1124745.793850834</v>
      </c>
      <c r="Y79" s="324">
        <v>1887076.6589406137</v>
      </c>
      <c r="Z79" s="300">
        <v>53</v>
      </c>
      <c r="AA79" s="343">
        <v>45527.84086961337</v>
      </c>
      <c r="AB79" s="343">
        <v>45931.15755629132</v>
      </c>
      <c r="AC79" s="343">
        <v>38604.126057351918</v>
      </c>
      <c r="AD79" s="343">
        <v>70777.956765857714</v>
      </c>
      <c r="AE79" s="302">
        <v>200841.0812491143</v>
      </c>
      <c r="AF79" s="344">
        <v>65231.525541185518</v>
      </c>
      <c r="AG79" s="343">
        <v>68411.455202434488</v>
      </c>
      <c r="AH79" s="343">
        <v>60128.906413232726</v>
      </c>
      <c r="AI79" s="343">
        <v>102336.47029220064</v>
      </c>
      <c r="AJ79" s="1114">
        <v>296108.35744905338</v>
      </c>
      <c r="AK79" s="324">
        <v>496949.43869816768</v>
      </c>
      <c r="AL79" s="300">
        <v>53</v>
      </c>
      <c r="AM79" s="343">
        <v>122017.94280594736</v>
      </c>
      <c r="AN79" s="343">
        <v>139498.74318371198</v>
      </c>
      <c r="AO79" s="343">
        <v>127274.67193457569</v>
      </c>
      <c r="AP79" s="343">
        <v>272883.43366818648</v>
      </c>
      <c r="AQ79" s="302">
        <v>661674.79159242148</v>
      </c>
      <c r="AR79" s="344">
        <v>174825.25858021568</v>
      </c>
      <c r="AS79" s="343">
        <v>207774.25451149448</v>
      </c>
      <c r="AT79" s="343">
        <v>198240.12661650588</v>
      </c>
      <c r="AU79" s="343">
        <v>394556.84621132124</v>
      </c>
      <c r="AV79" s="1114">
        <v>975396.48591953726</v>
      </c>
      <c r="AW79" s="324">
        <v>1637071.2775119587</v>
      </c>
      <c r="AX79" s="300">
        <v>53</v>
      </c>
      <c r="AY79" s="343">
        <v>2288.8768261688629</v>
      </c>
      <c r="AZ79" s="343">
        <v>2208.8919272296575</v>
      </c>
      <c r="BA79" s="343">
        <v>1213.4424382856098</v>
      </c>
      <c r="BB79" s="343">
        <v>2336.1145408891484</v>
      </c>
      <c r="BC79" s="302">
        <v>8047.3257325732793</v>
      </c>
      <c r="BD79" s="344">
        <v>3279.4642639535687</v>
      </c>
      <c r="BE79" s="343">
        <v>3290.0000602312807</v>
      </c>
      <c r="BF79" s="343">
        <v>1890.0302703685998</v>
      </c>
      <c r="BG79" s="343">
        <v>3377.7425520173265</v>
      </c>
      <c r="BH79" s="1114">
        <v>11837.237146570777</v>
      </c>
      <c r="BI79" s="324">
        <v>19884.562879144054</v>
      </c>
      <c r="BJ79" s="300">
        <v>53</v>
      </c>
      <c r="BK79" s="343"/>
      <c r="BL79" s="343"/>
      <c r="BM79" s="343"/>
      <c r="BN79" s="343"/>
      <c r="BO79" s="302">
        <v>0</v>
      </c>
      <c r="BP79" s="344"/>
      <c r="BQ79" s="343"/>
      <c r="BR79" s="343"/>
      <c r="BS79" s="343"/>
      <c r="BT79" s="1114">
        <v>0</v>
      </c>
      <c r="BU79" s="324">
        <v>0</v>
      </c>
      <c r="BV79" s="300">
        <v>53</v>
      </c>
      <c r="BW79" s="343">
        <v>3828.6666910460972</v>
      </c>
      <c r="BX79" s="343">
        <v>4281.34952063943</v>
      </c>
      <c r="BY79" s="343">
        <v>2722.4604439393938</v>
      </c>
      <c r="BZ79" s="343">
        <v>6882.0671609977608</v>
      </c>
      <c r="CA79" s="302">
        <v>17714.543816622681</v>
      </c>
      <c r="CB79" s="344">
        <v>5485.6493142496056</v>
      </c>
      <c r="CC79" s="343">
        <v>6376.7901032807804</v>
      </c>
      <c r="CD79" s="343">
        <v>4240.4423041247537</v>
      </c>
      <c r="CE79" s="343">
        <v>9950.6469775645564</v>
      </c>
      <c r="CF79" s="1114">
        <v>26053.528699219696</v>
      </c>
      <c r="CG79" s="324">
        <v>43768.072515842374</v>
      </c>
      <c r="CH79" s="300">
        <v>53</v>
      </c>
      <c r="CI79" s="1114">
        <v>981951.640601772</v>
      </c>
      <c r="CJ79" s="1114">
        <v>1102104.8517945749</v>
      </c>
      <c r="CK79" s="1114">
        <v>1188112.8009286283</v>
      </c>
      <c r="CL79" s="1114">
        <v>2317355.1225987715</v>
      </c>
      <c r="CM79" s="301">
        <v>5589524.4159237482</v>
      </c>
    </row>
    <row r="80" spans="1:91" s="269" customFormat="1" ht="15.75" customHeight="1">
      <c r="A80" s="322"/>
      <c r="B80" s="326"/>
      <c r="C80" s="314" t="s">
        <v>1313</v>
      </c>
      <c r="D80" s="314" t="s">
        <v>1313</v>
      </c>
      <c r="E80" s="314" t="s">
        <v>1313</v>
      </c>
      <c r="F80" s="314" t="s">
        <v>1313</v>
      </c>
      <c r="G80" s="315"/>
      <c r="H80" s="316" t="s">
        <v>1313</v>
      </c>
      <c r="I80" s="314" t="s">
        <v>1313</v>
      </c>
      <c r="J80" s="314" t="s">
        <v>1313</v>
      </c>
      <c r="K80" s="314" t="s">
        <v>1313</v>
      </c>
      <c r="L80" s="1115" t="s">
        <v>1313</v>
      </c>
      <c r="M80" s="317" t="s">
        <v>1313</v>
      </c>
      <c r="N80" s="326"/>
      <c r="O80" s="314" t="s">
        <v>1313</v>
      </c>
      <c r="P80" s="314" t="s">
        <v>1313</v>
      </c>
      <c r="Q80" s="314" t="s">
        <v>1313</v>
      </c>
      <c r="R80" s="314" t="s">
        <v>1313</v>
      </c>
      <c r="S80" s="315"/>
      <c r="T80" s="316" t="s">
        <v>1313</v>
      </c>
      <c r="U80" s="314" t="s">
        <v>1313</v>
      </c>
      <c r="V80" s="314" t="s">
        <v>1313</v>
      </c>
      <c r="W80" s="314" t="s">
        <v>1313</v>
      </c>
      <c r="X80" s="1115" t="s">
        <v>1313</v>
      </c>
      <c r="Y80" s="317" t="s">
        <v>1313</v>
      </c>
      <c r="Z80" s="326"/>
      <c r="AA80" s="314" t="s">
        <v>1313</v>
      </c>
      <c r="AB80" s="314" t="s">
        <v>1313</v>
      </c>
      <c r="AC80" s="314" t="s">
        <v>1313</v>
      </c>
      <c r="AD80" s="314" t="s">
        <v>1313</v>
      </c>
      <c r="AE80" s="315"/>
      <c r="AF80" s="316" t="s">
        <v>1313</v>
      </c>
      <c r="AG80" s="314" t="s">
        <v>1313</v>
      </c>
      <c r="AH80" s="314" t="s">
        <v>1313</v>
      </c>
      <c r="AI80" s="314" t="s">
        <v>1313</v>
      </c>
      <c r="AJ80" s="1115" t="s">
        <v>1313</v>
      </c>
      <c r="AK80" s="317" t="s">
        <v>1313</v>
      </c>
      <c r="AL80" s="326"/>
      <c r="AM80" s="314" t="s">
        <v>1313</v>
      </c>
      <c r="AN80" s="314" t="s">
        <v>1313</v>
      </c>
      <c r="AO80" s="314" t="s">
        <v>1313</v>
      </c>
      <c r="AP80" s="314" t="s">
        <v>1313</v>
      </c>
      <c r="AQ80" s="315"/>
      <c r="AR80" s="316" t="s">
        <v>1313</v>
      </c>
      <c r="AS80" s="314" t="s">
        <v>1313</v>
      </c>
      <c r="AT80" s="314" t="s">
        <v>1313</v>
      </c>
      <c r="AU80" s="314" t="s">
        <v>1313</v>
      </c>
      <c r="AV80" s="1115" t="s">
        <v>1313</v>
      </c>
      <c r="AW80" s="317" t="s">
        <v>1313</v>
      </c>
      <c r="AX80" s="326"/>
      <c r="AY80" s="314" t="s">
        <v>1313</v>
      </c>
      <c r="AZ80" s="314" t="s">
        <v>1313</v>
      </c>
      <c r="BA80" s="314" t="s">
        <v>1313</v>
      </c>
      <c r="BB80" s="314" t="s">
        <v>1313</v>
      </c>
      <c r="BC80" s="315"/>
      <c r="BD80" s="316" t="s">
        <v>1313</v>
      </c>
      <c r="BE80" s="314" t="s">
        <v>1313</v>
      </c>
      <c r="BF80" s="314" t="s">
        <v>1313</v>
      </c>
      <c r="BG80" s="314" t="s">
        <v>1313</v>
      </c>
      <c r="BH80" s="1115" t="s">
        <v>1313</v>
      </c>
      <c r="BI80" s="317" t="s">
        <v>1313</v>
      </c>
      <c r="BJ80" s="326"/>
      <c r="BK80" s="314" t="s">
        <v>1313</v>
      </c>
      <c r="BL80" s="314" t="s">
        <v>1313</v>
      </c>
      <c r="BM80" s="314" t="s">
        <v>1313</v>
      </c>
      <c r="BN80" s="314" t="s">
        <v>1313</v>
      </c>
      <c r="BO80" s="315"/>
      <c r="BP80" s="316" t="s">
        <v>1313</v>
      </c>
      <c r="BQ80" s="314" t="s">
        <v>1313</v>
      </c>
      <c r="BR80" s="314" t="s">
        <v>1313</v>
      </c>
      <c r="BS80" s="314" t="s">
        <v>1313</v>
      </c>
      <c r="BT80" s="1115" t="s">
        <v>1313</v>
      </c>
      <c r="BU80" s="317" t="s">
        <v>1313</v>
      </c>
      <c r="BV80" s="326"/>
      <c r="BW80" s="314" t="s">
        <v>1313</v>
      </c>
      <c r="BX80" s="314" t="s">
        <v>1313</v>
      </c>
      <c r="BY80" s="314" t="s">
        <v>1313</v>
      </c>
      <c r="BZ80" s="314" t="s">
        <v>1313</v>
      </c>
      <c r="CA80" s="315"/>
      <c r="CB80" s="316" t="s">
        <v>1313</v>
      </c>
      <c r="CC80" s="314" t="s">
        <v>1313</v>
      </c>
      <c r="CD80" s="314" t="s">
        <v>1313</v>
      </c>
      <c r="CE80" s="314" t="s">
        <v>1313</v>
      </c>
      <c r="CF80" s="1115" t="s">
        <v>1313</v>
      </c>
      <c r="CG80" s="317" t="s">
        <v>1313</v>
      </c>
      <c r="CH80" s="326"/>
      <c r="CI80" s="1115" t="s">
        <v>1313</v>
      </c>
      <c r="CJ80" s="1115" t="s">
        <v>1313</v>
      </c>
      <c r="CK80" s="1115" t="s">
        <v>1313</v>
      </c>
      <c r="CL80" s="1115" t="s">
        <v>1313</v>
      </c>
      <c r="CM80" s="314" t="s">
        <v>1313</v>
      </c>
    </row>
    <row r="81" spans="1:100" s="268" customFormat="1" ht="15.75" customHeight="1">
      <c r="A81" s="293" t="s">
        <v>293</v>
      </c>
      <c r="B81" s="300">
        <v>54</v>
      </c>
      <c r="C81" s="318">
        <v>82108.25414602118</v>
      </c>
      <c r="D81" s="318">
        <v>94498.777577510162</v>
      </c>
      <c r="E81" s="318">
        <v>136841.51279014134</v>
      </c>
      <c r="F81" s="318">
        <v>294287.29392119782</v>
      </c>
      <c r="G81" s="319">
        <v>607735.83843487059</v>
      </c>
      <c r="H81" s="320">
        <v>117643.32714146165</v>
      </c>
      <c r="I81" s="318">
        <v>140749.74881714376</v>
      </c>
      <c r="J81" s="318">
        <v>213141.21976960541</v>
      </c>
      <c r="K81" s="318">
        <v>425504.27121493942</v>
      </c>
      <c r="L81" s="1116">
        <v>897038.56694315025</v>
      </c>
      <c r="M81" s="321">
        <v>1504774.4053780208</v>
      </c>
      <c r="N81" s="300">
        <v>54</v>
      </c>
      <c r="O81" s="318">
        <v>147861.44297050853</v>
      </c>
      <c r="P81" s="318">
        <v>156293.9968805307</v>
      </c>
      <c r="Q81" s="318">
        <v>157889.99938823274</v>
      </c>
      <c r="R81" s="318">
        <v>300285.4258505078</v>
      </c>
      <c r="S81" s="319">
        <v>762330.86508977972</v>
      </c>
      <c r="T81" s="320">
        <v>211853.39145140056</v>
      </c>
      <c r="U81" s="318">
        <v>232789.68645407687</v>
      </c>
      <c r="V81" s="318">
        <v>245925.86250226462</v>
      </c>
      <c r="W81" s="318">
        <v>434176.85344309208</v>
      </c>
      <c r="X81" s="1116">
        <v>1124745.793850834</v>
      </c>
      <c r="Y81" s="321">
        <v>1887076.6589406137</v>
      </c>
      <c r="Z81" s="300">
        <v>54</v>
      </c>
      <c r="AA81" s="318">
        <v>45527.84086961337</v>
      </c>
      <c r="AB81" s="318">
        <v>45931.15755629132</v>
      </c>
      <c r="AC81" s="318">
        <v>38604.126057351918</v>
      </c>
      <c r="AD81" s="318">
        <v>70777.956765857714</v>
      </c>
      <c r="AE81" s="319">
        <v>200841.0812491143</v>
      </c>
      <c r="AF81" s="320">
        <v>65231.525541185518</v>
      </c>
      <c r="AG81" s="318">
        <v>68411.455202434488</v>
      </c>
      <c r="AH81" s="318">
        <v>60128.906413232726</v>
      </c>
      <c r="AI81" s="318">
        <v>102336.47029220064</v>
      </c>
      <c r="AJ81" s="1116">
        <v>296108.35744905338</v>
      </c>
      <c r="AK81" s="321">
        <v>496949.43869816768</v>
      </c>
      <c r="AL81" s="300">
        <v>54</v>
      </c>
      <c r="AM81" s="318">
        <v>122017.94280594736</v>
      </c>
      <c r="AN81" s="318">
        <v>139498.74318371198</v>
      </c>
      <c r="AO81" s="318">
        <v>127274.67193457569</v>
      </c>
      <c r="AP81" s="318">
        <v>272883.43366818648</v>
      </c>
      <c r="AQ81" s="319">
        <v>661674.79159242148</v>
      </c>
      <c r="AR81" s="320">
        <v>174825.25858021568</v>
      </c>
      <c r="AS81" s="318">
        <v>207774.25451149448</v>
      </c>
      <c r="AT81" s="318">
        <v>198240.12661650588</v>
      </c>
      <c r="AU81" s="318">
        <v>394556.84621132124</v>
      </c>
      <c r="AV81" s="1116">
        <v>975396.48591953726</v>
      </c>
      <c r="AW81" s="321">
        <v>1637071.2775119587</v>
      </c>
      <c r="AX81" s="300">
        <v>54</v>
      </c>
      <c r="AY81" s="318">
        <v>2288.8768261688629</v>
      </c>
      <c r="AZ81" s="318">
        <v>2208.8919272296575</v>
      </c>
      <c r="BA81" s="318">
        <v>1213.4424382856098</v>
      </c>
      <c r="BB81" s="318">
        <v>2336.1145408891484</v>
      </c>
      <c r="BC81" s="319">
        <v>8047.3257325732793</v>
      </c>
      <c r="BD81" s="320">
        <v>3279.4642639535687</v>
      </c>
      <c r="BE81" s="318">
        <v>3290.0000602312807</v>
      </c>
      <c r="BF81" s="318">
        <v>1890.0302703685998</v>
      </c>
      <c r="BG81" s="318">
        <v>3377.7425520173265</v>
      </c>
      <c r="BH81" s="1116">
        <v>11837.237146570777</v>
      </c>
      <c r="BI81" s="321">
        <v>19884.562879144054</v>
      </c>
      <c r="BJ81" s="300">
        <v>54</v>
      </c>
      <c r="BK81" s="318">
        <v>0</v>
      </c>
      <c r="BL81" s="318">
        <v>0</v>
      </c>
      <c r="BM81" s="318">
        <v>0</v>
      </c>
      <c r="BN81" s="318">
        <v>0</v>
      </c>
      <c r="BO81" s="319">
        <v>0</v>
      </c>
      <c r="BP81" s="320">
        <v>0</v>
      </c>
      <c r="BQ81" s="318">
        <v>0</v>
      </c>
      <c r="BR81" s="318">
        <v>0</v>
      </c>
      <c r="BS81" s="318">
        <v>0</v>
      </c>
      <c r="BT81" s="1116">
        <v>0</v>
      </c>
      <c r="BU81" s="321">
        <v>0</v>
      </c>
      <c r="BV81" s="300">
        <v>54</v>
      </c>
      <c r="BW81" s="318">
        <v>3828.6666910460972</v>
      </c>
      <c r="BX81" s="318">
        <v>4281.34952063943</v>
      </c>
      <c r="BY81" s="318">
        <v>2722.4604439393938</v>
      </c>
      <c r="BZ81" s="318">
        <v>6882.0671609977608</v>
      </c>
      <c r="CA81" s="319">
        <v>17714.543816622681</v>
      </c>
      <c r="CB81" s="320">
        <v>5485.6493142496056</v>
      </c>
      <c r="CC81" s="318">
        <v>6376.7901032807804</v>
      </c>
      <c r="CD81" s="318">
        <v>4240.4423041247537</v>
      </c>
      <c r="CE81" s="318">
        <v>9950.6469775645564</v>
      </c>
      <c r="CF81" s="1116">
        <v>26053.528699219696</v>
      </c>
      <c r="CG81" s="321">
        <v>43768.072515842374</v>
      </c>
      <c r="CH81" s="300">
        <v>54</v>
      </c>
      <c r="CI81" s="1116">
        <v>981951.640601772</v>
      </c>
      <c r="CJ81" s="1116">
        <v>1102104.8517945749</v>
      </c>
      <c r="CK81" s="1116">
        <v>1188112.8009286283</v>
      </c>
      <c r="CL81" s="1116">
        <v>2317355.1225987715</v>
      </c>
      <c r="CM81" s="318">
        <v>5589524.4159237482</v>
      </c>
    </row>
    <row r="82" spans="1:100" ht="15.75" customHeight="1">
      <c r="A82" s="330"/>
      <c r="B82" s="294"/>
      <c r="C82" s="314" t="s">
        <v>1313</v>
      </c>
      <c r="D82" s="314" t="s">
        <v>1313</v>
      </c>
      <c r="E82" s="314" t="s">
        <v>1313</v>
      </c>
      <c r="F82" s="314" t="s">
        <v>1313</v>
      </c>
      <c r="G82" s="315"/>
      <c r="H82" s="316" t="s">
        <v>1313</v>
      </c>
      <c r="I82" s="314" t="s">
        <v>1313</v>
      </c>
      <c r="J82" s="314" t="s">
        <v>1313</v>
      </c>
      <c r="K82" s="314" t="s">
        <v>1313</v>
      </c>
      <c r="L82" s="1115" t="s">
        <v>1313</v>
      </c>
      <c r="M82" s="317" t="s">
        <v>1313</v>
      </c>
      <c r="N82" s="294"/>
      <c r="O82" s="314" t="s">
        <v>1313</v>
      </c>
      <c r="P82" s="314" t="s">
        <v>1313</v>
      </c>
      <c r="Q82" s="314" t="s">
        <v>1313</v>
      </c>
      <c r="R82" s="314" t="s">
        <v>1313</v>
      </c>
      <c r="S82" s="315"/>
      <c r="T82" s="316" t="s">
        <v>1313</v>
      </c>
      <c r="U82" s="314" t="s">
        <v>1313</v>
      </c>
      <c r="V82" s="314" t="s">
        <v>1313</v>
      </c>
      <c r="W82" s="314" t="s">
        <v>1313</v>
      </c>
      <c r="X82" s="1115" t="s">
        <v>1313</v>
      </c>
      <c r="Y82" s="317" t="s">
        <v>1313</v>
      </c>
      <c r="Z82" s="294"/>
      <c r="AA82" s="314" t="s">
        <v>1313</v>
      </c>
      <c r="AB82" s="314" t="s">
        <v>1313</v>
      </c>
      <c r="AC82" s="314" t="s">
        <v>1313</v>
      </c>
      <c r="AD82" s="314" t="s">
        <v>1313</v>
      </c>
      <c r="AE82" s="315"/>
      <c r="AF82" s="316" t="s">
        <v>1313</v>
      </c>
      <c r="AG82" s="314" t="s">
        <v>1313</v>
      </c>
      <c r="AH82" s="314" t="s">
        <v>1313</v>
      </c>
      <c r="AI82" s="314" t="s">
        <v>1313</v>
      </c>
      <c r="AJ82" s="1115" t="s">
        <v>1313</v>
      </c>
      <c r="AK82" s="317" t="s">
        <v>1313</v>
      </c>
      <c r="AL82" s="294"/>
      <c r="AM82" s="314" t="s">
        <v>1313</v>
      </c>
      <c r="AN82" s="314" t="s">
        <v>1313</v>
      </c>
      <c r="AO82" s="314" t="s">
        <v>1313</v>
      </c>
      <c r="AP82" s="314" t="s">
        <v>1313</v>
      </c>
      <c r="AQ82" s="315"/>
      <c r="AR82" s="316" t="s">
        <v>1313</v>
      </c>
      <c r="AS82" s="314" t="s">
        <v>1313</v>
      </c>
      <c r="AT82" s="314" t="s">
        <v>1313</v>
      </c>
      <c r="AU82" s="314" t="s">
        <v>1313</v>
      </c>
      <c r="AV82" s="1115" t="s">
        <v>1313</v>
      </c>
      <c r="AW82" s="317" t="s">
        <v>1313</v>
      </c>
      <c r="AX82" s="294"/>
      <c r="AY82" s="314" t="s">
        <v>1313</v>
      </c>
      <c r="AZ82" s="314" t="s">
        <v>1313</v>
      </c>
      <c r="BA82" s="314" t="s">
        <v>1313</v>
      </c>
      <c r="BB82" s="314" t="s">
        <v>1313</v>
      </c>
      <c r="BC82" s="315"/>
      <c r="BD82" s="316" t="s">
        <v>1313</v>
      </c>
      <c r="BE82" s="314" t="s">
        <v>1313</v>
      </c>
      <c r="BF82" s="314" t="s">
        <v>1313</v>
      </c>
      <c r="BG82" s="314" t="s">
        <v>1313</v>
      </c>
      <c r="BH82" s="1115" t="s">
        <v>1313</v>
      </c>
      <c r="BI82" s="317" t="s">
        <v>1313</v>
      </c>
      <c r="BJ82" s="294"/>
      <c r="BK82" s="314" t="s">
        <v>1313</v>
      </c>
      <c r="BL82" s="314" t="s">
        <v>1313</v>
      </c>
      <c r="BM82" s="314" t="s">
        <v>1313</v>
      </c>
      <c r="BN82" s="314" t="s">
        <v>1313</v>
      </c>
      <c r="BO82" s="315"/>
      <c r="BP82" s="316" t="s">
        <v>1313</v>
      </c>
      <c r="BQ82" s="314" t="s">
        <v>1313</v>
      </c>
      <c r="BR82" s="314" t="s">
        <v>1313</v>
      </c>
      <c r="BS82" s="314" t="s">
        <v>1313</v>
      </c>
      <c r="BT82" s="1115" t="s">
        <v>1313</v>
      </c>
      <c r="BU82" s="317" t="s">
        <v>1313</v>
      </c>
      <c r="BV82" s="294"/>
      <c r="BW82" s="314" t="s">
        <v>1313</v>
      </c>
      <c r="BX82" s="314" t="s">
        <v>1313</v>
      </c>
      <c r="BY82" s="314" t="s">
        <v>1313</v>
      </c>
      <c r="BZ82" s="314" t="s">
        <v>1313</v>
      </c>
      <c r="CA82" s="315"/>
      <c r="CB82" s="316" t="s">
        <v>1313</v>
      </c>
      <c r="CC82" s="314" t="s">
        <v>1313</v>
      </c>
      <c r="CD82" s="314" t="s">
        <v>1313</v>
      </c>
      <c r="CE82" s="314" t="s">
        <v>1313</v>
      </c>
      <c r="CF82" s="1115" t="s">
        <v>1313</v>
      </c>
      <c r="CG82" s="317" t="s">
        <v>1313</v>
      </c>
      <c r="CH82" s="294"/>
      <c r="CI82" s="1115" t="s">
        <v>1313</v>
      </c>
      <c r="CJ82" s="1115" t="s">
        <v>1313</v>
      </c>
      <c r="CK82" s="1115" t="s">
        <v>1313</v>
      </c>
      <c r="CL82" s="1115" t="s">
        <v>1313</v>
      </c>
      <c r="CM82" s="314"/>
    </row>
    <row r="83" spans="1:100" s="268" customFormat="1" ht="15.75" customHeight="1">
      <c r="A83" s="293" t="s">
        <v>295</v>
      </c>
      <c r="B83" s="300">
        <v>55</v>
      </c>
      <c r="C83" s="318">
        <v>507849.7706672952</v>
      </c>
      <c r="D83" s="318">
        <v>581792.30228687776</v>
      </c>
      <c r="E83" s="318">
        <v>766569.48782647797</v>
      </c>
      <c r="F83" s="318">
        <v>1180497.3959551146</v>
      </c>
      <c r="G83" s="319">
        <v>3036708.9567357656</v>
      </c>
      <c r="H83" s="320">
        <v>1323425.8144460525</v>
      </c>
      <c r="I83" s="318">
        <v>1663293.9286244276</v>
      </c>
      <c r="J83" s="318">
        <v>2536166.5753393667</v>
      </c>
      <c r="K83" s="318">
        <v>3962088.3897411493</v>
      </c>
      <c r="L83" s="1116">
        <v>9484974.7081509959</v>
      </c>
      <c r="M83" s="321">
        <v>12521683.664886763</v>
      </c>
      <c r="N83" s="300">
        <v>55</v>
      </c>
      <c r="O83" s="318">
        <v>871988.27781359502</v>
      </c>
      <c r="P83" s="318">
        <v>1011185.3433787774</v>
      </c>
      <c r="Q83" s="318">
        <v>1155950.5547980978</v>
      </c>
      <c r="R83" s="318">
        <v>1489284.6253157842</v>
      </c>
      <c r="S83" s="319">
        <v>4528408.8013062542</v>
      </c>
      <c r="T83" s="320">
        <v>2585853.2709903624</v>
      </c>
      <c r="U83" s="318">
        <v>3031868.0975275096</v>
      </c>
      <c r="V83" s="318">
        <v>4030695.366742013</v>
      </c>
      <c r="W83" s="318">
        <v>4660914.2123669712</v>
      </c>
      <c r="X83" s="1116">
        <v>14309330.947626855</v>
      </c>
      <c r="Y83" s="321">
        <v>18837739.748933107</v>
      </c>
      <c r="Z83" s="300">
        <v>55</v>
      </c>
      <c r="AA83" s="318">
        <v>533043.44350162556</v>
      </c>
      <c r="AB83" s="318">
        <v>449069.55720328854</v>
      </c>
      <c r="AC83" s="318">
        <v>388222.13161873509</v>
      </c>
      <c r="AD83" s="318">
        <v>560687.55694475351</v>
      </c>
      <c r="AE83" s="319">
        <v>1931022.6892684028</v>
      </c>
      <c r="AF83" s="320">
        <v>1299851.8668140047</v>
      </c>
      <c r="AG83" s="318">
        <v>1040666.2693585342</v>
      </c>
      <c r="AH83" s="318">
        <v>935353.76267148089</v>
      </c>
      <c r="AI83" s="318">
        <v>1444872.1916481606</v>
      </c>
      <c r="AJ83" s="1116">
        <v>4720744.0904921805</v>
      </c>
      <c r="AK83" s="321">
        <v>6651766.7797605833</v>
      </c>
      <c r="AL83" s="300">
        <v>55</v>
      </c>
      <c r="AM83" s="318">
        <v>2567966.7706098882</v>
      </c>
      <c r="AN83" s="318">
        <v>2800153.5761725619</v>
      </c>
      <c r="AO83" s="318">
        <v>3088753.6774771651</v>
      </c>
      <c r="AP83" s="318">
        <v>4055797.9863883783</v>
      </c>
      <c r="AQ83" s="319">
        <v>12512672.010647994</v>
      </c>
      <c r="AR83" s="320">
        <v>4025588.2665427737</v>
      </c>
      <c r="AS83" s="318">
        <v>4232129.8660326153</v>
      </c>
      <c r="AT83" s="318">
        <v>4968719.2010325585</v>
      </c>
      <c r="AU83" s="318">
        <v>6676177.4178428864</v>
      </c>
      <c r="AV83" s="1116">
        <v>19902614.751450833</v>
      </c>
      <c r="AW83" s="321">
        <v>32415286.762098823</v>
      </c>
      <c r="AX83" s="300">
        <v>55</v>
      </c>
      <c r="AY83" s="318">
        <v>117709.9387990042</v>
      </c>
      <c r="AZ83" s="318">
        <v>85358.170705817291</v>
      </c>
      <c r="BA83" s="318">
        <v>70436.935449158904</v>
      </c>
      <c r="BB83" s="318">
        <v>65977.620602661133</v>
      </c>
      <c r="BC83" s="319">
        <v>339482.66555664153</v>
      </c>
      <c r="BD83" s="320">
        <v>156453.20313968745</v>
      </c>
      <c r="BE83" s="318">
        <v>36534.268946843673</v>
      </c>
      <c r="BF83" s="318">
        <v>16143.941033702182</v>
      </c>
      <c r="BG83" s="318">
        <v>9830.6562999216148</v>
      </c>
      <c r="BH83" s="1116">
        <v>218962.0694201549</v>
      </c>
      <c r="BI83" s="321">
        <v>558444.73497679643</v>
      </c>
      <c r="BJ83" s="300">
        <v>55</v>
      </c>
      <c r="BK83" s="318">
        <v>2.2000000000000011E-24</v>
      </c>
      <c r="BL83" s="318">
        <v>2.2000000000000011E-24</v>
      </c>
      <c r="BM83" s="318">
        <v>2.2000000000000011E-24</v>
      </c>
      <c r="BN83" s="318">
        <v>2.2000000000000011E-24</v>
      </c>
      <c r="BO83" s="319">
        <v>8.8000000000000045E-24</v>
      </c>
      <c r="BP83" s="320">
        <v>2.2000000000000012E-17</v>
      </c>
      <c r="BQ83" s="318">
        <v>2.2000000000000012E-17</v>
      </c>
      <c r="BR83" s="318">
        <v>2.2000000000000012E-17</v>
      </c>
      <c r="BS83" s="318">
        <v>2.2000000000000012E-17</v>
      </c>
      <c r="BT83" s="1116">
        <v>8.8000000000000049E-17</v>
      </c>
      <c r="BU83" s="321">
        <v>8.8000008799999987E-17</v>
      </c>
      <c r="BV83" s="300">
        <v>55</v>
      </c>
      <c r="BW83" s="318">
        <v>87206.473309093592</v>
      </c>
      <c r="BX83" s="318">
        <v>77038.127439503325</v>
      </c>
      <c r="BY83" s="318">
        <v>92724.692057570472</v>
      </c>
      <c r="BZ83" s="318">
        <v>119978.71098954165</v>
      </c>
      <c r="CA83" s="319">
        <v>376948.00379570905</v>
      </c>
      <c r="CB83" s="320">
        <v>284912.08652307396</v>
      </c>
      <c r="CC83" s="318">
        <v>249985.68073177375</v>
      </c>
      <c r="CD83" s="318">
        <v>377487.56554702035</v>
      </c>
      <c r="CE83" s="318">
        <v>321943.25916922087</v>
      </c>
      <c r="CF83" s="1116">
        <v>1234328.5919710891</v>
      </c>
      <c r="CG83" s="321">
        <v>1611276.5957667972</v>
      </c>
      <c r="CH83" s="300">
        <v>55</v>
      </c>
      <c r="CI83" s="1116">
        <v>14361849.183156457</v>
      </c>
      <c r="CJ83" s="1116">
        <v>15259075.188408529</v>
      </c>
      <c r="CK83" s="1116">
        <v>18427223.891593348</v>
      </c>
      <c r="CL83" s="1116">
        <v>24548050.023264546</v>
      </c>
      <c r="CM83" s="318">
        <v>72596198.286422864</v>
      </c>
    </row>
    <row r="84" spans="1:100" ht="15.75" customHeight="1">
      <c r="A84" s="330"/>
      <c r="B84" s="294"/>
      <c r="C84" s="314" t="s">
        <v>1313</v>
      </c>
      <c r="D84" s="314" t="s">
        <v>1313</v>
      </c>
      <c r="E84" s="314" t="s">
        <v>1313</v>
      </c>
      <c r="F84" s="314" t="s">
        <v>1313</v>
      </c>
      <c r="G84" s="315"/>
      <c r="H84" s="316" t="s">
        <v>1313</v>
      </c>
      <c r="I84" s="314" t="s">
        <v>1313</v>
      </c>
      <c r="J84" s="314" t="s">
        <v>1313</v>
      </c>
      <c r="K84" s="314" t="s">
        <v>1313</v>
      </c>
      <c r="L84" s="1115" t="s">
        <v>1313</v>
      </c>
      <c r="M84" s="317"/>
      <c r="N84" s="294"/>
      <c r="O84" s="314" t="s">
        <v>1313</v>
      </c>
      <c r="P84" s="314" t="s">
        <v>1313</v>
      </c>
      <c r="Q84" s="314" t="s">
        <v>1313</v>
      </c>
      <c r="R84" s="314" t="s">
        <v>1313</v>
      </c>
      <c r="S84" s="315"/>
      <c r="T84" s="316" t="s">
        <v>1313</v>
      </c>
      <c r="U84" s="314" t="s">
        <v>1313</v>
      </c>
      <c r="V84" s="314" t="s">
        <v>1313</v>
      </c>
      <c r="W84" s="314" t="s">
        <v>1313</v>
      </c>
      <c r="X84" s="1115" t="s">
        <v>1313</v>
      </c>
      <c r="Y84" s="317"/>
      <c r="Z84" s="294"/>
      <c r="AA84" s="314" t="s">
        <v>1313</v>
      </c>
      <c r="AB84" s="314" t="s">
        <v>1313</v>
      </c>
      <c r="AC84" s="314" t="s">
        <v>1313</v>
      </c>
      <c r="AD84" s="314" t="s">
        <v>1313</v>
      </c>
      <c r="AE84" s="315"/>
      <c r="AF84" s="316" t="s">
        <v>1313</v>
      </c>
      <c r="AG84" s="314" t="s">
        <v>1313</v>
      </c>
      <c r="AH84" s="314" t="s">
        <v>1313</v>
      </c>
      <c r="AI84" s="314" t="s">
        <v>1313</v>
      </c>
      <c r="AJ84" s="1115" t="s">
        <v>1313</v>
      </c>
      <c r="AK84" s="317"/>
      <c r="AL84" s="294"/>
      <c r="AM84" s="314" t="s">
        <v>1313</v>
      </c>
      <c r="AN84" s="314" t="s">
        <v>1313</v>
      </c>
      <c r="AO84" s="314" t="s">
        <v>1313</v>
      </c>
      <c r="AP84" s="314" t="s">
        <v>1313</v>
      </c>
      <c r="AQ84" s="315"/>
      <c r="AR84" s="316" t="s">
        <v>1313</v>
      </c>
      <c r="AS84" s="314" t="s">
        <v>1313</v>
      </c>
      <c r="AT84" s="314" t="s">
        <v>1313</v>
      </c>
      <c r="AU84" s="314" t="s">
        <v>1313</v>
      </c>
      <c r="AV84" s="1115"/>
      <c r="AW84" s="317" t="s">
        <v>1313</v>
      </c>
      <c r="AX84" s="294"/>
      <c r="AY84" s="314" t="s">
        <v>1313</v>
      </c>
      <c r="AZ84" s="314" t="s">
        <v>1313</v>
      </c>
      <c r="BA84" s="314" t="s">
        <v>1313</v>
      </c>
      <c r="BB84" s="314" t="s">
        <v>1313</v>
      </c>
      <c r="BC84" s="315"/>
      <c r="BD84" s="316" t="s">
        <v>1313</v>
      </c>
      <c r="BE84" s="314" t="s">
        <v>1313</v>
      </c>
      <c r="BF84" s="314" t="s">
        <v>1313</v>
      </c>
      <c r="BG84" s="314" t="s">
        <v>1313</v>
      </c>
      <c r="BH84" s="1115"/>
      <c r="BI84" s="317" t="s">
        <v>1313</v>
      </c>
      <c r="BJ84" s="294"/>
      <c r="BK84" s="314" t="s">
        <v>1313</v>
      </c>
      <c r="BL84" s="314" t="s">
        <v>1313</v>
      </c>
      <c r="BM84" s="314" t="s">
        <v>1313</v>
      </c>
      <c r="BN84" s="314" t="s">
        <v>1313</v>
      </c>
      <c r="BO84" s="315"/>
      <c r="BP84" s="316" t="s">
        <v>1313</v>
      </c>
      <c r="BQ84" s="314" t="s">
        <v>1313</v>
      </c>
      <c r="BR84" s="314" t="s">
        <v>1313</v>
      </c>
      <c r="BS84" s="314" t="s">
        <v>1313</v>
      </c>
      <c r="BT84" s="1115"/>
      <c r="BU84" s="317" t="s">
        <v>1313</v>
      </c>
      <c r="BV84" s="294"/>
      <c r="BW84" s="314" t="s">
        <v>1313</v>
      </c>
      <c r="BX84" s="314" t="s">
        <v>1313</v>
      </c>
      <c r="BY84" s="314" t="s">
        <v>1313</v>
      </c>
      <c r="BZ84" s="314" t="s">
        <v>1313</v>
      </c>
      <c r="CA84" s="315"/>
      <c r="CB84" s="316" t="s">
        <v>1313</v>
      </c>
      <c r="CC84" s="314" t="s">
        <v>1313</v>
      </c>
      <c r="CD84" s="314" t="s">
        <v>1313</v>
      </c>
      <c r="CE84" s="314" t="s">
        <v>1313</v>
      </c>
      <c r="CF84" s="1115"/>
      <c r="CG84" s="317" t="s">
        <v>1313</v>
      </c>
      <c r="CH84" s="294"/>
      <c r="CI84" s="1115" t="s">
        <v>1313</v>
      </c>
      <c r="CJ84" s="1115" t="s">
        <v>1313</v>
      </c>
      <c r="CK84" s="1115" t="s">
        <v>1313</v>
      </c>
      <c r="CL84" s="1115" t="s">
        <v>1313</v>
      </c>
      <c r="CM84" s="314" t="s">
        <v>1313</v>
      </c>
    </row>
    <row r="85" spans="1:100" s="268" customFormat="1" ht="15.75" customHeight="1">
      <c r="A85" s="293" t="s">
        <v>297</v>
      </c>
      <c r="B85" s="300">
        <v>56</v>
      </c>
      <c r="C85" s="318">
        <v>-208984.18066729081</v>
      </c>
      <c r="D85" s="318">
        <v>84384.087848172639</v>
      </c>
      <c r="E85" s="318">
        <v>-216082.59657591814</v>
      </c>
      <c r="F85" s="318">
        <v>-553107.25914184516</v>
      </c>
      <c r="G85" s="319">
        <v>-893789.94853688148</v>
      </c>
      <c r="H85" s="320">
        <v>260848.45013184263</v>
      </c>
      <c r="I85" s="318">
        <v>531218.98990712152</v>
      </c>
      <c r="J85" s="318">
        <v>-104754.54681832623</v>
      </c>
      <c r="K85" s="318">
        <v>-483347.73904821649</v>
      </c>
      <c r="L85" s="1116">
        <v>203965.1541724205</v>
      </c>
      <c r="M85" s="321">
        <v>-689824.79436446098</v>
      </c>
      <c r="N85" s="300">
        <v>56</v>
      </c>
      <c r="O85" s="318">
        <v>116833.80218638515</v>
      </c>
      <c r="P85" s="318">
        <v>471967.6200122009</v>
      </c>
      <c r="Q85" s="318">
        <v>192066.25639888551</v>
      </c>
      <c r="R85" s="318">
        <v>249333.27105517848</v>
      </c>
      <c r="S85" s="319">
        <v>1030200.94965265</v>
      </c>
      <c r="T85" s="320">
        <v>-553443.79868019419</v>
      </c>
      <c r="U85" s="318">
        <v>-391756.34867695207</v>
      </c>
      <c r="V85" s="318">
        <v>-1195880.5630081538</v>
      </c>
      <c r="W85" s="318">
        <v>-307870.3350456832</v>
      </c>
      <c r="X85" s="1116">
        <v>-2448951.0454109833</v>
      </c>
      <c r="Y85" s="321">
        <v>-1418750.0957583333</v>
      </c>
      <c r="Z85" s="300">
        <v>56</v>
      </c>
      <c r="AA85" s="318">
        <v>-40602.603501628444</v>
      </c>
      <c r="AB85" s="318">
        <v>102707.438040365</v>
      </c>
      <c r="AC85" s="318">
        <v>92465.046772735135</v>
      </c>
      <c r="AD85" s="318">
        <v>62524.483744838159</v>
      </c>
      <c r="AE85" s="319">
        <v>217094.36505630985</v>
      </c>
      <c r="AF85" s="320">
        <v>-435358.97539512417</v>
      </c>
      <c r="AG85" s="318">
        <v>-64855.759435937158</v>
      </c>
      <c r="AH85" s="318">
        <v>89969.43823508732</v>
      </c>
      <c r="AI85" s="318">
        <v>9433.6038089154754</v>
      </c>
      <c r="AJ85" s="1116">
        <v>-400811.69278705865</v>
      </c>
      <c r="AK85" s="321">
        <v>-183717.3277307488</v>
      </c>
      <c r="AL85" s="300">
        <v>56</v>
      </c>
      <c r="AM85" s="318">
        <v>1668003.4293900058</v>
      </c>
      <c r="AN85" s="318">
        <v>1972644.3119145888</v>
      </c>
      <c r="AO85" s="318">
        <v>2068155.492715437</v>
      </c>
      <c r="AP85" s="318">
        <v>4187440.2110362151</v>
      </c>
      <c r="AQ85" s="319">
        <v>9896243.4450562466</v>
      </c>
      <c r="AR85" s="320">
        <v>286823.06119406037</v>
      </c>
      <c r="AS85" s="318">
        <v>833224.97108248435</v>
      </c>
      <c r="AT85" s="318">
        <v>634543.88372934237</v>
      </c>
      <c r="AU85" s="318">
        <v>946756.61678515468</v>
      </c>
      <c r="AV85" s="1116">
        <v>2701348.5327910418</v>
      </c>
      <c r="AW85" s="321">
        <v>12597591.977847289</v>
      </c>
      <c r="AX85" s="300">
        <v>56</v>
      </c>
      <c r="AY85" s="318">
        <v>41669.26120099581</v>
      </c>
      <c r="AZ85" s="318">
        <v>28563.595858004352</v>
      </c>
      <c r="BA85" s="318">
        <v>22152.437448721961</v>
      </c>
      <c r="BB85" s="318">
        <v>71999.227624402614</v>
      </c>
      <c r="BC85" s="319">
        <v>164384.52213212475</v>
      </c>
      <c r="BD85" s="320">
        <v>-36969.000261272886</v>
      </c>
      <c r="BE85" s="318">
        <v>66507.475116246162</v>
      </c>
      <c r="BF85" s="318">
        <v>108904.74698832499</v>
      </c>
      <c r="BG85" s="318">
        <v>129352.62162189819</v>
      </c>
      <c r="BH85" s="1116">
        <v>267795.84346519643</v>
      </c>
      <c r="BI85" s="321">
        <v>432180.36559732119</v>
      </c>
      <c r="BJ85" s="300">
        <v>56</v>
      </c>
      <c r="BK85" s="318">
        <v>-2.2000000000000011E-24</v>
      </c>
      <c r="BL85" s="318">
        <v>-2.2000000000000011E-24</v>
      </c>
      <c r="BM85" s="318">
        <v>-2.2000000000000011E-24</v>
      </c>
      <c r="BN85" s="318">
        <v>-2.2000000000000011E-24</v>
      </c>
      <c r="BO85" s="319">
        <v>-8.8000000000000045E-24</v>
      </c>
      <c r="BP85" s="320">
        <v>-2.2000000000000012E-17</v>
      </c>
      <c r="BQ85" s="318">
        <v>-2.2000000000000012E-17</v>
      </c>
      <c r="BR85" s="318">
        <v>-2.2000000000000012E-17</v>
      </c>
      <c r="BS85" s="318">
        <v>-2.2000000000000012E-17</v>
      </c>
      <c r="BT85" s="1116">
        <v>-8.8000000000000049E-17</v>
      </c>
      <c r="BU85" s="321">
        <v>-8.8000008800000049E-17</v>
      </c>
      <c r="BV85" s="300">
        <v>56</v>
      </c>
      <c r="BW85" s="318">
        <v>61277.576690906426</v>
      </c>
      <c r="BX85" s="318">
        <v>114353.48048677499</v>
      </c>
      <c r="BY85" s="318">
        <v>142927.98448642538</v>
      </c>
      <c r="BZ85" s="318">
        <v>358051.19780518091</v>
      </c>
      <c r="CA85" s="319">
        <v>676610.23946928768</v>
      </c>
      <c r="CB85" s="320">
        <v>-137117.79020014557</v>
      </c>
      <c r="CC85" s="318">
        <v>-96980.954406660225</v>
      </c>
      <c r="CD85" s="318">
        <v>-197845.95595930584</v>
      </c>
      <c r="CE85" s="318">
        <v>-76725.442942501191</v>
      </c>
      <c r="CF85" s="1116">
        <v>-508670.14350861299</v>
      </c>
      <c r="CG85" s="321">
        <v>167940.09596067469</v>
      </c>
      <c r="CH85" s="300">
        <v>56</v>
      </c>
      <c r="CI85" s="1116">
        <v>1022979.2320885403</v>
      </c>
      <c r="CJ85" s="1116">
        <v>3651978.9077464095</v>
      </c>
      <c r="CK85" s="1116">
        <v>1636621.6244132554</v>
      </c>
      <c r="CL85" s="1116">
        <v>4593840.457303538</v>
      </c>
      <c r="CM85" s="318">
        <v>10905420.221551761</v>
      </c>
    </row>
    <row r="86" spans="1:100" ht="15.75" customHeight="1">
      <c r="A86" s="330"/>
      <c r="B86" s="294"/>
      <c r="C86" s="314" t="s">
        <v>1313</v>
      </c>
      <c r="D86" s="314" t="s">
        <v>1313</v>
      </c>
      <c r="E86" s="314" t="s">
        <v>1313</v>
      </c>
      <c r="F86" s="314" t="s">
        <v>1313</v>
      </c>
      <c r="G86" s="315"/>
      <c r="H86" s="316" t="s">
        <v>1313</v>
      </c>
      <c r="I86" s="314" t="s">
        <v>1313</v>
      </c>
      <c r="J86" s="314" t="s">
        <v>1313</v>
      </c>
      <c r="K86" s="314" t="s">
        <v>1313</v>
      </c>
      <c r="L86" s="1115" t="s">
        <v>1313</v>
      </c>
      <c r="M86" s="317"/>
      <c r="N86" s="294"/>
      <c r="O86" s="314" t="s">
        <v>1313</v>
      </c>
      <c r="P86" s="314" t="s">
        <v>1313</v>
      </c>
      <c r="Q86" s="314" t="s">
        <v>1313</v>
      </c>
      <c r="R86" s="314" t="s">
        <v>1313</v>
      </c>
      <c r="S86" s="315"/>
      <c r="T86" s="316" t="s">
        <v>1313</v>
      </c>
      <c r="U86" s="314" t="s">
        <v>1313</v>
      </c>
      <c r="V86" s="314" t="s">
        <v>1313</v>
      </c>
      <c r="W86" s="314" t="s">
        <v>1313</v>
      </c>
      <c r="X86" s="1115" t="s">
        <v>1313</v>
      </c>
      <c r="Y86" s="317"/>
      <c r="Z86" s="294"/>
      <c r="AA86" s="314" t="s">
        <v>1313</v>
      </c>
      <c r="AB86" s="314" t="s">
        <v>1313</v>
      </c>
      <c r="AC86" s="314" t="s">
        <v>1313</v>
      </c>
      <c r="AD86" s="314" t="s">
        <v>1313</v>
      </c>
      <c r="AE86" s="315"/>
      <c r="AF86" s="316" t="s">
        <v>1313</v>
      </c>
      <c r="AG86" s="314" t="s">
        <v>1313</v>
      </c>
      <c r="AH86" s="314" t="s">
        <v>1313</v>
      </c>
      <c r="AI86" s="314" t="s">
        <v>1313</v>
      </c>
      <c r="AJ86" s="1115" t="s">
        <v>1313</v>
      </c>
      <c r="AK86" s="317"/>
      <c r="AL86" s="294"/>
      <c r="AM86" s="314" t="s">
        <v>1313</v>
      </c>
      <c r="AN86" s="314" t="s">
        <v>1313</v>
      </c>
      <c r="AO86" s="314" t="s">
        <v>1313</v>
      </c>
      <c r="AP86" s="314" t="s">
        <v>1313</v>
      </c>
      <c r="AQ86" s="315"/>
      <c r="AR86" s="316" t="s">
        <v>1313</v>
      </c>
      <c r="AS86" s="314" t="s">
        <v>1313</v>
      </c>
      <c r="AT86" s="314" t="s">
        <v>1313</v>
      </c>
      <c r="AU86" s="314" t="s">
        <v>1313</v>
      </c>
      <c r="AV86" s="1115"/>
      <c r="AW86" s="317" t="s">
        <v>1313</v>
      </c>
      <c r="AX86" s="294"/>
      <c r="AY86" s="314" t="s">
        <v>1313</v>
      </c>
      <c r="AZ86" s="314" t="s">
        <v>1313</v>
      </c>
      <c r="BA86" s="314" t="s">
        <v>1313</v>
      </c>
      <c r="BB86" s="314" t="s">
        <v>1313</v>
      </c>
      <c r="BC86" s="315"/>
      <c r="BD86" s="316" t="s">
        <v>1313</v>
      </c>
      <c r="BE86" s="314" t="s">
        <v>1313</v>
      </c>
      <c r="BF86" s="314" t="s">
        <v>1313</v>
      </c>
      <c r="BG86" s="314" t="s">
        <v>1313</v>
      </c>
      <c r="BH86" s="1115"/>
      <c r="BI86" s="317" t="s">
        <v>1313</v>
      </c>
      <c r="BJ86" s="294"/>
      <c r="BK86" s="314" t="s">
        <v>1313</v>
      </c>
      <c r="BL86" s="314" t="s">
        <v>1313</v>
      </c>
      <c r="BM86" s="314" t="s">
        <v>1313</v>
      </c>
      <c r="BN86" s="314" t="s">
        <v>1313</v>
      </c>
      <c r="BO86" s="315"/>
      <c r="BP86" s="316" t="s">
        <v>1313</v>
      </c>
      <c r="BQ86" s="314" t="s">
        <v>1313</v>
      </c>
      <c r="BR86" s="314" t="s">
        <v>1313</v>
      </c>
      <c r="BS86" s="314" t="s">
        <v>1313</v>
      </c>
      <c r="BT86" s="1115"/>
      <c r="BU86" s="317" t="s">
        <v>1313</v>
      </c>
      <c r="BV86" s="294"/>
      <c r="BW86" s="314" t="s">
        <v>1313</v>
      </c>
      <c r="BX86" s="314" t="s">
        <v>1313</v>
      </c>
      <c r="BY86" s="314" t="s">
        <v>1313</v>
      </c>
      <c r="BZ86" s="314" t="s">
        <v>1313</v>
      </c>
      <c r="CA86" s="315"/>
      <c r="CB86" s="316" t="s">
        <v>1313</v>
      </c>
      <c r="CC86" s="314" t="s">
        <v>1313</v>
      </c>
      <c r="CD86" s="314" t="s">
        <v>1313</v>
      </c>
      <c r="CE86" s="314" t="s">
        <v>1313</v>
      </c>
      <c r="CF86" s="1115"/>
      <c r="CG86" s="317" t="s">
        <v>1313</v>
      </c>
      <c r="CH86" s="294"/>
      <c r="CI86" s="1115" t="s">
        <v>1313</v>
      </c>
      <c r="CJ86" s="1115" t="s">
        <v>1313</v>
      </c>
      <c r="CK86" s="1115" t="s">
        <v>1313</v>
      </c>
      <c r="CL86" s="1115" t="s">
        <v>1313</v>
      </c>
      <c r="CM86" s="314" t="s">
        <v>1313</v>
      </c>
    </row>
    <row r="87" spans="1:100" ht="15.75" customHeight="1">
      <c r="A87" s="299" t="s">
        <v>299</v>
      </c>
      <c r="B87" s="300">
        <v>57</v>
      </c>
      <c r="C87" s="331">
        <v>-0.69925808677836665</v>
      </c>
      <c r="D87" s="331">
        <v>0.12666928623973886</v>
      </c>
      <c r="E87" s="331">
        <v>-0.39252995849735123</v>
      </c>
      <c r="F87" s="331">
        <v>-0.88160018254553285</v>
      </c>
      <c r="G87" s="332">
        <v>-0.41708993439192499</v>
      </c>
      <c r="H87" s="333">
        <v>0.16464854347762922</v>
      </c>
      <c r="I87" s="331">
        <v>0.24206692310682995</v>
      </c>
      <c r="J87" s="331">
        <v>-4.3083831777391293E-2</v>
      </c>
      <c r="K87" s="331">
        <v>-0.13894330954276171</v>
      </c>
      <c r="L87" s="1117">
        <v>2.1051338647024017E-2</v>
      </c>
      <c r="M87" s="334">
        <v>-5.830231765889967E-2</v>
      </c>
      <c r="N87" s="300">
        <v>57</v>
      </c>
      <c r="O87" s="331">
        <v>0.11815452400333484</v>
      </c>
      <c r="P87" s="331">
        <v>0.31821911270239234</v>
      </c>
      <c r="Q87" s="331">
        <v>0.14248060914636412</v>
      </c>
      <c r="R87" s="331">
        <v>0.14340889483285241</v>
      </c>
      <c r="S87" s="332">
        <v>0.18533428245703562</v>
      </c>
      <c r="T87" s="333">
        <v>-0.27230920059190344</v>
      </c>
      <c r="U87" s="331">
        <v>-0.14838627525805057</v>
      </c>
      <c r="V87" s="331">
        <v>-0.4218549167420062</v>
      </c>
      <c r="W87" s="331">
        <v>-7.0725300208812944E-2</v>
      </c>
      <c r="X87" s="1117">
        <v>-0.20648166969368717</v>
      </c>
      <c r="Y87" s="334">
        <v>-8.1448472271166E-2</v>
      </c>
      <c r="Z87" s="300">
        <v>57</v>
      </c>
      <c r="AA87" s="331">
        <v>-8.2451738774608305E-2</v>
      </c>
      <c r="AB87" s="331">
        <v>0.18613939857172096</v>
      </c>
      <c r="AC87" s="331">
        <v>0.19236012718739895</v>
      </c>
      <c r="AD87" s="331">
        <v>0.10032618059762462</v>
      </c>
      <c r="AE87" s="332">
        <v>0.10106263279239974</v>
      </c>
      <c r="AF87" s="333">
        <v>-0.50360041096529473</v>
      </c>
      <c r="AG87" s="331">
        <v>-6.6463477054660561E-2</v>
      </c>
      <c r="AH87" s="331">
        <v>8.7747393363905468E-2</v>
      </c>
      <c r="AI87" s="331">
        <v>6.486671399085344E-3</v>
      </c>
      <c r="AJ87" s="1117">
        <v>-9.2781936356222117E-2</v>
      </c>
      <c r="AK87" s="334">
        <v>-2.8403822372306344E-2</v>
      </c>
      <c r="AL87" s="300">
        <v>57</v>
      </c>
      <c r="AM87" s="331">
        <v>0.39377128512142212</v>
      </c>
      <c r="AN87" s="331">
        <v>0.41330983590113601</v>
      </c>
      <c r="AO87" s="331">
        <v>0.40104555354000831</v>
      </c>
      <c r="AP87" s="331">
        <v>0.50798486113678998</v>
      </c>
      <c r="AQ87" s="332">
        <v>0.44162081224404526</v>
      </c>
      <c r="AR87" s="333">
        <v>6.6511062928819906E-2</v>
      </c>
      <c r="AS87" s="331">
        <v>0.16449488690846301</v>
      </c>
      <c r="AT87" s="331">
        <v>0.11324542041493417</v>
      </c>
      <c r="AU87" s="331">
        <v>0.12419845331002545</v>
      </c>
      <c r="AV87" s="1117">
        <v>0.11950773848028055</v>
      </c>
      <c r="AW87" s="334">
        <v>0.27986639225248466</v>
      </c>
      <c r="AX87" s="300">
        <v>57</v>
      </c>
      <c r="AY87" s="331">
        <v>0.26144729802255129</v>
      </c>
      <c r="AZ87" s="331">
        <v>0.25072992387282156</v>
      </c>
      <c r="BA87" s="331">
        <v>0.23925464397684645</v>
      </c>
      <c r="BB87" s="331">
        <v>0.52182107759061114</v>
      </c>
      <c r="BC87" s="332">
        <v>0.32624573726690742</v>
      </c>
      <c r="BD87" s="333">
        <v>-0.30940492023779925</v>
      </c>
      <c r="BE87" s="331">
        <v>0.64544205575097147</v>
      </c>
      <c r="BF87" s="331">
        <v>0.87089875720360654</v>
      </c>
      <c r="BG87" s="331">
        <v>0.92936898421487413</v>
      </c>
      <c r="BH87" s="1117">
        <v>0.55016228062484895</v>
      </c>
      <c r="BI87" s="334">
        <v>0.43627035631022343</v>
      </c>
      <c r="BJ87" s="300">
        <v>57</v>
      </c>
      <c r="BK87" s="331" t="s">
        <v>1335</v>
      </c>
      <c r="BL87" s="331" t="s">
        <v>1335</v>
      </c>
      <c r="BM87" s="331" t="s">
        <v>1335</v>
      </c>
      <c r="BN87" s="331" t="s">
        <v>1335</v>
      </c>
      <c r="BO87" s="332" t="s">
        <v>1335</v>
      </c>
      <c r="BP87" s="333" t="s">
        <v>1335</v>
      </c>
      <c r="BQ87" s="331" t="s">
        <v>1335</v>
      </c>
      <c r="BR87" s="331" t="s">
        <v>1335</v>
      </c>
      <c r="BS87" s="331" t="s">
        <v>1335</v>
      </c>
      <c r="BT87" s="1117" t="s">
        <v>1335</v>
      </c>
      <c r="BU87" s="334" t="s">
        <v>1335</v>
      </c>
      <c r="BV87" s="300">
        <v>57</v>
      </c>
      <c r="BW87" s="331">
        <v>0.41268793982186247</v>
      </c>
      <c r="BX87" s="331">
        <v>0.59748429790517532</v>
      </c>
      <c r="BY87" s="331">
        <v>0.60651967371030913</v>
      </c>
      <c r="BZ87" s="331">
        <v>0.74901421693038173</v>
      </c>
      <c r="CA87" s="332">
        <v>0.64221436621525518</v>
      </c>
      <c r="CB87" s="333">
        <v>-0.92776104093046452</v>
      </c>
      <c r="CC87" s="331">
        <v>-0.63384286705359238</v>
      </c>
      <c r="CD87" s="331">
        <v>-1.1013370254996664</v>
      </c>
      <c r="CE87" s="331">
        <v>-0.31288690244090411</v>
      </c>
      <c r="CF87" s="1117">
        <v>-0.70097736006020794</v>
      </c>
      <c r="CG87" s="334">
        <v>9.4389905817272135E-2</v>
      </c>
      <c r="CH87" s="300">
        <v>57</v>
      </c>
      <c r="CI87" s="1117">
        <v>6.6492729361535094E-2</v>
      </c>
      <c r="CJ87" s="1117">
        <v>0.19311345042838951</v>
      </c>
      <c r="CK87" s="1117">
        <v>8.15706850966125E-2</v>
      </c>
      <c r="CL87" s="1117">
        <v>0.15763700918328299</v>
      </c>
      <c r="CM87" s="331">
        <v>0.13060130350060536</v>
      </c>
    </row>
    <row r="88" spans="1:100" ht="15.75" customHeight="1">
      <c r="A88" s="299" t="s">
        <v>301</v>
      </c>
      <c r="B88" s="300">
        <v>58</v>
      </c>
      <c r="C88" s="335">
        <v>1.4245250399059586</v>
      </c>
      <c r="D88" s="335">
        <v>0.73147822697616338</v>
      </c>
      <c r="E88" s="335">
        <v>1.1439472674921689</v>
      </c>
      <c r="F88" s="335">
        <v>1.4125343227983835</v>
      </c>
      <c r="G88" s="332">
        <v>1.1334880641814078</v>
      </c>
      <c r="H88" s="336">
        <v>0.76109453663684457</v>
      </c>
      <c r="I88" s="335">
        <v>0.69379595214508427</v>
      </c>
      <c r="J88" s="335">
        <v>0.95542233414991873</v>
      </c>
      <c r="K88" s="335">
        <v>1.0166277034253057</v>
      </c>
      <c r="L88" s="1117">
        <v>0.88636489267551843</v>
      </c>
      <c r="M88" s="337">
        <v>0.93112243647159199</v>
      </c>
      <c r="N88" s="300">
        <v>58</v>
      </c>
      <c r="O88" s="335">
        <v>0.73231256612220985</v>
      </c>
      <c r="P88" s="335">
        <v>0.57640133391479886</v>
      </c>
      <c r="Q88" s="335">
        <v>0.74039177191242034</v>
      </c>
      <c r="R88" s="335">
        <v>0.68387608453075754</v>
      </c>
      <c r="S88" s="332">
        <v>0.6775215575381589</v>
      </c>
      <c r="T88" s="336">
        <v>1.1680716469208932</v>
      </c>
      <c r="U88" s="335">
        <v>1.060212096056951</v>
      </c>
      <c r="V88" s="335">
        <v>1.3351029136911032</v>
      </c>
      <c r="W88" s="335">
        <v>0.97098432224507369</v>
      </c>
      <c r="X88" s="1117">
        <v>1.1116494802424284</v>
      </c>
      <c r="Y88" s="337">
        <v>0.9731140225405136</v>
      </c>
      <c r="Z88" s="300">
        <v>58</v>
      </c>
      <c r="AA88" s="335">
        <v>0.98999831661406279</v>
      </c>
      <c r="AB88" s="335">
        <v>0.73061835328777969</v>
      </c>
      <c r="AC88" s="335">
        <v>0.72732958414100923</v>
      </c>
      <c r="AD88" s="335">
        <v>0.78610419599211367</v>
      </c>
      <c r="AE88" s="332">
        <v>0.80544102777639015</v>
      </c>
      <c r="AF88" s="336">
        <v>1.4281440061889388</v>
      </c>
      <c r="AG88" s="335">
        <v>0.99635616164169072</v>
      </c>
      <c r="AH88" s="335">
        <v>0.85360875037685058</v>
      </c>
      <c r="AI88" s="335">
        <v>0.92314541106123582</v>
      </c>
      <c r="AJ88" s="1117">
        <v>1.0242372624612432</v>
      </c>
      <c r="AK88" s="337">
        <v>0.95157240010446753</v>
      </c>
      <c r="AL88" s="300">
        <v>58</v>
      </c>
      <c r="AM88" s="335">
        <v>0.57742352101627203</v>
      </c>
      <c r="AN88" s="335">
        <v>0.55746228844716306</v>
      </c>
      <c r="AO88" s="335">
        <v>0.57427402884274248</v>
      </c>
      <c r="AP88" s="335">
        <v>0.45891122664659562</v>
      </c>
      <c r="AQ88" s="332">
        <v>0.52885188676272477</v>
      </c>
      <c r="AR88" s="336">
        <v>0.89294891310459701</v>
      </c>
      <c r="AS88" s="335">
        <v>0.79448641623952554</v>
      </c>
      <c r="AT88" s="335">
        <v>0.85137517233295579</v>
      </c>
      <c r="AU88" s="335">
        <v>0.82404236257280883</v>
      </c>
      <c r="AV88" s="1117">
        <v>0.83734069231682995</v>
      </c>
      <c r="AW88" s="337">
        <v>0.68376465460924007</v>
      </c>
      <c r="AX88" s="300">
        <v>58</v>
      </c>
      <c r="AY88" s="335">
        <v>0.72419150035158497</v>
      </c>
      <c r="AZ88" s="335">
        <v>0.72988052491272992</v>
      </c>
      <c r="BA88" s="335">
        <v>0.74763972197134998</v>
      </c>
      <c r="BB88" s="335">
        <v>0.46124771568226686</v>
      </c>
      <c r="BC88" s="332">
        <v>0.65778313794227983</v>
      </c>
      <c r="BD88" s="336">
        <v>1.2819580763458858</v>
      </c>
      <c r="BE88" s="335">
        <v>0.32262913626789719</v>
      </c>
      <c r="BF88" s="335">
        <v>0.11398688773786074</v>
      </c>
      <c r="BG88" s="335">
        <v>4.6362708539807014E-2</v>
      </c>
      <c r="BH88" s="1117">
        <v>0.42551918888346718</v>
      </c>
      <c r="BI88" s="337">
        <v>0.54365690086545293</v>
      </c>
      <c r="BJ88" s="300">
        <v>58</v>
      </c>
      <c r="BK88" s="335" t="s">
        <v>1335</v>
      </c>
      <c r="BL88" s="335" t="s">
        <v>1335</v>
      </c>
      <c r="BM88" s="335" t="s">
        <v>1335</v>
      </c>
      <c r="BN88" s="335" t="s">
        <v>1335</v>
      </c>
      <c r="BO88" s="332" t="s">
        <v>1335</v>
      </c>
      <c r="BP88" s="336" t="s">
        <v>1335</v>
      </c>
      <c r="BQ88" s="335" t="s">
        <v>1335</v>
      </c>
      <c r="BR88" s="335" t="s">
        <v>1335</v>
      </c>
      <c r="BS88" s="335" t="s">
        <v>1335</v>
      </c>
      <c r="BT88" s="1117" t="s">
        <v>1335</v>
      </c>
      <c r="BU88" s="337" t="s">
        <v>1335</v>
      </c>
      <c r="BV88" s="300">
        <v>58</v>
      </c>
      <c r="BW88" s="335">
        <v>0.56152702339441507</v>
      </c>
      <c r="BX88" s="335">
        <v>0.38014612399770897</v>
      </c>
      <c r="BY88" s="335">
        <v>0.38192747450856074</v>
      </c>
      <c r="BZ88" s="335">
        <v>0.23658905383911927</v>
      </c>
      <c r="CA88" s="332">
        <v>0.34097161905906131</v>
      </c>
      <c r="CB88" s="336">
        <v>1.8906442546218538</v>
      </c>
      <c r="CC88" s="335">
        <v>1.5921657878127133</v>
      </c>
      <c r="CD88" s="335">
        <v>2.0777320137551336</v>
      </c>
      <c r="CE88" s="335">
        <v>1.2723080932390289</v>
      </c>
      <c r="CF88" s="1117">
        <v>1.6650740659492913</v>
      </c>
      <c r="CG88" s="337">
        <v>0.88101046406496619</v>
      </c>
      <c r="CH88" s="300">
        <v>58</v>
      </c>
      <c r="CI88" s="1117">
        <v>0.86968129779701675</v>
      </c>
      <c r="CJ88" s="1117">
        <v>0.7486082089677063</v>
      </c>
      <c r="CK88" s="1117">
        <v>0.85921271058988358</v>
      </c>
      <c r="CL88" s="1117">
        <v>0.76284326562442062</v>
      </c>
      <c r="CM88" s="331">
        <v>0.80245958183552812</v>
      </c>
    </row>
    <row r="89" spans="1:100" ht="15.75" customHeight="1">
      <c r="A89" s="338" t="s">
        <v>303</v>
      </c>
      <c r="B89" s="300">
        <v>59</v>
      </c>
      <c r="C89" s="335">
        <v>0.27473304687240835</v>
      </c>
      <c r="D89" s="335">
        <v>0.1418524867840977</v>
      </c>
      <c r="E89" s="335">
        <v>0.24858269100518235</v>
      </c>
      <c r="F89" s="335">
        <v>0.46906585974714926</v>
      </c>
      <c r="G89" s="339">
        <v>0.28360187021051741</v>
      </c>
      <c r="H89" s="336">
        <v>7.4256919885526171E-2</v>
      </c>
      <c r="I89" s="335">
        <v>6.4137124748085778E-2</v>
      </c>
      <c r="J89" s="335">
        <v>8.7661497627472551E-2</v>
      </c>
      <c r="K89" s="335">
        <v>0.12231560611745602</v>
      </c>
      <c r="L89" s="1118">
        <v>9.2583768677457726E-2</v>
      </c>
      <c r="M89" s="337">
        <v>0.12717988118730789</v>
      </c>
      <c r="N89" s="300">
        <v>59</v>
      </c>
      <c r="O89" s="335">
        <v>0.14953290987445536</v>
      </c>
      <c r="P89" s="335">
        <v>0.10537955338280883</v>
      </c>
      <c r="Q89" s="335">
        <v>0.11712761894121552</v>
      </c>
      <c r="R89" s="335">
        <v>0.17271502063638999</v>
      </c>
      <c r="S89" s="339">
        <v>0.13714416000480545</v>
      </c>
      <c r="T89" s="336">
        <v>0.10423755367101015</v>
      </c>
      <c r="U89" s="335">
        <v>8.8174179201099351E-2</v>
      </c>
      <c r="V89" s="335">
        <v>8.6752003050902957E-2</v>
      </c>
      <c r="W89" s="335">
        <v>9.9740977963739125E-2</v>
      </c>
      <c r="X89" s="1118">
        <v>9.4832189451258472E-2</v>
      </c>
      <c r="Y89" s="337">
        <v>0.1083344497306522</v>
      </c>
      <c r="Z89" s="300">
        <v>59</v>
      </c>
      <c r="AA89" s="335">
        <v>9.2453422160545487E-2</v>
      </c>
      <c r="AB89" s="335">
        <v>8.3242248140499325E-2</v>
      </c>
      <c r="AC89" s="335">
        <v>8.0310288671591804E-2</v>
      </c>
      <c r="AD89" s="335">
        <v>0.11356962341026186</v>
      </c>
      <c r="AE89" s="339">
        <v>9.3496339431209996E-2</v>
      </c>
      <c r="AF89" s="336">
        <v>7.5456404776356109E-2</v>
      </c>
      <c r="AG89" s="335">
        <v>7.0107315412969884E-2</v>
      </c>
      <c r="AH89" s="335">
        <v>5.8643856259243982E-2</v>
      </c>
      <c r="AI89" s="335">
        <v>7.0367917539678887E-2</v>
      </c>
      <c r="AJ89" s="1118">
        <v>6.8544673894979244E-2</v>
      </c>
      <c r="AK89" s="337">
        <v>7.6831422267838817E-2</v>
      </c>
      <c r="AL89" s="300">
        <v>59</v>
      </c>
      <c r="AM89" s="335">
        <v>2.8805193862305834E-2</v>
      </c>
      <c r="AN89" s="335">
        <v>2.9227875651700916E-2</v>
      </c>
      <c r="AO89" s="335">
        <v>2.4680417617249244E-2</v>
      </c>
      <c r="AP89" s="335">
        <v>3.3103912216614399E-2</v>
      </c>
      <c r="AQ89" s="339">
        <v>2.9527300993229935E-2</v>
      </c>
      <c r="AR89" s="336">
        <v>4.0540023966583093E-2</v>
      </c>
      <c r="AS89" s="335">
        <v>4.1018696852011524E-2</v>
      </c>
      <c r="AT89" s="335">
        <v>3.5379407252110077E-2</v>
      </c>
      <c r="AU89" s="335">
        <v>5.1759184117165659E-2</v>
      </c>
      <c r="AV89" s="1118">
        <v>4.3151569202889518E-2</v>
      </c>
      <c r="AW89" s="337">
        <v>3.6368953138275074E-2</v>
      </c>
      <c r="AX89" s="300">
        <v>59</v>
      </c>
      <c r="AY89" s="335">
        <v>1.4361201625863743E-2</v>
      </c>
      <c r="AZ89" s="335">
        <v>1.9389551214448422E-2</v>
      </c>
      <c r="BA89" s="335">
        <v>1.310563405180361E-2</v>
      </c>
      <c r="BB89" s="335">
        <v>1.6931206727121968E-2</v>
      </c>
      <c r="BC89" s="339">
        <v>1.5971124790812998E-2</v>
      </c>
      <c r="BD89" s="336">
        <v>2.7446843891913521E-2</v>
      </c>
      <c r="BE89" s="335">
        <v>3.1928807981131388E-2</v>
      </c>
      <c r="BF89" s="335">
        <v>1.5114355058532668E-2</v>
      </c>
      <c r="BG89" s="335">
        <v>2.4268307245318851E-2</v>
      </c>
      <c r="BH89" s="1118">
        <v>2.4318530491683785E-2</v>
      </c>
      <c r="BI89" s="337">
        <v>2.0072742824323694E-2</v>
      </c>
      <c r="BJ89" s="300">
        <v>59</v>
      </c>
      <c r="BK89" s="335" t="s">
        <v>1335</v>
      </c>
      <c r="BL89" s="335" t="s">
        <v>1335</v>
      </c>
      <c r="BM89" s="335" t="s">
        <v>1335</v>
      </c>
      <c r="BN89" s="335" t="s">
        <v>1335</v>
      </c>
      <c r="BO89" s="339" t="s">
        <v>1335</v>
      </c>
      <c r="BP89" s="336" t="s">
        <v>1335</v>
      </c>
      <c r="BQ89" s="335" t="s">
        <v>1335</v>
      </c>
      <c r="BR89" s="335" t="s">
        <v>1335</v>
      </c>
      <c r="BS89" s="335" t="s">
        <v>1335</v>
      </c>
      <c r="BT89" s="1118" t="s">
        <v>1335</v>
      </c>
      <c r="BU89" s="337" t="s">
        <v>1335</v>
      </c>
      <c r="BV89" s="300">
        <v>59</v>
      </c>
      <c r="BW89" s="335">
        <v>2.5785036783722539E-2</v>
      </c>
      <c r="BX89" s="335">
        <v>2.2369578097115695E-2</v>
      </c>
      <c r="BY89" s="335">
        <v>1.1552851781130169E-2</v>
      </c>
      <c r="BZ89" s="335">
        <v>1.4396729230499014E-2</v>
      </c>
      <c r="CA89" s="339">
        <v>1.6814014725683293E-2</v>
      </c>
      <c r="CB89" s="336">
        <v>3.7116786308610594E-2</v>
      </c>
      <c r="CC89" s="335">
        <v>4.1677079240879121E-2</v>
      </c>
      <c r="CD89" s="335">
        <v>2.360501174453267E-2</v>
      </c>
      <c r="CE89" s="335">
        <v>4.0578809201875211E-2</v>
      </c>
      <c r="CF89" s="1118">
        <v>3.5903294110916598E-2</v>
      </c>
      <c r="CG89" s="337">
        <v>2.4599630117761079E-2</v>
      </c>
      <c r="CH89" s="300">
        <v>59</v>
      </c>
      <c r="CI89" s="335">
        <v>6.3825972841448489E-2</v>
      </c>
      <c r="CJ89" s="335">
        <v>5.8278340603904182E-2</v>
      </c>
      <c r="CK89" s="335">
        <v>5.9216604313503687E-2</v>
      </c>
      <c r="CL89" s="335">
        <v>7.9519725192296373E-2</v>
      </c>
      <c r="CM89" s="335">
        <v>6.693911466386647E-2</v>
      </c>
    </row>
    <row r="90" spans="1:100" ht="15.75" customHeight="1">
      <c r="A90" s="271"/>
      <c r="N90" s="272"/>
      <c r="Z90" s="272"/>
      <c r="AX90" s="272"/>
    </row>
    <row r="91" spans="1:100" ht="15.75" customHeight="1">
      <c r="A91" s="271"/>
    </row>
    <row r="92" spans="1:100" ht="15.75" customHeight="1">
      <c r="C92" s="267"/>
      <c r="D92" s="267"/>
      <c r="E92" s="267"/>
      <c r="F92" s="267"/>
      <c r="H92" s="267"/>
      <c r="I92" s="267"/>
      <c r="J92" s="267"/>
      <c r="K92" s="267"/>
      <c r="O92" s="267"/>
      <c r="P92" s="267"/>
      <c r="Q92" s="267"/>
      <c r="R92" s="267"/>
      <c r="T92" s="267"/>
      <c r="U92" s="267"/>
      <c r="V92" s="267"/>
      <c r="W92" s="267"/>
      <c r="AA92" s="267"/>
      <c r="AB92" s="267"/>
      <c r="AC92" s="267"/>
      <c r="AD92" s="267"/>
      <c r="AF92" s="267"/>
      <c r="AG92" s="267"/>
      <c r="AH92" s="267"/>
      <c r="AI92" s="267"/>
      <c r="AM92" s="267"/>
      <c r="AN92" s="267"/>
      <c r="AO92" s="267"/>
      <c r="AP92" s="267"/>
      <c r="AR92" s="267"/>
      <c r="AS92" s="267"/>
      <c r="AT92" s="267"/>
      <c r="AU92" s="267"/>
      <c r="AY92" s="267"/>
      <c r="AZ92" s="267"/>
      <c r="BA92" s="267"/>
      <c r="BB92" s="267"/>
      <c r="BD92" s="267"/>
      <c r="BE92" s="267"/>
      <c r="BF92" s="267"/>
      <c r="BG92" s="267"/>
      <c r="BK92" s="267"/>
      <c r="BL92" s="267"/>
      <c r="BM92" s="267"/>
      <c r="BN92" s="267"/>
      <c r="BP92" s="267"/>
      <c r="BQ92" s="267"/>
      <c r="BR92" s="267"/>
      <c r="BS92" s="267"/>
      <c r="BW92" s="267"/>
      <c r="BX92" s="267"/>
      <c r="BY92" s="267"/>
      <c r="BZ92" s="267"/>
      <c r="CB92" s="267"/>
      <c r="CC92" s="267"/>
      <c r="CD92" s="267"/>
      <c r="CE92" s="267"/>
      <c r="CO92" s="267"/>
      <c r="CP92" s="267"/>
      <c r="CQ92" s="267"/>
      <c r="CR92" s="267"/>
      <c r="CS92" s="267"/>
      <c r="CT92" s="267"/>
      <c r="CU92" s="267"/>
      <c r="CV92" s="267"/>
    </row>
    <row r="93" spans="1:100" ht="15.75" customHeight="1">
      <c r="C93" s="265"/>
      <c r="H93" s="265"/>
      <c r="O93" s="265"/>
      <c r="T93" s="265"/>
      <c r="AA93" s="265"/>
      <c r="AF93" s="265"/>
      <c r="AM93" s="265"/>
      <c r="AR93" s="265"/>
      <c r="AY93" s="265"/>
      <c r="BD93" s="265"/>
      <c r="BK93" s="265"/>
      <c r="BP93" s="265"/>
      <c r="BW93" s="265"/>
      <c r="CB93" s="265"/>
      <c r="CO93" s="265"/>
      <c r="CP93" s="265"/>
      <c r="CR93" s="265"/>
      <c r="CT93" s="265"/>
      <c r="CV93" s="265"/>
    </row>
    <row r="94" spans="1:100" ht="15.75" customHeight="1"/>
    <row r="95" spans="1:100">
      <c r="C95" s="265"/>
      <c r="D95" s="265"/>
      <c r="E95" s="265"/>
      <c r="F95" s="265"/>
      <c r="H95" s="265"/>
      <c r="I95" s="265"/>
      <c r="J95" s="265"/>
      <c r="K95" s="265"/>
      <c r="O95" s="265"/>
      <c r="P95" s="265"/>
      <c r="Q95" s="265"/>
      <c r="R95" s="265"/>
      <c r="T95" s="265"/>
      <c r="U95" s="265"/>
      <c r="V95" s="265"/>
      <c r="W95" s="265"/>
      <c r="AA95" s="265"/>
      <c r="AB95" s="265"/>
      <c r="AC95" s="265"/>
      <c r="AD95" s="265"/>
      <c r="AF95" s="265"/>
      <c r="AG95" s="265"/>
      <c r="AH95" s="265"/>
      <c r="AI95" s="265"/>
      <c r="AM95" s="265"/>
      <c r="AN95" s="265"/>
      <c r="AO95" s="265"/>
      <c r="AP95" s="265"/>
      <c r="AR95" s="265"/>
      <c r="AS95" s="265"/>
      <c r="AT95" s="265"/>
      <c r="AU95" s="265"/>
      <c r="AY95" s="265"/>
      <c r="AZ95" s="265"/>
      <c r="BA95" s="265"/>
      <c r="BB95" s="265"/>
      <c r="BD95" s="265"/>
      <c r="BE95" s="265"/>
      <c r="BF95" s="265"/>
      <c r="BG95" s="265"/>
      <c r="BK95" s="265"/>
      <c r="BL95" s="265"/>
      <c r="BM95" s="265"/>
      <c r="BN95" s="265"/>
      <c r="BP95" s="265"/>
      <c r="BQ95" s="265"/>
      <c r="BR95" s="265"/>
      <c r="BS95" s="265"/>
      <c r="BW95" s="265"/>
      <c r="BX95" s="265"/>
      <c r="BY95" s="265"/>
      <c r="BZ95" s="265"/>
      <c r="CB95" s="265"/>
      <c r="CC95" s="265"/>
      <c r="CD95" s="265"/>
      <c r="CE95" s="265"/>
      <c r="CO95" s="265"/>
      <c r="CP95" s="265"/>
      <c r="CQ95" s="265"/>
      <c r="CR95" s="265"/>
      <c r="CS95" s="265"/>
      <c r="CT95" s="265"/>
      <c r="CU95" s="265"/>
      <c r="CV95" s="265"/>
    </row>
    <row r="96" spans="1:100">
      <c r="C96" s="265"/>
      <c r="H96" s="265"/>
      <c r="O96" s="265"/>
      <c r="T96" s="265"/>
      <c r="AA96" s="265"/>
      <c r="AF96" s="265"/>
      <c r="AM96" s="265"/>
      <c r="AR96" s="265"/>
      <c r="AY96" s="265"/>
      <c r="BD96" s="265"/>
      <c r="BK96" s="265"/>
      <c r="BP96" s="265"/>
      <c r="BW96" s="265"/>
      <c r="CB96" s="265"/>
      <c r="CO96" s="265"/>
      <c r="CP96" s="265"/>
      <c r="CR96" s="265"/>
      <c r="CT96" s="265"/>
      <c r="CV96" s="265"/>
    </row>
    <row r="98" spans="94:100">
      <c r="CP98" s="265"/>
      <c r="CR98" s="265"/>
      <c r="CT98" s="265"/>
      <c r="CV98" s="265"/>
    </row>
    <row r="99" spans="94:100">
      <c r="CP99" s="265"/>
      <c r="CR99" s="265"/>
      <c r="CT99" s="265"/>
      <c r="CV99" s="265"/>
    </row>
    <row r="100" spans="94:100">
      <c r="CP100" s="265"/>
      <c r="CR100" s="265"/>
      <c r="CT100" s="265"/>
      <c r="CV100" s="265"/>
    </row>
    <row r="102" spans="94:100">
      <c r="CP102" s="265"/>
      <c r="CR102" s="265"/>
      <c r="CT102" s="265"/>
      <c r="CV102" s="265"/>
    </row>
  </sheetData>
  <sheetProtection formatColumns="0"/>
  <mergeCells count="17">
    <mergeCell ref="CH10:CH12"/>
    <mergeCell ref="CG11:CG12"/>
    <mergeCell ref="CM11:CM12"/>
    <mergeCell ref="AW11:AW12"/>
    <mergeCell ref="BI11:BI12"/>
    <mergeCell ref="AX10:AX12"/>
    <mergeCell ref="BJ10:BJ12"/>
    <mergeCell ref="BU11:BU12"/>
    <mergeCell ref="Z10:Z12"/>
    <mergeCell ref="AK11:AK12"/>
    <mergeCell ref="E1:F1"/>
    <mergeCell ref="BV10:BV12"/>
    <mergeCell ref="B10:B12"/>
    <mergeCell ref="AL10:AL12"/>
    <mergeCell ref="N10:N12"/>
    <mergeCell ref="Y11:Y12"/>
    <mergeCell ref="M11:M12"/>
  </mergeCells>
  <conditionalFormatting sqref="CP14:CP90">
    <cfRule type="containsText" dxfId="3" priority="1" operator="containsText" text="false">
      <formula>NOT(ISERROR(SEARCH("false",CP14)))</formula>
    </cfRule>
  </conditionalFormatting>
  <pageMargins left="0.25" right="0.25" top="0.5" bottom="0.75" header="0.3" footer="0.3"/>
  <pageSetup paperSize="9" scale="67" fitToHeight="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A1:DT102"/>
  <sheetViews>
    <sheetView showGridLines="0" zoomScale="90" zoomScaleNormal="90" workbookViewId="0">
      <pane xSplit="1" ySplit="12" topLeftCell="BV77" activePane="bottomRight" state="frozen"/>
      <selection pane="bottomRight" activeCell="E39" sqref="E39"/>
      <selection pane="bottomLeft" activeCell="E39" sqref="E39"/>
      <selection pane="topRight" activeCell="E39" sqref="E39"/>
    </sheetView>
  </sheetViews>
  <sheetFormatPr defaultColWidth="9.140625" defaultRowHeight="12.6"/>
  <cols>
    <col min="1" max="1" width="70.42578125" style="263" bestFit="1" customWidth="1"/>
    <col min="2" max="2" width="8.5703125" style="263" bestFit="1" customWidth="1"/>
    <col min="3" max="6" width="14.140625" style="263" bestFit="1" customWidth="1"/>
    <col min="7" max="7" width="14" style="263" bestFit="1" customWidth="1"/>
    <col min="8" max="11" width="14.140625" style="263" bestFit="1" customWidth="1"/>
    <col min="12" max="12" width="15" style="263" bestFit="1" customWidth="1"/>
    <col min="13" max="13" width="16" style="263" bestFit="1" customWidth="1"/>
    <col min="14" max="14" width="7.140625" style="263" bestFit="1" customWidth="1"/>
    <col min="15" max="18" width="14.140625" style="263" bestFit="1" customWidth="1"/>
    <col min="19" max="19" width="14" style="263" bestFit="1" customWidth="1"/>
    <col min="20" max="23" width="14.140625" style="263" bestFit="1" customWidth="1"/>
    <col min="24" max="24" width="15" style="263" bestFit="1" customWidth="1"/>
    <col min="25" max="25" width="16" style="263" bestFit="1" customWidth="1"/>
    <col min="26" max="26" width="7.140625" style="263" bestFit="1" customWidth="1"/>
    <col min="27" max="30" width="14.140625" style="263" bestFit="1" customWidth="1"/>
    <col min="31" max="31" width="14" style="263" bestFit="1" customWidth="1"/>
    <col min="32" max="35" width="14.140625" style="263" bestFit="1" customWidth="1"/>
    <col min="36" max="36" width="15" style="263" bestFit="1" customWidth="1"/>
    <col min="37" max="37" width="16" style="263" bestFit="1" customWidth="1"/>
    <col min="38" max="38" width="7.140625" style="263" bestFit="1" customWidth="1"/>
    <col min="39" max="42" width="14.140625" style="263" bestFit="1" customWidth="1"/>
    <col min="43" max="43" width="14" style="263" bestFit="1" customWidth="1"/>
    <col min="44" max="47" width="14.140625" style="263" bestFit="1" customWidth="1"/>
    <col min="48" max="48" width="15" style="263" bestFit="1" customWidth="1"/>
    <col min="49" max="49" width="16" style="263" bestFit="1" customWidth="1"/>
    <col min="50" max="50" width="7.140625" style="263" bestFit="1" customWidth="1"/>
    <col min="51" max="54" width="14.140625" style="263" bestFit="1" customWidth="1"/>
    <col min="55" max="55" width="14" style="263" bestFit="1" customWidth="1"/>
    <col min="56" max="59" width="14.140625" style="263" bestFit="1" customWidth="1"/>
    <col min="60" max="60" width="15" style="263" bestFit="1" customWidth="1"/>
    <col min="61" max="61" width="16" style="263" bestFit="1" customWidth="1"/>
    <col min="62" max="62" width="7.140625" style="263" bestFit="1" customWidth="1"/>
    <col min="63" max="66" width="14.140625" style="263" bestFit="1" customWidth="1"/>
    <col min="67" max="67" width="14" style="263" bestFit="1" customWidth="1"/>
    <col min="68" max="71" width="14.140625" style="263" bestFit="1" customWidth="1"/>
    <col min="72" max="72" width="15" style="263" bestFit="1" customWidth="1"/>
    <col min="73" max="73" width="16" style="263" bestFit="1" customWidth="1"/>
    <col min="74" max="74" width="7.140625" style="263" bestFit="1" customWidth="1"/>
    <col min="75" max="78" width="14.140625" style="263" bestFit="1" customWidth="1"/>
    <col min="79" max="79" width="14" style="263" bestFit="1" customWidth="1"/>
    <col min="80" max="83" width="14.140625" style="263" bestFit="1" customWidth="1"/>
    <col min="84" max="84" width="15" style="263" bestFit="1" customWidth="1"/>
    <col min="85" max="85" width="16" style="263" bestFit="1" customWidth="1"/>
    <col min="86" max="86" width="7.140625" style="263" bestFit="1" customWidth="1"/>
    <col min="87" max="90" width="14" style="263" customWidth="1"/>
    <col min="91" max="91" width="18" style="263" bestFit="1" customWidth="1"/>
    <col min="92" max="92" width="9.140625" style="263"/>
    <col min="93" max="93" width="11.42578125" style="263" bestFit="1" customWidth="1"/>
    <col min="94" max="94" width="14" style="263" bestFit="1" customWidth="1"/>
    <col min="95" max="95" width="11.42578125" style="263" bestFit="1" customWidth="1"/>
    <col min="96" max="96" width="13.42578125" style="263" bestFit="1" customWidth="1"/>
    <col min="97" max="97" width="11.42578125" style="263" bestFit="1" customWidth="1"/>
    <col min="98" max="98" width="13.42578125" style="263" bestFit="1" customWidth="1"/>
    <col min="99" max="99" width="11.42578125" style="263" bestFit="1" customWidth="1"/>
    <col min="100" max="100" width="13.42578125" style="263" bestFit="1" customWidth="1"/>
    <col min="101" max="16384" width="9.140625" style="263"/>
  </cols>
  <sheetData>
    <row r="1" spans="1:124" s="259" customFormat="1" ht="27" customHeight="1">
      <c r="A1" s="278" t="s">
        <v>1339</v>
      </c>
      <c r="B1" s="279"/>
      <c r="C1" s="279"/>
      <c r="D1" s="280"/>
      <c r="E1" s="937"/>
      <c r="F1" s="937"/>
      <c r="G1" s="274"/>
      <c r="H1" s="273"/>
      <c r="I1" s="273"/>
      <c r="J1" s="273"/>
      <c r="K1" s="273"/>
      <c r="L1" s="274"/>
      <c r="M1" s="55"/>
      <c r="N1" s="55"/>
      <c r="O1" s="55"/>
      <c r="S1" s="274"/>
      <c r="T1" s="273"/>
      <c r="U1" s="273"/>
      <c r="V1" s="273"/>
      <c r="W1" s="273"/>
      <c r="X1" s="274"/>
      <c r="Y1" s="55"/>
      <c r="Z1" s="55"/>
      <c r="AE1" s="274"/>
      <c r="AF1" s="273"/>
      <c r="AG1" s="273"/>
      <c r="AH1" s="273"/>
      <c r="AI1" s="273"/>
      <c r="AJ1" s="274"/>
      <c r="AK1" s="55"/>
      <c r="AL1" s="55"/>
      <c r="AQ1" s="274"/>
      <c r="AR1" s="273"/>
      <c r="AS1" s="273"/>
      <c r="AT1" s="273"/>
      <c r="AU1" s="273"/>
      <c r="AV1" s="274"/>
      <c r="AW1" s="55"/>
      <c r="AX1" s="55"/>
      <c r="BC1" s="274"/>
      <c r="BD1" s="273"/>
      <c r="BE1" s="273"/>
      <c r="BF1" s="273"/>
      <c r="BG1" s="273"/>
      <c r="BH1" s="274"/>
      <c r="BI1" s="55"/>
      <c r="BJ1" s="55"/>
      <c r="BO1" s="274"/>
      <c r="BP1" s="273"/>
      <c r="BQ1" s="273"/>
      <c r="BR1" s="273"/>
      <c r="BS1" s="273"/>
      <c r="BT1" s="274"/>
      <c r="BU1" s="55"/>
      <c r="BV1" s="55"/>
      <c r="CA1" s="274"/>
      <c r="CB1" s="273"/>
      <c r="CC1" s="273"/>
      <c r="CD1" s="273"/>
      <c r="CE1" s="273"/>
      <c r="CF1" s="274"/>
      <c r="CG1" s="55"/>
      <c r="CH1" s="55"/>
      <c r="CI1" s="55"/>
      <c r="CJ1" s="55"/>
      <c r="CK1" s="55"/>
      <c r="CL1" s="55"/>
    </row>
    <row r="2" spans="1:124" s="259" customFormat="1" ht="20.100000000000001">
      <c r="A2" s="204" t="s">
        <v>1297</v>
      </c>
      <c r="B2" s="206"/>
      <c r="C2" s="1103" t="s">
        <v>1298</v>
      </c>
      <c r="D2" s="207"/>
      <c r="E2" s="207"/>
      <c r="F2" s="208"/>
      <c r="G2" s="55"/>
      <c r="H2" s="55"/>
      <c r="I2" s="55"/>
      <c r="J2" s="55"/>
      <c r="K2" s="55"/>
      <c r="L2" s="55"/>
      <c r="M2" s="55"/>
      <c r="N2" s="55"/>
      <c r="O2" s="55"/>
      <c r="S2" s="55"/>
      <c r="T2" s="55"/>
      <c r="U2" s="55"/>
      <c r="V2" s="55"/>
      <c r="W2" s="55"/>
      <c r="X2" s="55"/>
      <c r="Y2" s="55"/>
      <c r="Z2" s="55"/>
      <c r="AE2" s="55"/>
      <c r="AF2" s="55"/>
      <c r="AG2" s="55"/>
      <c r="AH2" s="55"/>
      <c r="AI2" s="55"/>
      <c r="AJ2" s="55"/>
      <c r="AK2" s="55"/>
      <c r="AL2" s="55"/>
      <c r="AQ2" s="55"/>
      <c r="AR2" s="55"/>
      <c r="AS2" s="55"/>
      <c r="AT2" s="55"/>
      <c r="AU2" s="55"/>
      <c r="AV2" s="55"/>
      <c r="AW2" s="55"/>
      <c r="AX2" s="55"/>
      <c r="BC2" s="55"/>
      <c r="BD2" s="55"/>
      <c r="BE2" s="55"/>
      <c r="BF2" s="55"/>
      <c r="BG2" s="55"/>
      <c r="BH2" s="55"/>
      <c r="BI2" s="55"/>
      <c r="BJ2" s="55"/>
      <c r="BO2" s="55"/>
      <c r="BP2" s="55"/>
      <c r="BQ2" s="55"/>
      <c r="BR2" s="55"/>
      <c r="BS2" s="55"/>
      <c r="BT2" s="55"/>
      <c r="BU2" s="55"/>
      <c r="BV2" s="55"/>
      <c r="CA2" s="55"/>
      <c r="CB2" s="55"/>
      <c r="CC2" s="55"/>
      <c r="CD2" s="55"/>
      <c r="CE2" s="55"/>
      <c r="CF2" s="55"/>
      <c r="CG2" s="55"/>
      <c r="CH2" s="55"/>
      <c r="CI2" s="55"/>
      <c r="CJ2" s="55"/>
      <c r="CK2" s="55"/>
      <c r="CL2" s="55"/>
    </row>
    <row r="3" spans="1:124" s="259" customFormat="1" ht="20.100000000000001">
      <c r="A3" s="204" t="s">
        <v>1299</v>
      </c>
      <c r="B3" s="206"/>
      <c r="C3" s="1103" t="s">
        <v>1300</v>
      </c>
      <c r="D3" s="207"/>
      <c r="E3" s="207"/>
      <c r="F3" s="208"/>
      <c r="G3" s="55"/>
      <c r="H3" s="55"/>
      <c r="I3" s="55"/>
      <c r="J3" s="55"/>
      <c r="K3" s="55"/>
      <c r="L3" s="55"/>
      <c r="M3" s="55"/>
      <c r="N3" s="55"/>
      <c r="O3" s="55"/>
      <c r="S3" s="55"/>
      <c r="T3" s="55"/>
      <c r="U3" s="55"/>
      <c r="V3" s="55"/>
      <c r="W3" s="55"/>
      <c r="X3" s="55"/>
      <c r="Y3" s="55"/>
      <c r="Z3" s="55"/>
      <c r="AE3" s="55"/>
      <c r="AF3" s="55"/>
      <c r="AG3" s="55"/>
      <c r="AH3" s="55"/>
      <c r="AI3" s="55"/>
      <c r="AJ3" s="55"/>
      <c r="AK3" s="55"/>
      <c r="AL3" s="55"/>
      <c r="AQ3" s="55"/>
      <c r="AR3" s="55"/>
      <c r="AS3" s="55"/>
      <c r="AT3" s="55"/>
      <c r="AU3" s="55"/>
      <c r="AV3" s="55"/>
      <c r="AW3" s="55"/>
      <c r="AX3" s="55"/>
      <c r="BC3" s="55"/>
      <c r="BD3" s="55"/>
      <c r="BE3" s="55"/>
      <c r="BF3" s="55"/>
      <c r="BG3" s="55"/>
      <c r="BH3" s="55"/>
      <c r="BI3" s="55"/>
      <c r="BJ3" s="55"/>
      <c r="BO3" s="55"/>
      <c r="BP3" s="55"/>
      <c r="BQ3" s="55"/>
      <c r="BR3" s="55"/>
      <c r="BS3" s="55"/>
      <c r="BT3" s="55"/>
      <c r="BU3" s="55"/>
      <c r="BV3" s="55"/>
      <c r="CA3" s="55"/>
      <c r="CB3" s="55"/>
      <c r="CC3" s="55"/>
      <c r="CD3" s="55"/>
      <c r="CE3" s="55"/>
      <c r="CF3" s="55"/>
      <c r="CG3" s="55"/>
      <c r="CH3" s="55"/>
      <c r="CI3" s="55"/>
      <c r="CJ3" s="55"/>
      <c r="CK3" s="55"/>
      <c r="CL3" s="55"/>
    </row>
    <row r="4" spans="1:124" s="259" customFormat="1" ht="20.100000000000001">
      <c r="A4" s="204" t="s">
        <v>1301</v>
      </c>
      <c r="B4" s="206"/>
      <c r="C4" s="1105">
        <v>45382</v>
      </c>
      <c r="D4" s="207"/>
      <c r="E4" s="207"/>
      <c r="F4" s="208"/>
      <c r="G4" s="55"/>
      <c r="H4" s="55"/>
      <c r="I4" s="55"/>
      <c r="J4" s="55"/>
      <c r="K4" s="55"/>
      <c r="L4" s="55"/>
      <c r="M4" s="55"/>
      <c r="N4" s="55"/>
      <c r="O4" s="55"/>
      <c r="S4" s="55"/>
      <c r="T4" s="55"/>
      <c r="U4" s="55"/>
      <c r="V4" s="55"/>
      <c r="W4" s="55"/>
      <c r="X4" s="55"/>
      <c r="Y4" s="55"/>
      <c r="Z4" s="55"/>
      <c r="AE4" s="55"/>
      <c r="AF4" s="55"/>
      <c r="AG4" s="55"/>
      <c r="AH4" s="55"/>
      <c r="AI4" s="55"/>
      <c r="AJ4" s="55"/>
      <c r="AK4" s="55"/>
      <c r="AL4" s="55"/>
      <c r="AQ4" s="55"/>
      <c r="AR4" s="55"/>
      <c r="AS4" s="55"/>
      <c r="AT4" s="55"/>
      <c r="AU4" s="55"/>
      <c r="AV4" s="55"/>
      <c r="AW4" s="55"/>
      <c r="AX4" s="55"/>
      <c r="BC4" s="55"/>
      <c r="BD4" s="55"/>
      <c r="BE4" s="55"/>
      <c r="BF4" s="55"/>
      <c r="BG4" s="55"/>
      <c r="BH4" s="55"/>
      <c r="BI4" s="55"/>
      <c r="BJ4" s="55"/>
      <c r="BO4" s="55"/>
      <c r="BP4" s="55"/>
      <c r="BQ4" s="55"/>
      <c r="BR4" s="55"/>
      <c r="BS4" s="55"/>
      <c r="BT4" s="55"/>
      <c r="BU4" s="55"/>
      <c r="BV4" s="55"/>
      <c r="CA4" s="55"/>
      <c r="CB4" s="55"/>
      <c r="CC4" s="55"/>
      <c r="CD4" s="55"/>
      <c r="CE4" s="55"/>
      <c r="CF4" s="55"/>
      <c r="CG4" s="55"/>
      <c r="CH4" s="55"/>
      <c r="CI4" s="55"/>
      <c r="CJ4" s="55"/>
      <c r="CK4" s="55"/>
      <c r="CL4" s="55"/>
    </row>
    <row r="5" spans="1:124" s="259" customFormat="1" ht="20.100000000000001">
      <c r="A5" s="204" t="s">
        <v>1302</v>
      </c>
      <c r="B5" s="206"/>
      <c r="C5" s="1103" t="s">
        <v>1303</v>
      </c>
      <c r="D5" s="207"/>
      <c r="E5" s="207"/>
      <c r="F5" s="208"/>
      <c r="G5" s="55"/>
      <c r="H5" s="55"/>
      <c r="I5" s="55"/>
      <c r="J5" s="55"/>
      <c r="K5" s="55"/>
      <c r="L5" s="55"/>
      <c r="M5" s="55"/>
      <c r="N5" s="55"/>
      <c r="O5" s="55"/>
      <c r="S5" s="55"/>
      <c r="T5" s="55"/>
      <c r="U5" s="55"/>
      <c r="V5" s="55"/>
      <c r="W5" s="55"/>
      <c r="X5" s="55"/>
      <c r="Y5" s="55"/>
      <c r="Z5" s="55"/>
      <c r="AE5" s="55"/>
      <c r="AF5" s="55"/>
      <c r="AG5" s="55"/>
      <c r="AH5" s="55"/>
      <c r="AI5" s="55"/>
      <c r="AJ5" s="55"/>
      <c r="AK5" s="55"/>
      <c r="AL5" s="55"/>
      <c r="AQ5" s="55"/>
      <c r="AR5" s="55"/>
      <c r="AS5" s="55"/>
      <c r="AT5" s="55"/>
      <c r="AU5" s="55"/>
      <c r="AV5" s="55"/>
      <c r="AW5" s="55"/>
      <c r="AX5" s="55"/>
      <c r="BC5" s="55"/>
      <c r="BD5" s="55"/>
      <c r="BE5" s="55"/>
      <c r="BF5" s="55"/>
      <c r="BG5" s="55"/>
      <c r="BH5" s="55"/>
      <c r="BI5" s="55"/>
      <c r="BJ5" s="55"/>
      <c r="BO5" s="55"/>
      <c r="BP5" s="55"/>
      <c r="BQ5" s="55"/>
      <c r="BR5" s="55"/>
      <c r="BS5" s="55"/>
      <c r="BT5" s="55"/>
      <c r="BU5" s="55"/>
      <c r="BV5" s="55"/>
      <c r="CA5" s="55"/>
      <c r="CB5" s="55"/>
      <c r="CC5" s="55"/>
      <c r="CD5" s="55"/>
      <c r="CE5" s="55"/>
      <c r="CF5" s="55"/>
      <c r="CG5" s="55"/>
      <c r="CH5" s="55"/>
      <c r="CI5" s="55"/>
      <c r="CJ5" s="55"/>
      <c r="CK5" s="55"/>
      <c r="CL5" s="55"/>
    </row>
    <row r="6" spans="1:124" s="260" customFormat="1" ht="15.6">
      <c r="A6" s="204" t="s">
        <v>1304</v>
      </c>
      <c r="B6" s="206"/>
      <c r="C6" s="1105">
        <v>45412</v>
      </c>
      <c r="D6" s="207"/>
      <c r="E6" s="207"/>
      <c r="F6" s="208"/>
      <c r="G6" s="261"/>
      <c r="H6" s="261"/>
      <c r="I6" s="261"/>
      <c r="J6" s="261"/>
      <c r="K6" s="261"/>
      <c r="L6" s="261"/>
      <c r="M6" s="261"/>
      <c r="N6" s="261"/>
      <c r="O6" s="261"/>
      <c r="S6" s="261"/>
      <c r="T6" s="261"/>
      <c r="U6" s="261"/>
      <c r="V6" s="261"/>
      <c r="W6" s="261"/>
      <c r="X6" s="261"/>
      <c r="Y6" s="261"/>
      <c r="Z6" s="261"/>
      <c r="AE6" s="261"/>
      <c r="AF6" s="261"/>
      <c r="AG6" s="261"/>
      <c r="AH6" s="261"/>
      <c r="AI6" s="261"/>
      <c r="AJ6" s="261"/>
      <c r="AK6" s="261"/>
      <c r="AL6" s="55"/>
      <c r="AQ6" s="261"/>
      <c r="AR6" s="261"/>
      <c r="AS6" s="261"/>
      <c r="AT6" s="261"/>
      <c r="AU6" s="261"/>
      <c r="AV6" s="261"/>
      <c r="AW6" s="261"/>
      <c r="AX6" s="261"/>
      <c r="BC6" s="261"/>
      <c r="BD6" s="261"/>
      <c r="BE6" s="261"/>
      <c r="BF6" s="261"/>
      <c r="BG6" s="261"/>
      <c r="BH6" s="261"/>
      <c r="BI6" s="261"/>
      <c r="BJ6" s="55"/>
      <c r="BO6" s="261"/>
      <c r="BP6" s="261"/>
      <c r="BQ6" s="261"/>
      <c r="BR6" s="261"/>
      <c r="BS6" s="261"/>
      <c r="BT6" s="261"/>
      <c r="BU6" s="261"/>
      <c r="BV6" s="55"/>
      <c r="CA6" s="261"/>
      <c r="CB6" s="261"/>
      <c r="CC6" s="261"/>
      <c r="CD6" s="261"/>
      <c r="CE6" s="261"/>
      <c r="CF6" s="261"/>
      <c r="CG6" s="261"/>
      <c r="CH6" s="55"/>
      <c r="CI6" s="55"/>
      <c r="CJ6" s="55"/>
      <c r="CK6" s="55"/>
      <c r="CL6" s="55"/>
    </row>
    <row r="7" spans="1:124" s="260" customFormat="1" ht="15.6">
      <c r="A7" s="276" t="s">
        <v>1305</v>
      </c>
      <c r="B7" s="277"/>
    </row>
    <row r="8" spans="1:124" s="260" customFormat="1" ht="15.6">
      <c r="A8" s="276"/>
      <c r="B8" s="277"/>
      <c r="N8" s="277"/>
      <c r="Z8" s="277"/>
      <c r="AX8" s="277"/>
    </row>
    <row r="9" spans="1:124" s="260" customFormat="1" ht="15.6">
      <c r="A9" s="276"/>
      <c r="B9" s="277"/>
      <c r="N9" s="277"/>
      <c r="Z9" s="277"/>
      <c r="AX9" s="277"/>
    </row>
    <row r="10" spans="1:124" s="261" customFormat="1" ht="15.75" customHeight="1">
      <c r="A10" s="281"/>
      <c r="B10" s="932" t="s">
        <v>485</v>
      </c>
      <c r="C10" s="1111" t="s">
        <v>464</v>
      </c>
      <c r="D10" s="282"/>
      <c r="E10" s="282"/>
      <c r="F10" s="282"/>
      <c r="G10" s="282"/>
      <c r="H10" s="282"/>
      <c r="I10" s="282"/>
      <c r="J10" s="282"/>
      <c r="K10" s="282"/>
      <c r="L10" s="282"/>
      <c r="M10" s="282"/>
      <c r="N10" s="932" t="s">
        <v>485</v>
      </c>
      <c r="O10" s="1111" t="s">
        <v>467</v>
      </c>
      <c r="P10" s="282"/>
      <c r="Q10" s="282"/>
      <c r="R10" s="282"/>
      <c r="S10" s="282"/>
      <c r="T10" s="282"/>
      <c r="U10" s="282"/>
      <c r="V10" s="282"/>
      <c r="W10" s="282"/>
      <c r="X10" s="282"/>
      <c r="Y10" s="282"/>
      <c r="Z10" s="932" t="s">
        <v>485</v>
      </c>
      <c r="AA10" s="1111" t="s">
        <v>470</v>
      </c>
      <c r="AB10" s="282"/>
      <c r="AC10" s="282"/>
      <c r="AD10" s="282"/>
      <c r="AE10" s="282"/>
      <c r="AF10" s="282"/>
      <c r="AG10" s="282"/>
      <c r="AH10" s="282"/>
      <c r="AI10" s="282"/>
      <c r="AJ10" s="282"/>
      <c r="AK10" s="282"/>
      <c r="AL10" s="932" t="s">
        <v>485</v>
      </c>
      <c r="AM10" s="1111" t="s">
        <v>473</v>
      </c>
      <c r="AN10" s="282"/>
      <c r="AO10" s="282"/>
      <c r="AP10" s="282"/>
      <c r="AQ10" s="282"/>
      <c r="AR10" s="282"/>
      <c r="AS10" s="282"/>
      <c r="AT10" s="282"/>
      <c r="AU10" s="282"/>
      <c r="AV10" s="282"/>
      <c r="AW10" s="282"/>
      <c r="AX10" s="932" t="s">
        <v>485</v>
      </c>
      <c r="AY10" s="1111" t="s">
        <v>476</v>
      </c>
      <c r="AZ10" s="282"/>
      <c r="BA10" s="282"/>
      <c r="BB10" s="282"/>
      <c r="BC10" s="282"/>
      <c r="BD10" s="282"/>
      <c r="BE10" s="282"/>
      <c r="BF10" s="282"/>
      <c r="BG10" s="282"/>
      <c r="BH10" s="282"/>
      <c r="BI10" s="282"/>
      <c r="BJ10" s="932" t="s">
        <v>485</v>
      </c>
      <c r="BK10" s="1111" t="s">
        <v>479</v>
      </c>
      <c r="BL10" s="282"/>
      <c r="BM10" s="282"/>
      <c r="BN10" s="282"/>
      <c r="BO10" s="282"/>
      <c r="BP10" s="282"/>
      <c r="BQ10" s="282"/>
      <c r="BR10" s="282"/>
      <c r="BS10" s="282"/>
      <c r="BT10" s="282"/>
      <c r="BU10" s="282"/>
      <c r="BV10" s="932" t="s">
        <v>485</v>
      </c>
      <c r="BW10" s="1111" t="s">
        <v>482</v>
      </c>
      <c r="BX10" s="282"/>
      <c r="BY10" s="282"/>
      <c r="BZ10" s="282"/>
      <c r="CA10" s="282"/>
      <c r="CB10" s="282"/>
      <c r="CC10" s="282"/>
      <c r="CD10" s="282"/>
      <c r="CE10" s="282"/>
      <c r="CF10" s="282"/>
      <c r="CG10" s="282"/>
      <c r="CH10" s="932" t="s">
        <v>485</v>
      </c>
      <c r="CI10" s="1112" t="s">
        <v>1324</v>
      </c>
      <c r="CJ10" s="283"/>
      <c r="CK10" s="283"/>
      <c r="CL10" s="283"/>
      <c r="CM10" s="284"/>
    </row>
    <row r="11" spans="1:124" s="261" customFormat="1" ht="15.6">
      <c r="A11" s="285" t="s">
        <v>1325</v>
      </c>
      <c r="B11" s="932"/>
      <c r="C11" s="1112" t="s">
        <v>342</v>
      </c>
      <c r="D11" s="283"/>
      <c r="E11" s="283"/>
      <c r="F11" s="283"/>
      <c r="G11" s="286"/>
      <c r="H11" s="287" t="s">
        <v>1326</v>
      </c>
      <c r="I11" s="283"/>
      <c r="J11" s="283"/>
      <c r="K11" s="283"/>
      <c r="L11" s="283"/>
      <c r="M11" s="935" t="s">
        <v>1327</v>
      </c>
      <c r="N11" s="932"/>
      <c r="O11" s="1112" t="s">
        <v>342</v>
      </c>
      <c r="P11" s="283"/>
      <c r="Q11" s="283"/>
      <c r="R11" s="283"/>
      <c r="S11" s="286"/>
      <c r="T11" s="287" t="s">
        <v>1326</v>
      </c>
      <c r="U11" s="283"/>
      <c r="V11" s="283"/>
      <c r="W11" s="283"/>
      <c r="X11" s="283"/>
      <c r="Y11" s="935" t="s">
        <v>1327</v>
      </c>
      <c r="Z11" s="932"/>
      <c r="AA11" s="1112" t="s">
        <v>342</v>
      </c>
      <c r="AB11" s="283"/>
      <c r="AC11" s="283"/>
      <c r="AD11" s="283"/>
      <c r="AE11" s="286"/>
      <c r="AF11" s="287" t="s">
        <v>1326</v>
      </c>
      <c r="AG11" s="283"/>
      <c r="AH11" s="283"/>
      <c r="AI11" s="283"/>
      <c r="AJ11" s="283"/>
      <c r="AK11" s="935" t="s">
        <v>1327</v>
      </c>
      <c r="AL11" s="932"/>
      <c r="AM11" s="1112" t="s">
        <v>342</v>
      </c>
      <c r="AN11" s="283"/>
      <c r="AO11" s="283"/>
      <c r="AP11" s="283"/>
      <c r="AQ11" s="286"/>
      <c r="AR11" s="287" t="s">
        <v>1326</v>
      </c>
      <c r="AS11" s="283"/>
      <c r="AT11" s="283"/>
      <c r="AU11" s="283"/>
      <c r="AV11" s="283"/>
      <c r="AW11" s="935" t="s">
        <v>1327</v>
      </c>
      <c r="AX11" s="932"/>
      <c r="AY11" s="1112" t="s">
        <v>342</v>
      </c>
      <c r="AZ11" s="283"/>
      <c r="BA11" s="283"/>
      <c r="BB11" s="283"/>
      <c r="BC11" s="286"/>
      <c r="BD11" s="287" t="s">
        <v>1326</v>
      </c>
      <c r="BE11" s="283"/>
      <c r="BF11" s="283"/>
      <c r="BG11" s="283"/>
      <c r="BH11" s="283"/>
      <c r="BI11" s="935" t="s">
        <v>1327</v>
      </c>
      <c r="BJ11" s="932"/>
      <c r="BK11" s="1112" t="s">
        <v>342</v>
      </c>
      <c r="BL11" s="283"/>
      <c r="BM11" s="283"/>
      <c r="BN11" s="283"/>
      <c r="BO11" s="286"/>
      <c r="BP11" s="287" t="s">
        <v>1326</v>
      </c>
      <c r="BQ11" s="283"/>
      <c r="BR11" s="283"/>
      <c r="BS11" s="283"/>
      <c r="BT11" s="283"/>
      <c r="BU11" s="935" t="s">
        <v>1327</v>
      </c>
      <c r="BV11" s="932"/>
      <c r="BW11" s="1112" t="s">
        <v>342</v>
      </c>
      <c r="BX11" s="283"/>
      <c r="BY11" s="283"/>
      <c r="BZ11" s="283"/>
      <c r="CA11" s="286"/>
      <c r="CB11" s="287" t="s">
        <v>1326</v>
      </c>
      <c r="CC11" s="283"/>
      <c r="CD11" s="283"/>
      <c r="CE11" s="283"/>
      <c r="CF11" s="283"/>
      <c r="CG11" s="935" t="s">
        <v>1327</v>
      </c>
      <c r="CH11" s="932"/>
      <c r="CI11" s="1112" t="s">
        <v>1328</v>
      </c>
      <c r="CJ11" s="283"/>
      <c r="CK11" s="283"/>
      <c r="CL11" s="288"/>
      <c r="CM11" s="933" t="s">
        <v>1329</v>
      </c>
    </row>
    <row r="12" spans="1:124" s="262" customFormat="1" ht="12.75" customHeight="1">
      <c r="A12" s="289" t="s">
        <v>1330</v>
      </c>
      <c r="B12" s="932"/>
      <c r="C12" s="1113" t="s">
        <v>35</v>
      </c>
      <c r="D12" s="1113" t="s">
        <v>36</v>
      </c>
      <c r="E12" s="1113" t="s">
        <v>37</v>
      </c>
      <c r="F12" s="1113" t="s">
        <v>38</v>
      </c>
      <c r="G12" s="290" t="s">
        <v>1331</v>
      </c>
      <c r="H12" s="291" t="s">
        <v>35</v>
      </c>
      <c r="I12" s="1113" t="s">
        <v>36</v>
      </c>
      <c r="J12" s="1113" t="s">
        <v>37</v>
      </c>
      <c r="K12" s="1113" t="s">
        <v>38</v>
      </c>
      <c r="L12" s="290" t="s">
        <v>1331</v>
      </c>
      <c r="M12" s="936"/>
      <c r="N12" s="932"/>
      <c r="O12" s="1113" t="s">
        <v>35</v>
      </c>
      <c r="P12" s="1113" t="s">
        <v>36</v>
      </c>
      <c r="Q12" s="1113" t="s">
        <v>37</v>
      </c>
      <c r="R12" s="1113" t="s">
        <v>38</v>
      </c>
      <c r="S12" s="290" t="s">
        <v>1331</v>
      </c>
      <c r="T12" s="291" t="s">
        <v>35</v>
      </c>
      <c r="U12" s="1113" t="s">
        <v>36</v>
      </c>
      <c r="V12" s="1113" t="s">
        <v>37</v>
      </c>
      <c r="W12" s="1113" t="s">
        <v>38</v>
      </c>
      <c r="X12" s="290" t="s">
        <v>1331</v>
      </c>
      <c r="Y12" s="936"/>
      <c r="Z12" s="932"/>
      <c r="AA12" s="1113" t="s">
        <v>35</v>
      </c>
      <c r="AB12" s="1113" t="s">
        <v>36</v>
      </c>
      <c r="AC12" s="1113" t="s">
        <v>37</v>
      </c>
      <c r="AD12" s="1113" t="s">
        <v>38</v>
      </c>
      <c r="AE12" s="290" t="s">
        <v>1331</v>
      </c>
      <c r="AF12" s="291" t="s">
        <v>35</v>
      </c>
      <c r="AG12" s="1113" t="s">
        <v>36</v>
      </c>
      <c r="AH12" s="1113" t="s">
        <v>37</v>
      </c>
      <c r="AI12" s="1113" t="s">
        <v>38</v>
      </c>
      <c r="AJ12" s="290" t="s">
        <v>1331</v>
      </c>
      <c r="AK12" s="936"/>
      <c r="AL12" s="932"/>
      <c r="AM12" s="1113" t="s">
        <v>35</v>
      </c>
      <c r="AN12" s="1113" t="s">
        <v>36</v>
      </c>
      <c r="AO12" s="1113" t="s">
        <v>37</v>
      </c>
      <c r="AP12" s="1113" t="s">
        <v>38</v>
      </c>
      <c r="AQ12" s="290" t="s">
        <v>1331</v>
      </c>
      <c r="AR12" s="291" t="s">
        <v>35</v>
      </c>
      <c r="AS12" s="1113" t="s">
        <v>36</v>
      </c>
      <c r="AT12" s="1113" t="s">
        <v>37</v>
      </c>
      <c r="AU12" s="1113" t="s">
        <v>38</v>
      </c>
      <c r="AV12" s="290" t="s">
        <v>1331</v>
      </c>
      <c r="AW12" s="936"/>
      <c r="AX12" s="932"/>
      <c r="AY12" s="1113" t="s">
        <v>35</v>
      </c>
      <c r="AZ12" s="1113" t="s">
        <v>36</v>
      </c>
      <c r="BA12" s="1113" t="s">
        <v>37</v>
      </c>
      <c r="BB12" s="1113" t="s">
        <v>38</v>
      </c>
      <c r="BC12" s="290" t="s">
        <v>1331</v>
      </c>
      <c r="BD12" s="291" t="s">
        <v>35</v>
      </c>
      <c r="BE12" s="1113" t="s">
        <v>36</v>
      </c>
      <c r="BF12" s="1113" t="s">
        <v>37</v>
      </c>
      <c r="BG12" s="1113" t="s">
        <v>38</v>
      </c>
      <c r="BH12" s="290" t="s">
        <v>1331</v>
      </c>
      <c r="BI12" s="936"/>
      <c r="BJ12" s="932"/>
      <c r="BK12" s="1113" t="s">
        <v>35</v>
      </c>
      <c r="BL12" s="1113" t="s">
        <v>36</v>
      </c>
      <c r="BM12" s="1113" t="s">
        <v>37</v>
      </c>
      <c r="BN12" s="1113" t="s">
        <v>38</v>
      </c>
      <c r="BO12" s="290" t="s">
        <v>1331</v>
      </c>
      <c r="BP12" s="291" t="s">
        <v>35</v>
      </c>
      <c r="BQ12" s="1113" t="s">
        <v>36</v>
      </c>
      <c r="BR12" s="1113" t="s">
        <v>37</v>
      </c>
      <c r="BS12" s="1113" t="s">
        <v>38</v>
      </c>
      <c r="BT12" s="290" t="s">
        <v>1331</v>
      </c>
      <c r="BU12" s="936"/>
      <c r="BV12" s="932"/>
      <c r="BW12" s="1113" t="s">
        <v>35</v>
      </c>
      <c r="BX12" s="1113" t="s">
        <v>36</v>
      </c>
      <c r="BY12" s="1113" t="s">
        <v>37</v>
      </c>
      <c r="BZ12" s="1113" t="s">
        <v>38</v>
      </c>
      <c r="CA12" s="290" t="s">
        <v>1331</v>
      </c>
      <c r="CB12" s="291" t="s">
        <v>35</v>
      </c>
      <c r="CC12" s="1113" t="s">
        <v>36</v>
      </c>
      <c r="CD12" s="1113" t="s">
        <v>37</v>
      </c>
      <c r="CE12" s="1113" t="s">
        <v>38</v>
      </c>
      <c r="CF12" s="290" t="s">
        <v>1331</v>
      </c>
      <c r="CG12" s="936"/>
      <c r="CH12" s="932"/>
      <c r="CI12" s="1113" t="s">
        <v>35</v>
      </c>
      <c r="CJ12" s="1113" t="s">
        <v>36</v>
      </c>
      <c r="CK12" s="1113" t="s">
        <v>37</v>
      </c>
      <c r="CL12" s="292" t="s">
        <v>38</v>
      </c>
      <c r="CM12" s="934"/>
    </row>
    <row r="13" spans="1:124" ht="15.75" customHeight="1">
      <c r="A13" s="293" t="s">
        <v>205</v>
      </c>
      <c r="B13" s="294"/>
      <c r="C13" s="295"/>
      <c r="D13" s="295"/>
      <c r="E13" s="295"/>
      <c r="F13" s="295"/>
      <c r="G13" s="296"/>
      <c r="H13" s="297"/>
      <c r="I13" s="295"/>
      <c r="J13" s="295"/>
      <c r="K13" s="295"/>
      <c r="L13" s="298"/>
      <c r="M13" s="297"/>
      <c r="N13" s="294"/>
      <c r="O13" s="295"/>
      <c r="P13" s="295"/>
      <c r="Q13" s="295"/>
      <c r="R13" s="295"/>
      <c r="S13" s="296"/>
      <c r="T13" s="297"/>
      <c r="U13" s="295"/>
      <c r="V13" s="295"/>
      <c r="W13" s="295"/>
      <c r="X13" s="298"/>
      <c r="Y13" s="297"/>
      <c r="Z13" s="294"/>
      <c r="AA13" s="295"/>
      <c r="AB13" s="295"/>
      <c r="AC13" s="295"/>
      <c r="AD13" s="295"/>
      <c r="AE13" s="296"/>
      <c r="AF13" s="297"/>
      <c r="AG13" s="295"/>
      <c r="AH13" s="295"/>
      <c r="AI13" s="295"/>
      <c r="AJ13" s="298"/>
      <c r="AK13" s="297"/>
      <c r="AL13" s="294"/>
      <c r="AM13" s="295"/>
      <c r="AN13" s="295"/>
      <c r="AO13" s="295"/>
      <c r="AP13" s="295"/>
      <c r="AQ13" s="296"/>
      <c r="AR13" s="297"/>
      <c r="AS13" s="295"/>
      <c r="AT13" s="295"/>
      <c r="AU13" s="295"/>
      <c r="AV13" s="298"/>
      <c r="AW13" s="297"/>
      <c r="AX13" s="294"/>
      <c r="AY13" s="295"/>
      <c r="AZ13" s="295"/>
      <c r="BA13" s="295"/>
      <c r="BB13" s="295"/>
      <c r="BC13" s="296"/>
      <c r="BD13" s="297"/>
      <c r="BE13" s="295"/>
      <c r="BF13" s="295"/>
      <c r="BG13" s="295"/>
      <c r="BH13" s="298"/>
      <c r="BI13" s="297"/>
      <c r="BJ13" s="294"/>
      <c r="BK13" s="295"/>
      <c r="BL13" s="295"/>
      <c r="BM13" s="295"/>
      <c r="BN13" s="295"/>
      <c r="BO13" s="296"/>
      <c r="BP13" s="297"/>
      <c r="BQ13" s="295"/>
      <c r="BR13" s="295"/>
      <c r="BS13" s="295"/>
      <c r="BT13" s="298"/>
      <c r="BU13" s="297"/>
      <c r="BV13" s="294"/>
      <c r="BW13" s="295"/>
      <c r="BX13" s="295"/>
      <c r="BY13" s="295"/>
      <c r="BZ13" s="295"/>
      <c r="CA13" s="296"/>
      <c r="CB13" s="297"/>
      <c r="CC13" s="295"/>
      <c r="CD13" s="295"/>
      <c r="CE13" s="295"/>
      <c r="CF13" s="298"/>
      <c r="CG13" s="297"/>
      <c r="CH13" s="294"/>
      <c r="CI13" s="294"/>
      <c r="CJ13" s="294"/>
      <c r="CK13" s="294"/>
      <c r="CL13" s="294"/>
      <c r="CM13" s="294"/>
      <c r="DT13" s="264"/>
    </row>
    <row r="14" spans="1:124" ht="15.75" customHeight="1">
      <c r="A14" s="299" t="s">
        <v>206</v>
      </c>
      <c r="B14" s="300">
        <v>1</v>
      </c>
      <c r="C14" s="340">
        <v>227846.8399999972</v>
      </c>
      <c r="D14" s="340">
        <v>228915.53999999716</v>
      </c>
      <c r="E14" s="340">
        <v>226931.68000000203</v>
      </c>
      <c r="F14" s="340">
        <v>244290.26000000222</v>
      </c>
      <c r="G14" s="302">
        <v>927984.31999999855</v>
      </c>
      <c r="H14" s="340"/>
      <c r="I14" s="340"/>
      <c r="J14" s="340"/>
      <c r="K14" s="340"/>
      <c r="L14" s="302">
        <v>0</v>
      </c>
      <c r="M14" s="303">
        <v>927984.31999999855</v>
      </c>
      <c r="N14" s="300">
        <v>1</v>
      </c>
      <c r="O14" s="340">
        <v>1000149.6199999757</v>
      </c>
      <c r="P14" s="340">
        <v>940646.41999997734</v>
      </c>
      <c r="Q14" s="340">
        <v>833358.24000003305</v>
      </c>
      <c r="R14" s="340">
        <v>811839.60000003059</v>
      </c>
      <c r="S14" s="302">
        <v>3585993.8800000167</v>
      </c>
      <c r="T14" s="340"/>
      <c r="U14" s="340"/>
      <c r="V14" s="340"/>
      <c r="W14" s="340"/>
      <c r="X14" s="302">
        <v>0</v>
      </c>
      <c r="Y14" s="303">
        <v>3585993.8800000167</v>
      </c>
      <c r="Z14" s="300">
        <v>1</v>
      </c>
      <c r="AA14" s="340">
        <v>358393.91000000009</v>
      </c>
      <c r="AB14" s="340">
        <v>366787.21000000025</v>
      </c>
      <c r="AC14" s="340">
        <v>398085.21999999823</v>
      </c>
      <c r="AD14" s="340">
        <v>410499.51999999816</v>
      </c>
      <c r="AE14" s="302">
        <v>1533765.8599999966</v>
      </c>
      <c r="AF14" s="340"/>
      <c r="AG14" s="340"/>
      <c r="AH14" s="340"/>
      <c r="AI14" s="340"/>
      <c r="AJ14" s="302">
        <v>0</v>
      </c>
      <c r="AK14" s="303">
        <v>1533765.8599999966</v>
      </c>
      <c r="AL14" s="300">
        <v>1</v>
      </c>
      <c r="AM14" s="340">
        <v>4051982.05</v>
      </c>
      <c r="AN14" s="340">
        <v>4181523</v>
      </c>
      <c r="AO14" s="340">
        <v>4171185.410000043</v>
      </c>
      <c r="AP14" s="340">
        <v>5081624.500000054</v>
      </c>
      <c r="AQ14" s="302">
        <v>17486314.960000098</v>
      </c>
      <c r="AR14" s="340"/>
      <c r="AS14" s="340"/>
      <c r="AT14" s="340"/>
      <c r="AU14" s="340"/>
      <c r="AV14" s="302">
        <v>0</v>
      </c>
      <c r="AW14" s="303">
        <v>17486314.960000098</v>
      </c>
      <c r="AX14" s="300">
        <v>1</v>
      </c>
      <c r="AY14" s="340">
        <v>194514</v>
      </c>
      <c r="AZ14" s="340">
        <v>145885.5</v>
      </c>
      <c r="BA14" s="340">
        <v>139695.65999999997</v>
      </c>
      <c r="BB14" s="340">
        <v>147456.52999999997</v>
      </c>
      <c r="BC14" s="302">
        <v>627551.68999999994</v>
      </c>
      <c r="BD14" s="340"/>
      <c r="BE14" s="340"/>
      <c r="BF14" s="340"/>
      <c r="BG14" s="340"/>
      <c r="BH14" s="302">
        <v>0</v>
      </c>
      <c r="BI14" s="303">
        <v>627551.68999999994</v>
      </c>
      <c r="BJ14" s="300">
        <v>1</v>
      </c>
      <c r="BK14" s="340">
        <v>0</v>
      </c>
      <c r="BL14" s="340">
        <v>0</v>
      </c>
      <c r="BM14" s="340">
        <v>0</v>
      </c>
      <c r="BN14" s="340">
        <v>0</v>
      </c>
      <c r="BO14" s="302">
        <v>0</v>
      </c>
      <c r="BP14" s="340"/>
      <c r="BQ14" s="340"/>
      <c r="BR14" s="340"/>
      <c r="BS14" s="340"/>
      <c r="BT14" s="302">
        <v>0</v>
      </c>
      <c r="BU14" s="303">
        <v>0</v>
      </c>
      <c r="BV14" s="300">
        <v>1</v>
      </c>
      <c r="BW14" s="340">
        <v>293191.40000000002</v>
      </c>
      <c r="BX14" s="340">
        <v>307629.5</v>
      </c>
      <c r="BY14" s="340">
        <v>341817.3499999998</v>
      </c>
      <c r="BZ14" s="340">
        <v>386647.30999999971</v>
      </c>
      <c r="CA14" s="302">
        <v>1329285.5599999996</v>
      </c>
      <c r="CB14" s="340"/>
      <c r="CC14" s="340"/>
      <c r="CD14" s="340"/>
      <c r="CE14" s="340"/>
      <c r="CF14" s="302">
        <v>0</v>
      </c>
      <c r="CG14" s="303">
        <v>1329285.5599999996</v>
      </c>
      <c r="CH14" s="300">
        <v>1</v>
      </c>
      <c r="CI14" s="1114">
        <v>6126077.8199999733</v>
      </c>
      <c r="CJ14" s="1114">
        <v>6171387.1699999748</v>
      </c>
      <c r="CK14" s="1114">
        <v>6111073.560000076</v>
      </c>
      <c r="CL14" s="1114">
        <v>7082357.7200000845</v>
      </c>
      <c r="CM14" s="301">
        <v>25490896.270000108</v>
      </c>
      <c r="CO14" s="265"/>
      <c r="CP14" s="265"/>
      <c r="CQ14" s="265"/>
      <c r="CR14" s="265"/>
      <c r="CS14" s="265"/>
      <c r="CT14" s="265"/>
      <c r="CU14" s="265"/>
      <c r="CV14" s="265"/>
      <c r="DT14" s="264"/>
    </row>
    <row r="15" spans="1:124" ht="15.75" customHeight="1">
      <c r="A15" s="304" t="s">
        <v>1332</v>
      </c>
      <c r="B15" s="300"/>
      <c r="C15" s="340"/>
      <c r="D15" s="340"/>
      <c r="E15" s="340"/>
      <c r="F15" s="340"/>
      <c r="G15" s="302">
        <v>0</v>
      </c>
      <c r="H15" s="340">
        <v>651875.89349999989</v>
      </c>
      <c r="I15" s="340">
        <v>597005.57474999991</v>
      </c>
      <c r="J15" s="340">
        <v>608008.66425000003</v>
      </c>
      <c r="K15" s="340">
        <v>715912.93799999997</v>
      </c>
      <c r="L15" s="302">
        <v>2572803.0704999999</v>
      </c>
      <c r="M15" s="303">
        <v>2572803.0704999999</v>
      </c>
      <c r="N15" s="300"/>
      <c r="O15" s="340"/>
      <c r="P15" s="340"/>
      <c r="Q15" s="340"/>
      <c r="R15" s="340"/>
      <c r="S15" s="302">
        <v>0</v>
      </c>
      <c r="T15" s="340">
        <v>1121553.8295</v>
      </c>
      <c r="U15" s="340">
        <v>1064264.7794999999</v>
      </c>
      <c r="V15" s="340">
        <v>1038397.47375</v>
      </c>
      <c r="W15" s="340">
        <v>1161747.6682499999</v>
      </c>
      <c r="X15" s="302">
        <v>4385963.7510000002</v>
      </c>
      <c r="Y15" s="303">
        <v>4385963.7510000002</v>
      </c>
      <c r="Z15" s="300"/>
      <c r="AA15" s="340"/>
      <c r="AB15" s="340"/>
      <c r="AC15" s="340"/>
      <c r="AD15" s="340"/>
      <c r="AE15" s="302">
        <v>0</v>
      </c>
      <c r="AF15" s="340">
        <v>501490.20674999995</v>
      </c>
      <c r="AG15" s="340">
        <v>514494.25950000004</v>
      </c>
      <c r="AH15" s="340">
        <v>507711.39900000003</v>
      </c>
      <c r="AI15" s="340">
        <v>504386.60024999996</v>
      </c>
      <c r="AJ15" s="302">
        <v>2028082.4654999999</v>
      </c>
      <c r="AK15" s="303">
        <v>2028082.4654999999</v>
      </c>
      <c r="AL15" s="300"/>
      <c r="AM15" s="340"/>
      <c r="AN15" s="340"/>
      <c r="AO15" s="340"/>
      <c r="AP15" s="340"/>
      <c r="AQ15" s="302">
        <v>0</v>
      </c>
      <c r="AR15" s="340">
        <v>4132921.7280000001</v>
      </c>
      <c r="AS15" s="340">
        <v>4122699.0285</v>
      </c>
      <c r="AT15" s="340">
        <v>4066418.4404999991</v>
      </c>
      <c r="AU15" s="340">
        <v>4324271.6497499999</v>
      </c>
      <c r="AV15" s="302">
        <v>16646310.846749999</v>
      </c>
      <c r="AW15" s="303">
        <v>16646310.846749999</v>
      </c>
      <c r="AX15" s="300"/>
      <c r="AY15" s="340"/>
      <c r="AZ15" s="340"/>
      <c r="BA15" s="340"/>
      <c r="BB15" s="340"/>
      <c r="BC15" s="302">
        <v>0</v>
      </c>
      <c r="BD15" s="340">
        <v>117651.22199999999</v>
      </c>
      <c r="BE15" s="340">
        <v>118926.72674999999</v>
      </c>
      <c r="BF15" s="340">
        <v>121947.66675</v>
      </c>
      <c r="BG15" s="340">
        <v>131542.51499999998</v>
      </c>
      <c r="BH15" s="302">
        <v>490068.13049999997</v>
      </c>
      <c r="BI15" s="303">
        <v>490068.13049999997</v>
      </c>
      <c r="BJ15" s="300"/>
      <c r="BK15" s="340"/>
      <c r="BL15" s="340"/>
      <c r="BM15" s="340"/>
      <c r="BN15" s="340"/>
      <c r="BO15" s="302">
        <v>0</v>
      </c>
      <c r="BP15" s="340"/>
      <c r="BQ15" s="340"/>
      <c r="BR15" s="340"/>
      <c r="BS15" s="340"/>
      <c r="BT15" s="302">
        <v>0</v>
      </c>
      <c r="BU15" s="303">
        <v>0</v>
      </c>
      <c r="BV15" s="300"/>
      <c r="BW15" s="340"/>
      <c r="BX15" s="340"/>
      <c r="BY15" s="340"/>
      <c r="BZ15" s="340"/>
      <c r="CA15" s="302">
        <v>0</v>
      </c>
      <c r="CB15" s="340">
        <v>179306.67299999998</v>
      </c>
      <c r="CC15" s="340">
        <v>180798.66675</v>
      </c>
      <c r="CD15" s="340">
        <v>159948.57450000002</v>
      </c>
      <c r="CE15" s="340">
        <v>204880.98150000002</v>
      </c>
      <c r="CF15" s="302">
        <v>724934.89575000003</v>
      </c>
      <c r="CG15" s="303">
        <v>724934.89575000003</v>
      </c>
      <c r="CH15" s="300"/>
      <c r="CI15" s="1114">
        <v>6704799.5527499998</v>
      </c>
      <c r="CJ15" s="1114">
        <v>6598189.0357499998</v>
      </c>
      <c r="CK15" s="1114">
        <v>6502432.2187499991</v>
      </c>
      <c r="CL15" s="1114">
        <v>7042742.3527499987</v>
      </c>
      <c r="CM15" s="301">
        <v>26848163.16</v>
      </c>
      <c r="CP15" s="265"/>
      <c r="CR15" s="265"/>
      <c r="CT15" s="265"/>
      <c r="CV15" s="265"/>
    </row>
    <row r="16" spans="1:124" ht="15.75" customHeight="1">
      <c r="A16" s="304" t="s">
        <v>1333</v>
      </c>
      <c r="B16" s="300"/>
      <c r="C16" s="340"/>
      <c r="D16" s="340"/>
      <c r="E16" s="340"/>
      <c r="F16" s="340"/>
      <c r="G16" s="302">
        <v>0</v>
      </c>
      <c r="H16" s="340">
        <v>35241.417400000006</v>
      </c>
      <c r="I16" s="340">
        <v>31535.380799999999</v>
      </c>
      <c r="J16" s="340">
        <v>31241.488599999997</v>
      </c>
      <c r="K16" s="340">
        <v>34427.233399999997</v>
      </c>
      <c r="L16" s="302">
        <v>132445.5202</v>
      </c>
      <c r="M16" s="303">
        <v>132445.5202</v>
      </c>
      <c r="N16" s="300"/>
      <c r="O16" s="340"/>
      <c r="P16" s="340"/>
      <c r="Q16" s="340"/>
      <c r="R16" s="340"/>
      <c r="S16" s="302">
        <v>0</v>
      </c>
      <c r="T16" s="340">
        <v>69132.62999999999</v>
      </c>
      <c r="U16" s="340">
        <v>67028.756199999989</v>
      </c>
      <c r="V16" s="340">
        <v>64545.122600000002</v>
      </c>
      <c r="W16" s="340">
        <v>70698.973799999992</v>
      </c>
      <c r="X16" s="302">
        <v>271405.48259999999</v>
      </c>
      <c r="Y16" s="303">
        <v>271405.48259999999</v>
      </c>
      <c r="Z16" s="300"/>
      <c r="AA16" s="340"/>
      <c r="AB16" s="340"/>
      <c r="AC16" s="340"/>
      <c r="AD16" s="340"/>
      <c r="AE16" s="302">
        <v>0</v>
      </c>
      <c r="AF16" s="340">
        <v>24904.259800000003</v>
      </c>
      <c r="AG16" s="340">
        <v>25381.951000000001</v>
      </c>
      <c r="AH16" s="340">
        <v>24836.6692</v>
      </c>
      <c r="AI16" s="340">
        <v>24557.712199999998</v>
      </c>
      <c r="AJ16" s="302">
        <v>99680.592199999999</v>
      </c>
      <c r="AK16" s="303">
        <v>99680.592199999999</v>
      </c>
      <c r="AL16" s="300"/>
      <c r="AM16" s="340"/>
      <c r="AN16" s="340"/>
      <c r="AO16" s="340"/>
      <c r="AP16" s="340"/>
      <c r="AQ16" s="302">
        <v>0</v>
      </c>
      <c r="AR16" s="340">
        <v>188244.94639999999</v>
      </c>
      <c r="AS16" s="340">
        <v>189183.61</v>
      </c>
      <c r="AT16" s="340">
        <v>187969.50759999998</v>
      </c>
      <c r="AU16" s="340">
        <v>201666.42860000001</v>
      </c>
      <c r="AV16" s="302">
        <v>767064.4926</v>
      </c>
      <c r="AW16" s="303">
        <v>767064.4926</v>
      </c>
      <c r="AX16" s="300"/>
      <c r="AY16" s="340"/>
      <c r="AZ16" s="340"/>
      <c r="BA16" s="340"/>
      <c r="BB16" s="340"/>
      <c r="BC16" s="302">
        <v>0</v>
      </c>
      <c r="BD16" s="340">
        <v>3003.5922000000005</v>
      </c>
      <c r="BE16" s="340">
        <v>3038.0882000000001</v>
      </c>
      <c r="BF16" s="340">
        <v>3202.1990000000001</v>
      </c>
      <c r="BG16" s="340">
        <v>3267.8785999999996</v>
      </c>
      <c r="BH16" s="302">
        <v>12511.758000000002</v>
      </c>
      <c r="BI16" s="303">
        <v>12511.758000000002</v>
      </c>
      <c r="BJ16" s="300"/>
      <c r="BK16" s="340"/>
      <c r="BL16" s="340"/>
      <c r="BM16" s="340"/>
      <c r="BN16" s="340"/>
      <c r="BO16" s="302">
        <v>0</v>
      </c>
      <c r="BP16" s="340"/>
      <c r="BQ16" s="340"/>
      <c r="BR16" s="340"/>
      <c r="BS16" s="340"/>
      <c r="BT16" s="302">
        <v>0</v>
      </c>
      <c r="BU16" s="303">
        <v>0</v>
      </c>
      <c r="BV16" s="300"/>
      <c r="BW16" s="340"/>
      <c r="BX16" s="340"/>
      <c r="BY16" s="340"/>
      <c r="BZ16" s="340"/>
      <c r="CA16" s="302">
        <v>0</v>
      </c>
      <c r="CB16" s="340">
        <v>5198.018</v>
      </c>
      <c r="CC16" s="340">
        <v>5136.4543999999996</v>
      </c>
      <c r="CD16" s="340">
        <v>4384.3338000000003</v>
      </c>
      <c r="CE16" s="340">
        <v>4922.4517999999998</v>
      </c>
      <c r="CF16" s="302">
        <v>19641.257999999998</v>
      </c>
      <c r="CG16" s="303">
        <v>19641.257999999998</v>
      </c>
      <c r="CH16" s="300"/>
      <c r="CI16" s="1114">
        <v>325724.86379999999</v>
      </c>
      <c r="CJ16" s="1114">
        <v>321304.24059999996</v>
      </c>
      <c r="CK16" s="1114">
        <v>316179.32080000004</v>
      </c>
      <c r="CL16" s="1114">
        <v>339540.67839999998</v>
      </c>
      <c r="CM16" s="301">
        <v>1302749.1035999998</v>
      </c>
      <c r="CT16" s="265"/>
      <c r="CV16" s="265"/>
    </row>
    <row r="17" spans="1:100" ht="15.75" customHeight="1">
      <c r="A17" s="304" t="s">
        <v>1334</v>
      </c>
      <c r="B17" s="300"/>
      <c r="C17" s="340"/>
      <c r="D17" s="340"/>
      <c r="E17" s="340"/>
      <c r="F17" s="340"/>
      <c r="G17" s="302">
        <v>0</v>
      </c>
      <c r="H17" s="340">
        <v>515973.17620964017</v>
      </c>
      <c r="I17" s="340">
        <v>487443.8536704026</v>
      </c>
      <c r="J17" s="340">
        <v>476032.1246547075</v>
      </c>
      <c r="K17" s="340">
        <v>527384.90522533515</v>
      </c>
      <c r="L17" s="302">
        <v>2006834.0597600853</v>
      </c>
      <c r="M17" s="303">
        <v>2006834.0597600853</v>
      </c>
      <c r="N17" s="300"/>
      <c r="O17" s="340"/>
      <c r="P17" s="340"/>
      <c r="Q17" s="340"/>
      <c r="R17" s="340"/>
      <c r="S17" s="302">
        <v>0</v>
      </c>
      <c r="T17" s="340">
        <v>803996.02152944752</v>
      </c>
      <c r="U17" s="340">
        <v>778830.81700324488</v>
      </c>
      <c r="V17" s="340">
        <v>749148.78089541628</v>
      </c>
      <c r="W17" s="340">
        <v>820772.82454691594</v>
      </c>
      <c r="X17" s="302">
        <v>3152748.4439750244</v>
      </c>
      <c r="Y17" s="303">
        <v>3152748.4439750244</v>
      </c>
      <c r="Z17" s="300"/>
      <c r="AA17" s="340"/>
      <c r="AB17" s="340"/>
      <c r="AC17" s="340"/>
      <c r="AD17" s="340"/>
      <c r="AE17" s="302">
        <v>0</v>
      </c>
      <c r="AF17" s="340">
        <v>234312.50715687839</v>
      </c>
      <c r="AG17" s="340">
        <v>240197.06783890049</v>
      </c>
      <c r="AH17" s="340">
        <v>235917.38734288444</v>
      </c>
      <c r="AI17" s="340">
        <v>239127.14771489648</v>
      </c>
      <c r="AJ17" s="302">
        <v>949554.11005355977</v>
      </c>
      <c r="AK17" s="303">
        <v>949554.11005355977</v>
      </c>
      <c r="AL17" s="300"/>
      <c r="AM17" s="340"/>
      <c r="AN17" s="340"/>
      <c r="AO17" s="340"/>
      <c r="AP17" s="340"/>
      <c r="AQ17" s="302">
        <v>0</v>
      </c>
      <c r="AR17" s="340">
        <v>759105.43632768048</v>
      </c>
      <c r="AS17" s="340">
        <v>763258.79098772269</v>
      </c>
      <c r="AT17" s="340">
        <v>760702.88042769686</v>
      </c>
      <c r="AU17" s="340">
        <v>828434.51026838191</v>
      </c>
      <c r="AV17" s="302">
        <v>3111501.6180114816</v>
      </c>
      <c r="AW17" s="303">
        <v>3111501.6180114816</v>
      </c>
      <c r="AX17" s="300"/>
      <c r="AY17" s="340"/>
      <c r="AZ17" s="340"/>
      <c r="BA17" s="340"/>
      <c r="BB17" s="340"/>
      <c r="BC17" s="302">
        <v>0</v>
      </c>
      <c r="BD17" s="340">
        <v>10582.713211829214</v>
      </c>
      <c r="BE17" s="340">
        <v>10903.401490975555</v>
      </c>
      <c r="BF17" s="340">
        <v>11865.466328414574</v>
      </c>
      <c r="BG17" s="340">
        <v>12827.531165853592</v>
      </c>
      <c r="BH17" s="302">
        <v>46179.112197072936</v>
      </c>
      <c r="BI17" s="303">
        <v>46179.112197072936</v>
      </c>
      <c r="BJ17" s="300"/>
      <c r="BK17" s="340"/>
      <c r="BL17" s="340"/>
      <c r="BM17" s="340"/>
      <c r="BN17" s="340"/>
      <c r="BO17" s="302">
        <v>0</v>
      </c>
      <c r="BP17" s="340"/>
      <c r="BQ17" s="340"/>
      <c r="BR17" s="340"/>
      <c r="BS17" s="340"/>
      <c r="BT17" s="302">
        <v>0</v>
      </c>
      <c r="BU17" s="303">
        <v>0</v>
      </c>
      <c r="BV17" s="300"/>
      <c r="BW17" s="340"/>
      <c r="BX17" s="340"/>
      <c r="BY17" s="340"/>
      <c r="BZ17" s="340"/>
      <c r="CA17" s="302">
        <v>0</v>
      </c>
      <c r="CB17" s="340">
        <v>25880.712107578933</v>
      </c>
      <c r="CC17" s="340">
        <v>25032.164169625525</v>
      </c>
      <c r="CD17" s="340">
        <v>21213.698448835188</v>
      </c>
      <c r="CE17" s="340">
        <v>23759.342262695413</v>
      </c>
      <c r="CF17" s="302">
        <v>95885.916988735058</v>
      </c>
      <c r="CG17" s="303">
        <v>95885.916988735058</v>
      </c>
      <c r="CH17" s="300"/>
      <c r="CI17" s="1114">
        <v>2349850.5665430548</v>
      </c>
      <c r="CJ17" s="1114">
        <v>2305666.0951608717</v>
      </c>
      <c r="CK17" s="1114">
        <v>2254880.3380979551</v>
      </c>
      <c r="CL17" s="1114">
        <v>2452306.2611840786</v>
      </c>
      <c r="CM17" s="301">
        <v>9362703.2609859593</v>
      </c>
    </row>
    <row r="18" spans="1:100" ht="15.75" customHeight="1">
      <c r="A18" s="299" t="s">
        <v>208</v>
      </c>
      <c r="B18" s="300">
        <v>2</v>
      </c>
      <c r="C18" s="305">
        <v>0</v>
      </c>
      <c r="D18" s="305">
        <v>0</v>
      </c>
      <c r="E18" s="305">
        <v>0</v>
      </c>
      <c r="F18" s="305">
        <v>0</v>
      </c>
      <c r="G18" s="302">
        <v>0</v>
      </c>
      <c r="H18" s="305">
        <v>1203090.4871096401</v>
      </c>
      <c r="I18" s="305">
        <v>1115984.8092204025</v>
      </c>
      <c r="J18" s="305">
        <v>1115282.2775047077</v>
      </c>
      <c r="K18" s="305">
        <v>1277725.076625335</v>
      </c>
      <c r="L18" s="302">
        <v>4712082.6504600849</v>
      </c>
      <c r="M18" s="303">
        <v>4712082.6504600849</v>
      </c>
      <c r="N18" s="300">
        <v>2</v>
      </c>
      <c r="O18" s="305">
        <v>0</v>
      </c>
      <c r="P18" s="305">
        <v>0</v>
      </c>
      <c r="Q18" s="305">
        <v>0</v>
      </c>
      <c r="R18" s="305">
        <v>0</v>
      </c>
      <c r="S18" s="302">
        <v>0</v>
      </c>
      <c r="T18" s="305">
        <v>1994682.4810294474</v>
      </c>
      <c r="U18" s="305">
        <v>1910124.3527032449</v>
      </c>
      <c r="V18" s="305">
        <v>1852091.3772454164</v>
      </c>
      <c r="W18" s="305">
        <v>2053219.4665969159</v>
      </c>
      <c r="X18" s="302">
        <v>7810117.6775750257</v>
      </c>
      <c r="Y18" s="303">
        <v>7810117.6775750257</v>
      </c>
      <c r="Z18" s="300">
        <v>2</v>
      </c>
      <c r="AA18" s="305">
        <v>0</v>
      </c>
      <c r="AB18" s="305">
        <v>0</v>
      </c>
      <c r="AC18" s="305">
        <v>0</v>
      </c>
      <c r="AD18" s="305">
        <v>0</v>
      </c>
      <c r="AE18" s="302">
        <v>0</v>
      </c>
      <c r="AF18" s="305">
        <v>760706.97370687837</v>
      </c>
      <c r="AG18" s="305">
        <v>780073.27833890053</v>
      </c>
      <c r="AH18" s="305">
        <v>768465.45554288442</v>
      </c>
      <c r="AI18" s="305">
        <v>768071.46016489645</v>
      </c>
      <c r="AJ18" s="302">
        <v>3077317.1677535595</v>
      </c>
      <c r="AK18" s="303">
        <v>3077317.1677535595</v>
      </c>
      <c r="AL18" s="300">
        <v>2</v>
      </c>
      <c r="AM18" s="305">
        <v>0</v>
      </c>
      <c r="AN18" s="305">
        <v>0</v>
      </c>
      <c r="AO18" s="305">
        <v>0</v>
      </c>
      <c r="AP18" s="305">
        <v>0</v>
      </c>
      <c r="AQ18" s="302">
        <v>0</v>
      </c>
      <c r="AR18" s="305">
        <v>5080272.1107276808</v>
      </c>
      <c r="AS18" s="305">
        <v>5075141.4294877229</v>
      </c>
      <c r="AT18" s="305">
        <v>5015090.8285276955</v>
      </c>
      <c r="AU18" s="305">
        <v>5354372.5886183819</v>
      </c>
      <c r="AV18" s="302">
        <v>20524876.957361482</v>
      </c>
      <c r="AW18" s="303">
        <v>20524876.957361482</v>
      </c>
      <c r="AX18" s="300">
        <v>2</v>
      </c>
      <c r="AY18" s="305">
        <v>0</v>
      </c>
      <c r="AZ18" s="305">
        <v>0</v>
      </c>
      <c r="BA18" s="305">
        <v>0</v>
      </c>
      <c r="BB18" s="305">
        <v>0</v>
      </c>
      <c r="BC18" s="302">
        <v>0</v>
      </c>
      <c r="BD18" s="305">
        <v>131237.52741182921</v>
      </c>
      <c r="BE18" s="305">
        <v>132868.21644097555</v>
      </c>
      <c r="BF18" s="305">
        <v>137015.33207841456</v>
      </c>
      <c r="BG18" s="305">
        <v>147637.92476585356</v>
      </c>
      <c r="BH18" s="302">
        <v>548759.00069707283</v>
      </c>
      <c r="BI18" s="303">
        <v>548759.00069707283</v>
      </c>
      <c r="BJ18" s="300">
        <v>2</v>
      </c>
      <c r="BK18" s="305">
        <v>0</v>
      </c>
      <c r="BL18" s="305">
        <v>0</v>
      </c>
      <c r="BM18" s="305">
        <v>0</v>
      </c>
      <c r="BN18" s="305">
        <v>0</v>
      </c>
      <c r="BO18" s="302">
        <v>0</v>
      </c>
      <c r="BP18" s="305">
        <v>0</v>
      </c>
      <c r="BQ18" s="305">
        <v>0</v>
      </c>
      <c r="BR18" s="305">
        <v>0</v>
      </c>
      <c r="BS18" s="305">
        <v>0</v>
      </c>
      <c r="BT18" s="302">
        <v>0</v>
      </c>
      <c r="BU18" s="303">
        <v>0</v>
      </c>
      <c r="BV18" s="300">
        <v>2</v>
      </c>
      <c r="BW18" s="305">
        <v>0</v>
      </c>
      <c r="BX18" s="305">
        <v>0</v>
      </c>
      <c r="BY18" s="305">
        <v>0</v>
      </c>
      <c r="BZ18" s="305">
        <v>0</v>
      </c>
      <c r="CA18" s="302">
        <v>0</v>
      </c>
      <c r="CB18" s="305">
        <v>210385.40310757892</v>
      </c>
      <c r="CC18" s="305">
        <v>210967.28531962552</v>
      </c>
      <c r="CD18" s="305">
        <v>185546.60674883518</v>
      </c>
      <c r="CE18" s="305">
        <v>233562.77556269546</v>
      </c>
      <c r="CF18" s="302">
        <v>840462.07073873514</v>
      </c>
      <c r="CG18" s="303">
        <v>840462.07073873514</v>
      </c>
      <c r="CH18" s="300">
        <v>2</v>
      </c>
      <c r="CI18" s="1114">
        <v>9380374.9830930568</v>
      </c>
      <c r="CJ18" s="1114">
        <v>9225159.3715108726</v>
      </c>
      <c r="CK18" s="1114">
        <v>9073491.877647955</v>
      </c>
      <c r="CL18" s="1114">
        <v>9834589.2923340779</v>
      </c>
      <c r="CM18" s="301">
        <v>37513615.524585962</v>
      </c>
      <c r="CO18" s="265"/>
      <c r="CP18" s="265"/>
      <c r="CQ18" s="265"/>
      <c r="CR18" s="265"/>
      <c r="CS18" s="265"/>
      <c r="CT18" s="265"/>
      <c r="CU18" s="265"/>
      <c r="CV18" s="265"/>
    </row>
    <row r="19" spans="1:100" ht="15.75" customHeight="1">
      <c r="A19" s="304" t="s">
        <v>210</v>
      </c>
      <c r="B19" s="300">
        <v>3</v>
      </c>
      <c r="C19" s="341"/>
      <c r="D19" s="341"/>
      <c r="E19" s="341"/>
      <c r="F19" s="341"/>
      <c r="G19" s="302">
        <v>0</v>
      </c>
      <c r="H19" s="341"/>
      <c r="I19" s="341"/>
      <c r="J19" s="341"/>
      <c r="K19" s="341"/>
      <c r="L19" s="302">
        <v>0</v>
      </c>
      <c r="M19" s="303">
        <v>0</v>
      </c>
      <c r="N19" s="300">
        <v>3</v>
      </c>
      <c r="O19" s="341"/>
      <c r="P19" s="341"/>
      <c r="Q19" s="341"/>
      <c r="R19" s="341"/>
      <c r="S19" s="302">
        <v>0</v>
      </c>
      <c r="T19" s="341"/>
      <c r="U19" s="341"/>
      <c r="V19" s="341"/>
      <c r="W19" s="341"/>
      <c r="X19" s="302">
        <v>0</v>
      </c>
      <c r="Y19" s="303">
        <v>0</v>
      </c>
      <c r="Z19" s="300">
        <v>3</v>
      </c>
      <c r="AA19" s="341"/>
      <c r="AB19" s="341"/>
      <c r="AC19" s="341"/>
      <c r="AD19" s="341"/>
      <c r="AE19" s="302">
        <v>0</v>
      </c>
      <c r="AF19" s="341"/>
      <c r="AG19" s="341"/>
      <c r="AH19" s="341"/>
      <c r="AI19" s="341"/>
      <c r="AJ19" s="302">
        <v>0</v>
      </c>
      <c r="AK19" s="303">
        <v>0</v>
      </c>
      <c r="AL19" s="300">
        <v>3</v>
      </c>
      <c r="AM19" s="341"/>
      <c r="AN19" s="341"/>
      <c r="AO19" s="341"/>
      <c r="AP19" s="341"/>
      <c r="AQ19" s="302">
        <v>0</v>
      </c>
      <c r="AR19" s="341"/>
      <c r="AS19" s="341"/>
      <c r="AT19" s="341"/>
      <c r="AU19" s="341"/>
      <c r="AV19" s="302">
        <v>0</v>
      </c>
      <c r="AW19" s="303">
        <v>0</v>
      </c>
      <c r="AX19" s="300">
        <v>3</v>
      </c>
      <c r="AY19" s="341"/>
      <c r="AZ19" s="341"/>
      <c r="BA19" s="341"/>
      <c r="BB19" s="341"/>
      <c r="BC19" s="302">
        <v>0</v>
      </c>
      <c r="BD19" s="341"/>
      <c r="BE19" s="341"/>
      <c r="BF19" s="341"/>
      <c r="BG19" s="341"/>
      <c r="BH19" s="302">
        <v>0</v>
      </c>
      <c r="BI19" s="303">
        <v>0</v>
      </c>
      <c r="BJ19" s="300">
        <v>3</v>
      </c>
      <c r="BK19" s="341"/>
      <c r="BL19" s="341"/>
      <c r="BM19" s="341"/>
      <c r="BN19" s="341"/>
      <c r="BO19" s="302">
        <v>0</v>
      </c>
      <c r="BP19" s="341"/>
      <c r="BQ19" s="341"/>
      <c r="BR19" s="341"/>
      <c r="BS19" s="341"/>
      <c r="BT19" s="302">
        <v>0</v>
      </c>
      <c r="BU19" s="303">
        <v>0</v>
      </c>
      <c r="BV19" s="300">
        <v>3</v>
      </c>
      <c r="BW19" s="341"/>
      <c r="BX19" s="341"/>
      <c r="BY19" s="341"/>
      <c r="BZ19" s="341"/>
      <c r="CA19" s="302">
        <v>0</v>
      </c>
      <c r="CB19" s="341"/>
      <c r="CC19" s="341"/>
      <c r="CD19" s="341"/>
      <c r="CE19" s="341"/>
      <c r="CF19" s="302">
        <v>0</v>
      </c>
      <c r="CG19" s="303">
        <v>0</v>
      </c>
      <c r="CH19" s="300">
        <v>3</v>
      </c>
      <c r="CI19" s="1114">
        <v>0</v>
      </c>
      <c r="CJ19" s="1114">
        <v>0</v>
      </c>
      <c r="CK19" s="1114">
        <v>0</v>
      </c>
      <c r="CL19" s="1114">
        <v>0</v>
      </c>
      <c r="CM19" s="301">
        <v>0</v>
      </c>
      <c r="CP19" s="265"/>
      <c r="CR19" s="265"/>
      <c r="CT19" s="265"/>
      <c r="CV19" s="265"/>
    </row>
    <row r="20" spans="1:100" ht="15.75" customHeight="1">
      <c r="A20" s="304" t="s">
        <v>212</v>
      </c>
      <c r="B20" s="300">
        <v>4</v>
      </c>
      <c r="C20" s="341"/>
      <c r="D20" s="341"/>
      <c r="E20" s="341"/>
      <c r="F20" s="341"/>
      <c r="G20" s="302">
        <v>0</v>
      </c>
      <c r="H20" s="341">
        <v>0</v>
      </c>
      <c r="I20" s="341">
        <v>0</v>
      </c>
      <c r="J20" s="341">
        <v>0</v>
      </c>
      <c r="K20" s="341">
        <v>0</v>
      </c>
      <c r="L20" s="302">
        <v>0</v>
      </c>
      <c r="M20" s="303">
        <v>0</v>
      </c>
      <c r="N20" s="300">
        <v>4</v>
      </c>
      <c r="O20" s="341"/>
      <c r="P20" s="341"/>
      <c r="Q20" s="341"/>
      <c r="R20" s="341"/>
      <c r="S20" s="302">
        <v>0</v>
      </c>
      <c r="T20" s="341">
        <v>0</v>
      </c>
      <c r="U20" s="341">
        <v>0</v>
      </c>
      <c r="V20" s="341">
        <v>0</v>
      </c>
      <c r="W20" s="341">
        <v>0</v>
      </c>
      <c r="X20" s="302">
        <v>0</v>
      </c>
      <c r="Y20" s="303">
        <v>0</v>
      </c>
      <c r="Z20" s="300">
        <v>4</v>
      </c>
      <c r="AA20" s="341"/>
      <c r="AB20" s="341"/>
      <c r="AC20" s="341"/>
      <c r="AD20" s="341"/>
      <c r="AE20" s="302">
        <v>0</v>
      </c>
      <c r="AF20" s="341">
        <v>0</v>
      </c>
      <c r="AG20" s="341">
        <v>0</v>
      </c>
      <c r="AH20" s="341">
        <v>0</v>
      </c>
      <c r="AI20" s="341">
        <v>0</v>
      </c>
      <c r="AJ20" s="302">
        <v>0</v>
      </c>
      <c r="AK20" s="303">
        <v>0</v>
      </c>
      <c r="AL20" s="300">
        <v>4</v>
      </c>
      <c r="AM20" s="341"/>
      <c r="AN20" s="341"/>
      <c r="AO20" s="341"/>
      <c r="AP20" s="341"/>
      <c r="AQ20" s="302">
        <v>0</v>
      </c>
      <c r="AR20" s="341">
        <v>0</v>
      </c>
      <c r="AS20" s="341">
        <v>0</v>
      </c>
      <c r="AT20" s="341">
        <v>0</v>
      </c>
      <c r="AU20" s="341">
        <v>0</v>
      </c>
      <c r="AV20" s="302">
        <v>0</v>
      </c>
      <c r="AW20" s="303">
        <v>0</v>
      </c>
      <c r="AX20" s="300">
        <v>4</v>
      </c>
      <c r="AY20" s="341"/>
      <c r="AZ20" s="341"/>
      <c r="BA20" s="341"/>
      <c r="BB20" s="341"/>
      <c r="BC20" s="302">
        <v>0</v>
      </c>
      <c r="BD20" s="341">
        <v>0</v>
      </c>
      <c r="BE20" s="341">
        <v>0</v>
      </c>
      <c r="BF20" s="341">
        <v>0</v>
      </c>
      <c r="BG20" s="341">
        <v>0</v>
      </c>
      <c r="BH20" s="302">
        <v>0</v>
      </c>
      <c r="BI20" s="303">
        <v>0</v>
      </c>
      <c r="BJ20" s="300">
        <v>4</v>
      </c>
      <c r="BK20" s="341"/>
      <c r="BL20" s="341"/>
      <c r="BM20" s="341"/>
      <c r="BN20" s="341"/>
      <c r="BO20" s="302">
        <v>0</v>
      </c>
      <c r="BP20" s="341"/>
      <c r="BQ20" s="341"/>
      <c r="BR20" s="341"/>
      <c r="BS20" s="341"/>
      <c r="BT20" s="302">
        <v>0</v>
      </c>
      <c r="BU20" s="303">
        <v>0</v>
      </c>
      <c r="BV20" s="300">
        <v>4</v>
      </c>
      <c r="BW20" s="341"/>
      <c r="BX20" s="341"/>
      <c r="BY20" s="341"/>
      <c r="BZ20" s="341"/>
      <c r="CA20" s="302">
        <v>0</v>
      </c>
      <c r="CB20" s="341">
        <v>0</v>
      </c>
      <c r="CC20" s="341">
        <v>0</v>
      </c>
      <c r="CD20" s="341">
        <v>0</v>
      </c>
      <c r="CE20" s="341">
        <v>0</v>
      </c>
      <c r="CF20" s="302">
        <v>0</v>
      </c>
      <c r="CG20" s="303">
        <v>0</v>
      </c>
      <c r="CH20" s="300">
        <v>4</v>
      </c>
      <c r="CI20" s="1114">
        <v>0</v>
      </c>
      <c r="CJ20" s="1114">
        <v>0</v>
      </c>
      <c r="CK20" s="1114">
        <v>0</v>
      </c>
      <c r="CL20" s="1114">
        <v>0</v>
      </c>
      <c r="CM20" s="301">
        <v>0</v>
      </c>
      <c r="CP20" s="265"/>
      <c r="CR20" s="265"/>
      <c r="CT20" s="265"/>
      <c r="CV20" s="265"/>
    </row>
    <row r="21" spans="1:100" s="266" customFormat="1" ht="15.75" customHeight="1">
      <c r="A21" s="299" t="s">
        <v>214</v>
      </c>
      <c r="B21" s="300">
        <v>5</v>
      </c>
      <c r="C21" s="306">
        <v>227846.8399999972</v>
      </c>
      <c r="D21" s="306">
        <v>228915.53999999716</v>
      </c>
      <c r="E21" s="306">
        <v>226931.68000000203</v>
      </c>
      <c r="F21" s="306">
        <v>244290.26000000222</v>
      </c>
      <c r="G21" s="302">
        <v>927984.31999999855</v>
      </c>
      <c r="H21" s="306">
        <v>1203090.4871096401</v>
      </c>
      <c r="I21" s="306">
        <v>1115984.8092204025</v>
      </c>
      <c r="J21" s="306">
        <v>1115282.2775047077</v>
      </c>
      <c r="K21" s="306">
        <v>1277725.076625335</v>
      </c>
      <c r="L21" s="302">
        <v>4712082.6504600849</v>
      </c>
      <c r="M21" s="307">
        <v>5640066.9704600833</v>
      </c>
      <c r="N21" s="300">
        <v>5</v>
      </c>
      <c r="O21" s="306">
        <v>1000149.6199999757</v>
      </c>
      <c r="P21" s="306">
        <v>940646.41999997734</v>
      </c>
      <c r="Q21" s="306">
        <v>833358.24000003305</v>
      </c>
      <c r="R21" s="306">
        <v>811839.60000003059</v>
      </c>
      <c r="S21" s="302">
        <v>3585993.8800000167</v>
      </c>
      <c r="T21" s="306">
        <v>1994682.4810294474</v>
      </c>
      <c r="U21" s="306">
        <v>1910124.3527032449</v>
      </c>
      <c r="V21" s="306">
        <v>1852091.3772454164</v>
      </c>
      <c r="W21" s="306">
        <v>2053219.4665969159</v>
      </c>
      <c r="X21" s="302">
        <v>7810117.6775750257</v>
      </c>
      <c r="Y21" s="307">
        <v>11396111.557575043</v>
      </c>
      <c r="Z21" s="300">
        <v>5</v>
      </c>
      <c r="AA21" s="306">
        <v>358393.91000000009</v>
      </c>
      <c r="AB21" s="306">
        <v>366787.21000000025</v>
      </c>
      <c r="AC21" s="306">
        <v>398085.21999999823</v>
      </c>
      <c r="AD21" s="306">
        <v>410499.51999999816</v>
      </c>
      <c r="AE21" s="302">
        <v>1533765.8599999966</v>
      </c>
      <c r="AF21" s="306">
        <v>760706.97370687837</v>
      </c>
      <c r="AG21" s="306">
        <v>780073.27833890053</v>
      </c>
      <c r="AH21" s="306">
        <v>768465.45554288442</v>
      </c>
      <c r="AI21" s="306">
        <v>768071.46016489645</v>
      </c>
      <c r="AJ21" s="302">
        <v>3077317.1677535595</v>
      </c>
      <c r="AK21" s="307">
        <v>4611083.0277535561</v>
      </c>
      <c r="AL21" s="300">
        <v>5</v>
      </c>
      <c r="AM21" s="306">
        <v>4051982.05</v>
      </c>
      <c r="AN21" s="306">
        <v>4181523</v>
      </c>
      <c r="AO21" s="306">
        <v>4171185.410000043</v>
      </c>
      <c r="AP21" s="306">
        <v>5081624.500000054</v>
      </c>
      <c r="AQ21" s="302">
        <v>17486314.960000098</v>
      </c>
      <c r="AR21" s="306">
        <v>5080272.1107276808</v>
      </c>
      <c r="AS21" s="306">
        <v>5075141.4294877229</v>
      </c>
      <c r="AT21" s="306">
        <v>5015090.8285276955</v>
      </c>
      <c r="AU21" s="306">
        <v>5354372.5886183819</v>
      </c>
      <c r="AV21" s="302">
        <v>20524876.957361482</v>
      </c>
      <c r="AW21" s="307">
        <v>38011191.91736158</v>
      </c>
      <c r="AX21" s="300">
        <v>5</v>
      </c>
      <c r="AY21" s="306">
        <v>194514</v>
      </c>
      <c r="AZ21" s="306">
        <v>145885.5</v>
      </c>
      <c r="BA21" s="306">
        <v>139695.65999999997</v>
      </c>
      <c r="BB21" s="306">
        <v>147456.52999999997</v>
      </c>
      <c r="BC21" s="302">
        <v>627551.68999999994</v>
      </c>
      <c r="BD21" s="306">
        <v>131237.52741182921</v>
      </c>
      <c r="BE21" s="306">
        <v>132868.21644097555</v>
      </c>
      <c r="BF21" s="306">
        <v>137015.33207841456</v>
      </c>
      <c r="BG21" s="306">
        <v>147637.92476585356</v>
      </c>
      <c r="BH21" s="302">
        <v>548759.00069707283</v>
      </c>
      <c r="BI21" s="307">
        <v>1176310.6906970728</v>
      </c>
      <c r="BJ21" s="300">
        <v>5</v>
      </c>
      <c r="BK21" s="306">
        <v>0</v>
      </c>
      <c r="BL21" s="306">
        <v>0</v>
      </c>
      <c r="BM21" s="306">
        <v>0</v>
      </c>
      <c r="BN21" s="306">
        <v>0</v>
      </c>
      <c r="BO21" s="302">
        <v>0</v>
      </c>
      <c r="BP21" s="306">
        <v>0</v>
      </c>
      <c r="BQ21" s="306">
        <v>0</v>
      </c>
      <c r="BR21" s="306">
        <v>0</v>
      </c>
      <c r="BS21" s="306">
        <v>0</v>
      </c>
      <c r="BT21" s="302">
        <v>0</v>
      </c>
      <c r="BU21" s="307">
        <v>0</v>
      </c>
      <c r="BV21" s="300">
        <v>5</v>
      </c>
      <c r="BW21" s="306">
        <v>293191.40000000002</v>
      </c>
      <c r="BX21" s="306">
        <v>307629.5</v>
      </c>
      <c r="BY21" s="306">
        <v>341817.3499999998</v>
      </c>
      <c r="BZ21" s="306">
        <v>386647.30999999971</v>
      </c>
      <c r="CA21" s="302">
        <v>1329285.5599999996</v>
      </c>
      <c r="CB21" s="306">
        <v>210385.40310757892</v>
      </c>
      <c r="CC21" s="306">
        <v>210967.28531962552</v>
      </c>
      <c r="CD21" s="306">
        <v>185546.60674883518</v>
      </c>
      <c r="CE21" s="306">
        <v>233562.77556269546</v>
      </c>
      <c r="CF21" s="302">
        <v>840462.07073873514</v>
      </c>
      <c r="CG21" s="307">
        <v>2169747.6307387347</v>
      </c>
      <c r="CH21" s="300">
        <v>5</v>
      </c>
      <c r="CI21" s="1114">
        <v>15506452.803093031</v>
      </c>
      <c r="CJ21" s="1114">
        <v>15396546.541510846</v>
      </c>
      <c r="CK21" s="1114">
        <v>15184565.437648028</v>
      </c>
      <c r="CL21" s="1114">
        <v>16916947.012334161</v>
      </c>
      <c r="CM21" s="301">
        <v>63004511.79458607</v>
      </c>
      <c r="CP21" s="267"/>
      <c r="CR21" s="267"/>
      <c r="CT21" s="267"/>
      <c r="CV21" s="267"/>
    </row>
    <row r="22" spans="1:100" ht="15.75" customHeight="1">
      <c r="A22" s="299" t="s">
        <v>185</v>
      </c>
      <c r="B22" s="294"/>
      <c r="C22" s="308"/>
      <c r="D22" s="308"/>
      <c r="E22" s="308"/>
      <c r="F22" s="308"/>
      <c r="G22" s="309"/>
      <c r="H22" s="308"/>
      <c r="I22" s="308"/>
      <c r="J22" s="308"/>
      <c r="K22" s="308"/>
      <c r="L22" s="309"/>
      <c r="M22" s="310"/>
      <c r="N22" s="294"/>
      <c r="O22" s="308"/>
      <c r="P22" s="308"/>
      <c r="Q22" s="308"/>
      <c r="R22" s="308"/>
      <c r="S22" s="309"/>
      <c r="T22" s="308"/>
      <c r="U22" s="308"/>
      <c r="V22" s="308"/>
      <c r="W22" s="308"/>
      <c r="X22" s="309"/>
      <c r="Y22" s="310"/>
      <c r="Z22" s="294"/>
      <c r="AA22" s="308"/>
      <c r="AB22" s="308"/>
      <c r="AC22" s="308"/>
      <c r="AD22" s="308"/>
      <c r="AE22" s="309"/>
      <c r="AF22" s="308"/>
      <c r="AG22" s="308"/>
      <c r="AH22" s="308"/>
      <c r="AI22" s="308"/>
      <c r="AJ22" s="309"/>
      <c r="AK22" s="310"/>
      <c r="AL22" s="294"/>
      <c r="AM22" s="308"/>
      <c r="AN22" s="308"/>
      <c r="AO22" s="308"/>
      <c r="AP22" s="308"/>
      <c r="AQ22" s="309"/>
      <c r="AR22" s="308"/>
      <c r="AS22" s="308"/>
      <c r="AT22" s="308"/>
      <c r="AU22" s="308"/>
      <c r="AV22" s="309"/>
      <c r="AW22" s="310"/>
      <c r="AX22" s="294"/>
      <c r="AY22" s="308"/>
      <c r="AZ22" s="308"/>
      <c r="BA22" s="308"/>
      <c r="BB22" s="308"/>
      <c r="BC22" s="309"/>
      <c r="BD22" s="308"/>
      <c r="BE22" s="308"/>
      <c r="BF22" s="308"/>
      <c r="BG22" s="308"/>
      <c r="BH22" s="309"/>
      <c r="BI22" s="310"/>
      <c r="BJ22" s="294"/>
      <c r="BK22" s="308"/>
      <c r="BL22" s="308"/>
      <c r="BM22" s="308"/>
      <c r="BN22" s="308"/>
      <c r="BO22" s="309"/>
      <c r="BP22" s="308"/>
      <c r="BQ22" s="308"/>
      <c r="BR22" s="308"/>
      <c r="BS22" s="308"/>
      <c r="BT22" s="309"/>
      <c r="BU22" s="310"/>
      <c r="BV22" s="294"/>
      <c r="BW22" s="308"/>
      <c r="BX22" s="308"/>
      <c r="BY22" s="308"/>
      <c r="BZ22" s="308"/>
      <c r="CA22" s="309"/>
      <c r="CB22" s="308"/>
      <c r="CC22" s="308"/>
      <c r="CD22" s="308"/>
      <c r="CE22" s="308"/>
      <c r="CF22" s="309"/>
      <c r="CG22" s="310"/>
      <c r="CH22" s="294"/>
      <c r="CI22" s="308"/>
      <c r="CJ22" s="308"/>
      <c r="CK22" s="308"/>
      <c r="CL22" s="308"/>
      <c r="CM22" s="311"/>
    </row>
    <row r="23" spans="1:100" ht="15.75" customHeight="1">
      <c r="A23" s="312" t="s">
        <v>216</v>
      </c>
      <c r="B23" s="300">
        <v>6</v>
      </c>
      <c r="C23" s="340"/>
      <c r="D23" s="340"/>
      <c r="E23" s="340"/>
      <c r="F23" s="340"/>
      <c r="G23" s="302">
        <v>0</v>
      </c>
      <c r="H23" s="340"/>
      <c r="I23" s="340"/>
      <c r="J23" s="340"/>
      <c r="K23" s="340"/>
      <c r="L23" s="302">
        <v>0</v>
      </c>
      <c r="M23" s="303">
        <v>0</v>
      </c>
      <c r="N23" s="300">
        <v>6</v>
      </c>
      <c r="O23" s="340"/>
      <c r="P23" s="340"/>
      <c r="Q23" s="340"/>
      <c r="R23" s="340"/>
      <c r="S23" s="302">
        <v>0</v>
      </c>
      <c r="T23" s="340"/>
      <c r="U23" s="340"/>
      <c r="V23" s="340"/>
      <c r="W23" s="340"/>
      <c r="X23" s="302">
        <v>0</v>
      </c>
      <c r="Y23" s="303">
        <v>0</v>
      </c>
      <c r="Z23" s="300">
        <v>6</v>
      </c>
      <c r="AA23" s="340"/>
      <c r="AB23" s="340"/>
      <c r="AC23" s="340"/>
      <c r="AD23" s="340"/>
      <c r="AE23" s="302">
        <v>0</v>
      </c>
      <c r="AF23" s="340"/>
      <c r="AG23" s="340"/>
      <c r="AH23" s="340"/>
      <c r="AI23" s="340"/>
      <c r="AJ23" s="302">
        <v>0</v>
      </c>
      <c r="AK23" s="303">
        <v>0</v>
      </c>
      <c r="AL23" s="300">
        <v>6</v>
      </c>
      <c r="AM23" s="340"/>
      <c r="AN23" s="340"/>
      <c r="AO23" s="340"/>
      <c r="AP23" s="340"/>
      <c r="AQ23" s="302">
        <v>0</v>
      </c>
      <c r="AR23" s="340"/>
      <c r="AS23" s="340"/>
      <c r="AT23" s="340"/>
      <c r="AU23" s="340"/>
      <c r="AV23" s="302">
        <v>0</v>
      </c>
      <c r="AW23" s="303">
        <v>0</v>
      </c>
      <c r="AX23" s="300">
        <v>6</v>
      </c>
      <c r="AY23" s="340"/>
      <c r="AZ23" s="340"/>
      <c r="BA23" s="340"/>
      <c r="BB23" s="340"/>
      <c r="BC23" s="302">
        <v>0</v>
      </c>
      <c r="BD23" s="340"/>
      <c r="BE23" s="340"/>
      <c r="BF23" s="340"/>
      <c r="BG23" s="340"/>
      <c r="BH23" s="302">
        <v>0</v>
      </c>
      <c r="BI23" s="303">
        <v>0</v>
      </c>
      <c r="BJ23" s="300">
        <v>6</v>
      </c>
      <c r="BK23" s="340"/>
      <c r="BL23" s="340"/>
      <c r="BM23" s="340"/>
      <c r="BN23" s="340"/>
      <c r="BO23" s="302">
        <v>0</v>
      </c>
      <c r="BP23" s="340"/>
      <c r="BQ23" s="340"/>
      <c r="BR23" s="340"/>
      <c r="BS23" s="340"/>
      <c r="BT23" s="302">
        <v>0</v>
      </c>
      <c r="BU23" s="303">
        <v>0</v>
      </c>
      <c r="BV23" s="300">
        <v>6</v>
      </c>
      <c r="BW23" s="340"/>
      <c r="BX23" s="340"/>
      <c r="BY23" s="340"/>
      <c r="BZ23" s="340"/>
      <c r="CA23" s="302">
        <v>0</v>
      </c>
      <c r="CB23" s="340"/>
      <c r="CC23" s="340"/>
      <c r="CD23" s="340"/>
      <c r="CE23" s="340"/>
      <c r="CF23" s="302">
        <v>0</v>
      </c>
      <c r="CG23" s="303">
        <v>0</v>
      </c>
      <c r="CH23" s="300">
        <v>6</v>
      </c>
      <c r="CI23" s="1114">
        <v>0</v>
      </c>
      <c r="CJ23" s="1114">
        <v>0</v>
      </c>
      <c r="CK23" s="1114">
        <v>0</v>
      </c>
      <c r="CL23" s="1114">
        <v>0</v>
      </c>
      <c r="CM23" s="301">
        <v>0</v>
      </c>
      <c r="CO23" s="265"/>
      <c r="CP23" s="265"/>
      <c r="CQ23" s="265"/>
      <c r="CR23" s="265"/>
      <c r="CS23" s="265"/>
      <c r="CT23" s="265"/>
      <c r="CU23" s="265"/>
      <c r="CV23" s="265"/>
    </row>
    <row r="24" spans="1:100" ht="15.75" customHeight="1">
      <c r="A24" s="312" t="s">
        <v>218</v>
      </c>
      <c r="B24" s="300">
        <v>7</v>
      </c>
      <c r="C24" s="341"/>
      <c r="D24" s="341"/>
      <c r="E24" s="341"/>
      <c r="F24" s="341"/>
      <c r="G24" s="302">
        <v>0</v>
      </c>
      <c r="H24" s="341"/>
      <c r="I24" s="341"/>
      <c r="J24" s="341"/>
      <c r="K24" s="341"/>
      <c r="L24" s="302">
        <v>0</v>
      </c>
      <c r="M24" s="303">
        <v>0</v>
      </c>
      <c r="N24" s="300">
        <v>7</v>
      </c>
      <c r="O24" s="341"/>
      <c r="P24" s="341"/>
      <c r="Q24" s="341"/>
      <c r="R24" s="341"/>
      <c r="S24" s="302">
        <v>0</v>
      </c>
      <c r="T24" s="341"/>
      <c r="U24" s="341"/>
      <c r="V24" s="341"/>
      <c r="W24" s="341"/>
      <c r="X24" s="302">
        <v>0</v>
      </c>
      <c r="Y24" s="303">
        <v>0</v>
      </c>
      <c r="Z24" s="300">
        <v>7</v>
      </c>
      <c r="AA24" s="341"/>
      <c r="AB24" s="341"/>
      <c r="AC24" s="341"/>
      <c r="AD24" s="341"/>
      <c r="AE24" s="302">
        <v>0</v>
      </c>
      <c r="AF24" s="341"/>
      <c r="AG24" s="341"/>
      <c r="AH24" s="341"/>
      <c r="AI24" s="341"/>
      <c r="AJ24" s="302">
        <v>0</v>
      </c>
      <c r="AK24" s="303">
        <v>0</v>
      </c>
      <c r="AL24" s="300">
        <v>7</v>
      </c>
      <c r="AM24" s="341"/>
      <c r="AN24" s="341"/>
      <c r="AO24" s="341"/>
      <c r="AP24" s="341"/>
      <c r="AQ24" s="302">
        <v>0</v>
      </c>
      <c r="AR24" s="341"/>
      <c r="AS24" s="341"/>
      <c r="AT24" s="341"/>
      <c r="AU24" s="341"/>
      <c r="AV24" s="302">
        <v>0</v>
      </c>
      <c r="AW24" s="303">
        <v>0</v>
      </c>
      <c r="AX24" s="300">
        <v>7</v>
      </c>
      <c r="AY24" s="341"/>
      <c r="AZ24" s="341"/>
      <c r="BA24" s="341"/>
      <c r="BB24" s="341"/>
      <c r="BC24" s="302">
        <v>0</v>
      </c>
      <c r="BD24" s="341"/>
      <c r="BE24" s="341"/>
      <c r="BF24" s="341"/>
      <c r="BG24" s="341"/>
      <c r="BH24" s="302">
        <v>0</v>
      </c>
      <c r="BI24" s="303">
        <v>0</v>
      </c>
      <c r="BJ24" s="300">
        <v>7</v>
      </c>
      <c r="BK24" s="341"/>
      <c r="BL24" s="341"/>
      <c r="BM24" s="341"/>
      <c r="BN24" s="341"/>
      <c r="BO24" s="302">
        <v>0</v>
      </c>
      <c r="BP24" s="341"/>
      <c r="BQ24" s="341"/>
      <c r="BR24" s="341"/>
      <c r="BS24" s="341"/>
      <c r="BT24" s="302">
        <v>0</v>
      </c>
      <c r="BU24" s="303">
        <v>0</v>
      </c>
      <c r="BV24" s="300">
        <v>7</v>
      </c>
      <c r="BW24" s="341"/>
      <c r="BX24" s="341"/>
      <c r="BY24" s="341"/>
      <c r="BZ24" s="341"/>
      <c r="CA24" s="302">
        <v>0</v>
      </c>
      <c r="CB24" s="341"/>
      <c r="CC24" s="341"/>
      <c r="CD24" s="341"/>
      <c r="CE24" s="341"/>
      <c r="CF24" s="302">
        <v>0</v>
      </c>
      <c r="CG24" s="303">
        <v>0</v>
      </c>
      <c r="CH24" s="300">
        <v>7</v>
      </c>
      <c r="CI24" s="1114">
        <v>0</v>
      </c>
      <c r="CJ24" s="1114">
        <v>0</v>
      </c>
      <c r="CK24" s="1114">
        <v>0</v>
      </c>
      <c r="CL24" s="1114">
        <v>0</v>
      </c>
      <c r="CM24" s="301">
        <v>0</v>
      </c>
      <c r="CP24" s="265"/>
      <c r="CR24" s="265"/>
      <c r="CT24" s="265"/>
      <c r="CV24" s="265"/>
    </row>
    <row r="25" spans="1:100" ht="15.75" customHeight="1">
      <c r="A25" s="312" t="s">
        <v>220</v>
      </c>
      <c r="B25" s="300">
        <v>8</v>
      </c>
      <c r="C25" s="341"/>
      <c r="D25" s="341"/>
      <c r="E25" s="341"/>
      <c r="F25" s="341"/>
      <c r="G25" s="302">
        <v>0</v>
      </c>
      <c r="H25" s="341"/>
      <c r="I25" s="341"/>
      <c r="J25" s="341"/>
      <c r="K25" s="341"/>
      <c r="L25" s="302">
        <v>0</v>
      </c>
      <c r="M25" s="303">
        <v>0</v>
      </c>
      <c r="N25" s="300">
        <v>8</v>
      </c>
      <c r="O25" s="341"/>
      <c r="P25" s="341"/>
      <c r="Q25" s="341"/>
      <c r="R25" s="341"/>
      <c r="S25" s="302">
        <v>0</v>
      </c>
      <c r="T25" s="341"/>
      <c r="U25" s="341"/>
      <c r="V25" s="341"/>
      <c r="W25" s="341"/>
      <c r="X25" s="302">
        <v>0</v>
      </c>
      <c r="Y25" s="303">
        <v>0</v>
      </c>
      <c r="Z25" s="300">
        <v>8</v>
      </c>
      <c r="AA25" s="341"/>
      <c r="AB25" s="341"/>
      <c r="AC25" s="341"/>
      <c r="AD25" s="341"/>
      <c r="AE25" s="302">
        <v>0</v>
      </c>
      <c r="AF25" s="341"/>
      <c r="AG25" s="341"/>
      <c r="AH25" s="341"/>
      <c r="AI25" s="341"/>
      <c r="AJ25" s="302">
        <v>0</v>
      </c>
      <c r="AK25" s="303">
        <v>0</v>
      </c>
      <c r="AL25" s="300">
        <v>8</v>
      </c>
      <c r="AM25" s="341"/>
      <c r="AN25" s="341"/>
      <c r="AO25" s="341"/>
      <c r="AP25" s="341"/>
      <c r="AQ25" s="302">
        <v>0</v>
      </c>
      <c r="AR25" s="341"/>
      <c r="AS25" s="341"/>
      <c r="AT25" s="341"/>
      <c r="AU25" s="341"/>
      <c r="AV25" s="302">
        <v>0</v>
      </c>
      <c r="AW25" s="303">
        <v>0</v>
      </c>
      <c r="AX25" s="300">
        <v>8</v>
      </c>
      <c r="AY25" s="341"/>
      <c r="AZ25" s="341"/>
      <c r="BA25" s="341"/>
      <c r="BB25" s="341"/>
      <c r="BC25" s="302">
        <v>0</v>
      </c>
      <c r="BD25" s="341"/>
      <c r="BE25" s="341"/>
      <c r="BF25" s="341"/>
      <c r="BG25" s="341"/>
      <c r="BH25" s="302">
        <v>0</v>
      </c>
      <c r="BI25" s="303">
        <v>0</v>
      </c>
      <c r="BJ25" s="300">
        <v>8</v>
      </c>
      <c r="BK25" s="341"/>
      <c r="BL25" s="341"/>
      <c r="BM25" s="341"/>
      <c r="BN25" s="341"/>
      <c r="BO25" s="302">
        <v>0</v>
      </c>
      <c r="BP25" s="341"/>
      <c r="BQ25" s="341"/>
      <c r="BR25" s="341"/>
      <c r="BS25" s="341"/>
      <c r="BT25" s="302">
        <v>0</v>
      </c>
      <c r="BU25" s="303">
        <v>0</v>
      </c>
      <c r="BV25" s="300">
        <v>8</v>
      </c>
      <c r="BW25" s="341"/>
      <c r="BX25" s="341"/>
      <c r="BY25" s="341"/>
      <c r="BZ25" s="341"/>
      <c r="CA25" s="302">
        <v>0</v>
      </c>
      <c r="CB25" s="341"/>
      <c r="CC25" s="341"/>
      <c r="CD25" s="341"/>
      <c r="CE25" s="341"/>
      <c r="CF25" s="302">
        <v>0</v>
      </c>
      <c r="CG25" s="303">
        <v>0</v>
      </c>
      <c r="CH25" s="300">
        <v>8</v>
      </c>
      <c r="CI25" s="1114">
        <v>0</v>
      </c>
      <c r="CJ25" s="1114">
        <v>0</v>
      </c>
      <c r="CK25" s="1114">
        <v>0</v>
      </c>
      <c r="CL25" s="1114">
        <v>0</v>
      </c>
      <c r="CM25" s="301">
        <v>0</v>
      </c>
      <c r="CP25" s="265"/>
      <c r="CR25" s="265"/>
      <c r="CT25" s="265"/>
      <c r="CV25" s="265"/>
    </row>
    <row r="26" spans="1:100" s="266" customFormat="1" ht="15.75" customHeight="1">
      <c r="A26" s="312" t="s">
        <v>222</v>
      </c>
      <c r="B26" s="300">
        <v>9</v>
      </c>
      <c r="C26" s="341"/>
      <c r="D26" s="341"/>
      <c r="E26" s="341"/>
      <c r="F26" s="341"/>
      <c r="G26" s="302">
        <v>0</v>
      </c>
      <c r="H26" s="341"/>
      <c r="I26" s="341"/>
      <c r="J26" s="341"/>
      <c r="K26" s="341"/>
      <c r="L26" s="302">
        <v>0</v>
      </c>
      <c r="M26" s="303">
        <v>0</v>
      </c>
      <c r="N26" s="300">
        <v>9</v>
      </c>
      <c r="O26" s="341"/>
      <c r="P26" s="341"/>
      <c r="Q26" s="341"/>
      <c r="R26" s="341"/>
      <c r="S26" s="302">
        <v>0</v>
      </c>
      <c r="T26" s="341"/>
      <c r="U26" s="341"/>
      <c r="V26" s="341"/>
      <c r="W26" s="341"/>
      <c r="X26" s="302">
        <v>0</v>
      </c>
      <c r="Y26" s="303">
        <v>0</v>
      </c>
      <c r="Z26" s="300">
        <v>9</v>
      </c>
      <c r="AA26" s="341"/>
      <c r="AB26" s="341"/>
      <c r="AC26" s="341"/>
      <c r="AD26" s="341"/>
      <c r="AE26" s="302">
        <v>0</v>
      </c>
      <c r="AF26" s="341"/>
      <c r="AG26" s="341"/>
      <c r="AH26" s="341"/>
      <c r="AI26" s="341"/>
      <c r="AJ26" s="302">
        <v>0</v>
      </c>
      <c r="AK26" s="303">
        <v>0</v>
      </c>
      <c r="AL26" s="300">
        <v>9</v>
      </c>
      <c r="AM26" s="341"/>
      <c r="AN26" s="341"/>
      <c r="AO26" s="341"/>
      <c r="AP26" s="341"/>
      <c r="AQ26" s="302">
        <v>0</v>
      </c>
      <c r="AR26" s="341"/>
      <c r="AS26" s="341"/>
      <c r="AT26" s="341"/>
      <c r="AU26" s="341"/>
      <c r="AV26" s="302">
        <v>0</v>
      </c>
      <c r="AW26" s="303">
        <v>0</v>
      </c>
      <c r="AX26" s="300">
        <v>9</v>
      </c>
      <c r="AY26" s="341"/>
      <c r="AZ26" s="341"/>
      <c r="BA26" s="341"/>
      <c r="BB26" s="341"/>
      <c r="BC26" s="302">
        <v>0</v>
      </c>
      <c r="BD26" s="341"/>
      <c r="BE26" s="341"/>
      <c r="BF26" s="341"/>
      <c r="BG26" s="341"/>
      <c r="BH26" s="302">
        <v>0</v>
      </c>
      <c r="BI26" s="303">
        <v>0</v>
      </c>
      <c r="BJ26" s="300">
        <v>9</v>
      </c>
      <c r="BK26" s="341"/>
      <c r="BL26" s="341"/>
      <c r="BM26" s="341"/>
      <c r="BN26" s="341"/>
      <c r="BO26" s="302">
        <v>0</v>
      </c>
      <c r="BP26" s="341"/>
      <c r="BQ26" s="341"/>
      <c r="BR26" s="341"/>
      <c r="BS26" s="341"/>
      <c r="BT26" s="302">
        <v>0</v>
      </c>
      <c r="BU26" s="303">
        <v>0</v>
      </c>
      <c r="BV26" s="300">
        <v>9</v>
      </c>
      <c r="BW26" s="341"/>
      <c r="BX26" s="341"/>
      <c r="BY26" s="341"/>
      <c r="BZ26" s="341"/>
      <c r="CA26" s="302">
        <v>0</v>
      </c>
      <c r="CB26" s="341"/>
      <c r="CC26" s="341"/>
      <c r="CD26" s="341"/>
      <c r="CE26" s="341"/>
      <c r="CF26" s="302">
        <v>0</v>
      </c>
      <c r="CG26" s="303">
        <v>0</v>
      </c>
      <c r="CH26" s="300">
        <v>9</v>
      </c>
      <c r="CI26" s="1114">
        <v>0</v>
      </c>
      <c r="CJ26" s="1114">
        <v>0</v>
      </c>
      <c r="CK26" s="1114">
        <v>0</v>
      </c>
      <c r="CL26" s="1114">
        <v>0</v>
      </c>
      <c r="CM26" s="301">
        <v>0</v>
      </c>
      <c r="CP26" s="265"/>
      <c r="CR26" s="265"/>
      <c r="CT26" s="265"/>
      <c r="CV26" s="265"/>
    </row>
    <row r="27" spans="1:100" s="266" customFormat="1" ht="15.75" customHeight="1">
      <c r="A27" s="312" t="s">
        <v>224</v>
      </c>
      <c r="B27" s="300">
        <v>10</v>
      </c>
      <c r="C27" s="341">
        <v>0</v>
      </c>
      <c r="D27" s="341">
        <v>176892.8013268935</v>
      </c>
      <c r="E27" s="341">
        <v>14068.21748975324</v>
      </c>
      <c r="F27" s="341">
        <v>-42390.016210273854</v>
      </c>
      <c r="G27" s="302">
        <v>148571.00260637287</v>
      </c>
      <c r="H27" s="341">
        <v>0</v>
      </c>
      <c r="I27" s="341">
        <v>176892.8013268935</v>
      </c>
      <c r="J27" s="341">
        <v>14068.21748975324</v>
      </c>
      <c r="K27" s="341">
        <v>-42390.016210273854</v>
      </c>
      <c r="L27" s="302">
        <v>148571.00260637287</v>
      </c>
      <c r="M27" s="303">
        <v>297142.00521274575</v>
      </c>
      <c r="N27" s="300">
        <v>10</v>
      </c>
      <c r="O27" s="341">
        <v>0</v>
      </c>
      <c r="P27" s="341">
        <v>317599.15899509803</v>
      </c>
      <c r="Q27" s="341">
        <v>22758.593975320542</v>
      </c>
      <c r="R27" s="341">
        <v>-61217.693567193048</v>
      </c>
      <c r="S27" s="302">
        <v>279140.05940322549</v>
      </c>
      <c r="T27" s="341">
        <v>0</v>
      </c>
      <c r="U27" s="341">
        <v>317599.15899509803</v>
      </c>
      <c r="V27" s="341">
        <v>22758.593975320542</v>
      </c>
      <c r="W27" s="341">
        <v>-61217.693567193048</v>
      </c>
      <c r="X27" s="302">
        <v>279140.05940322549</v>
      </c>
      <c r="Y27" s="303">
        <v>558280.11880645098</v>
      </c>
      <c r="Z27" s="300">
        <v>10</v>
      </c>
      <c r="AA27" s="341">
        <v>0</v>
      </c>
      <c r="AB27" s="341">
        <v>74729.213881199525</v>
      </c>
      <c r="AC27" s="341">
        <v>6611.6598879393214</v>
      </c>
      <c r="AD27" s="341">
        <v>-18272.834212805661</v>
      </c>
      <c r="AE27" s="302">
        <v>63068.039556333191</v>
      </c>
      <c r="AF27" s="341">
        <v>0</v>
      </c>
      <c r="AG27" s="341">
        <v>74729.213881199525</v>
      </c>
      <c r="AH27" s="341">
        <v>6611.6598879393214</v>
      </c>
      <c r="AI27" s="341">
        <v>-18272.834212805661</v>
      </c>
      <c r="AJ27" s="302">
        <v>63068.039556333191</v>
      </c>
      <c r="AK27" s="303">
        <v>126136.07911266638</v>
      </c>
      <c r="AL27" s="300">
        <v>10</v>
      </c>
      <c r="AM27" s="341">
        <v>0</v>
      </c>
      <c r="AN27" s="341">
        <v>227217.20436851212</v>
      </c>
      <c r="AO27" s="341">
        <v>18855.971201709301</v>
      </c>
      <c r="AP27" s="341">
        <v>-63030.181171297256</v>
      </c>
      <c r="AQ27" s="302">
        <v>183042.99439892417</v>
      </c>
      <c r="AR27" s="341">
        <v>0</v>
      </c>
      <c r="AS27" s="341">
        <v>227217.20436851212</v>
      </c>
      <c r="AT27" s="341">
        <v>18855.971201709301</v>
      </c>
      <c r="AU27" s="341">
        <v>-63030.181171297256</v>
      </c>
      <c r="AV27" s="302">
        <v>183042.99439892417</v>
      </c>
      <c r="AW27" s="303">
        <v>366085.98879784835</v>
      </c>
      <c r="AX27" s="300">
        <v>10</v>
      </c>
      <c r="AY27" s="341">
        <v>0</v>
      </c>
      <c r="AZ27" s="341">
        <v>3029.5627249134945</v>
      </c>
      <c r="BA27" s="341">
        <v>241.39934682131394</v>
      </c>
      <c r="BB27" s="341">
        <v>-702.80131587714072</v>
      </c>
      <c r="BC27" s="302">
        <v>2568.1607558576679</v>
      </c>
      <c r="BD27" s="341">
        <v>0</v>
      </c>
      <c r="BE27" s="341">
        <v>3029.5627249134945</v>
      </c>
      <c r="BF27" s="341">
        <v>241.39934682131394</v>
      </c>
      <c r="BG27" s="341">
        <v>-702.80131587714072</v>
      </c>
      <c r="BH27" s="302">
        <v>2568.1607558576679</v>
      </c>
      <c r="BI27" s="303">
        <v>5136.3215117153359</v>
      </c>
      <c r="BJ27" s="300">
        <v>10</v>
      </c>
      <c r="BK27" s="341"/>
      <c r="BL27" s="341"/>
      <c r="BM27" s="341"/>
      <c r="BN27" s="341"/>
      <c r="BO27" s="302">
        <v>0</v>
      </c>
      <c r="BP27" s="341"/>
      <c r="BQ27" s="341"/>
      <c r="BR27" s="341"/>
      <c r="BS27" s="341"/>
      <c r="BT27" s="302">
        <v>0</v>
      </c>
      <c r="BU27" s="303">
        <v>0</v>
      </c>
      <c r="BV27" s="300">
        <v>10</v>
      </c>
      <c r="BW27" s="341">
        <v>0</v>
      </c>
      <c r="BX27" s="341">
        <v>5890.8164095540178</v>
      </c>
      <c r="BY27" s="341">
        <v>482.79869364262788</v>
      </c>
      <c r="BZ27" s="341">
        <v>-1960.4457758678136</v>
      </c>
      <c r="CA27" s="302">
        <v>4413.169327328832</v>
      </c>
      <c r="CB27" s="341">
        <v>0</v>
      </c>
      <c r="CC27" s="341">
        <v>5890.8164095540178</v>
      </c>
      <c r="CD27" s="341">
        <v>482.79869364262788</v>
      </c>
      <c r="CE27" s="341">
        <v>-1960.4457758678136</v>
      </c>
      <c r="CF27" s="302">
        <v>4413.169327328832</v>
      </c>
      <c r="CG27" s="303">
        <v>8826.3386546576639</v>
      </c>
      <c r="CH27" s="300">
        <v>10</v>
      </c>
      <c r="CI27" s="1114">
        <v>0</v>
      </c>
      <c r="CJ27" s="1114">
        <v>1610717.5154123413</v>
      </c>
      <c r="CK27" s="1114">
        <v>126037.28119037271</v>
      </c>
      <c r="CL27" s="1114">
        <v>-375147.94450662949</v>
      </c>
      <c r="CM27" s="301">
        <v>1361606.8520960845</v>
      </c>
      <c r="CP27" s="267"/>
      <c r="CR27" s="267"/>
      <c r="CT27" s="267"/>
      <c r="CV27" s="267"/>
    </row>
    <row r="28" spans="1:100" s="266" customFormat="1" ht="15.75" customHeight="1">
      <c r="A28" s="299" t="s">
        <v>226</v>
      </c>
      <c r="B28" s="300">
        <v>11</v>
      </c>
      <c r="C28" s="306">
        <v>0</v>
      </c>
      <c r="D28" s="306">
        <v>176892.8013268935</v>
      </c>
      <c r="E28" s="306">
        <v>14068.21748975324</v>
      </c>
      <c r="F28" s="306">
        <v>-42390.016210273854</v>
      </c>
      <c r="G28" s="302">
        <v>148571.00260637287</v>
      </c>
      <c r="H28" s="306">
        <v>0</v>
      </c>
      <c r="I28" s="306">
        <v>176892.8013268935</v>
      </c>
      <c r="J28" s="306">
        <v>14068.21748975324</v>
      </c>
      <c r="K28" s="306">
        <v>-42390.016210273854</v>
      </c>
      <c r="L28" s="302">
        <v>148571.00260637287</v>
      </c>
      <c r="M28" s="303">
        <v>297142.00521274575</v>
      </c>
      <c r="N28" s="300">
        <v>11</v>
      </c>
      <c r="O28" s="306">
        <v>0</v>
      </c>
      <c r="P28" s="306">
        <v>317599.15899509803</v>
      </c>
      <c r="Q28" s="306">
        <v>22758.593975320542</v>
      </c>
      <c r="R28" s="306">
        <v>-61217.693567193048</v>
      </c>
      <c r="S28" s="302">
        <v>279140.05940322549</v>
      </c>
      <c r="T28" s="306">
        <v>0</v>
      </c>
      <c r="U28" s="306">
        <v>317599.15899509803</v>
      </c>
      <c r="V28" s="306">
        <v>22758.593975320542</v>
      </c>
      <c r="W28" s="306">
        <v>-61217.693567193048</v>
      </c>
      <c r="X28" s="302">
        <v>279140.05940322549</v>
      </c>
      <c r="Y28" s="303">
        <v>558280.11880645098</v>
      </c>
      <c r="Z28" s="300">
        <v>11</v>
      </c>
      <c r="AA28" s="306">
        <v>0</v>
      </c>
      <c r="AB28" s="306">
        <v>74729.213881199525</v>
      </c>
      <c r="AC28" s="306">
        <v>6611.6598879393214</v>
      </c>
      <c r="AD28" s="306">
        <v>-18272.834212805661</v>
      </c>
      <c r="AE28" s="302">
        <v>63068.039556333191</v>
      </c>
      <c r="AF28" s="306">
        <v>0</v>
      </c>
      <c r="AG28" s="306">
        <v>74729.213881199525</v>
      </c>
      <c r="AH28" s="306">
        <v>6611.6598879393214</v>
      </c>
      <c r="AI28" s="306">
        <v>-18272.834212805661</v>
      </c>
      <c r="AJ28" s="302">
        <v>63068.039556333191</v>
      </c>
      <c r="AK28" s="303">
        <v>126136.07911266638</v>
      </c>
      <c r="AL28" s="300">
        <v>11</v>
      </c>
      <c r="AM28" s="306">
        <v>0</v>
      </c>
      <c r="AN28" s="306">
        <v>227217.20436851212</v>
      </c>
      <c r="AO28" s="306">
        <v>18855.971201709301</v>
      </c>
      <c r="AP28" s="306">
        <v>-63030.181171297256</v>
      </c>
      <c r="AQ28" s="302">
        <v>183042.99439892417</v>
      </c>
      <c r="AR28" s="306">
        <v>0</v>
      </c>
      <c r="AS28" s="306">
        <v>227217.20436851212</v>
      </c>
      <c r="AT28" s="306">
        <v>18855.971201709301</v>
      </c>
      <c r="AU28" s="306">
        <v>-63030.181171297256</v>
      </c>
      <c r="AV28" s="302">
        <v>183042.99439892417</v>
      </c>
      <c r="AW28" s="303">
        <v>366085.98879784835</v>
      </c>
      <c r="AX28" s="300">
        <v>11</v>
      </c>
      <c r="AY28" s="306">
        <v>0</v>
      </c>
      <c r="AZ28" s="306">
        <v>3029.5627249134945</v>
      </c>
      <c r="BA28" s="306">
        <v>241.39934682131394</v>
      </c>
      <c r="BB28" s="306">
        <v>-702.80131587714072</v>
      </c>
      <c r="BC28" s="302">
        <v>2568.1607558576679</v>
      </c>
      <c r="BD28" s="306">
        <v>0</v>
      </c>
      <c r="BE28" s="306">
        <v>3029.5627249134945</v>
      </c>
      <c r="BF28" s="306">
        <v>241.39934682131394</v>
      </c>
      <c r="BG28" s="306">
        <v>-702.80131587714072</v>
      </c>
      <c r="BH28" s="302">
        <v>2568.1607558576679</v>
      </c>
      <c r="BI28" s="303">
        <v>5136.3215117153359</v>
      </c>
      <c r="BJ28" s="300">
        <v>11</v>
      </c>
      <c r="BK28" s="306">
        <v>0</v>
      </c>
      <c r="BL28" s="306">
        <v>0</v>
      </c>
      <c r="BM28" s="306">
        <v>0</v>
      </c>
      <c r="BN28" s="306">
        <v>0</v>
      </c>
      <c r="BO28" s="302">
        <v>0</v>
      </c>
      <c r="BP28" s="306">
        <v>0</v>
      </c>
      <c r="BQ28" s="306">
        <v>0</v>
      </c>
      <c r="BR28" s="306">
        <v>0</v>
      </c>
      <c r="BS28" s="306">
        <v>0</v>
      </c>
      <c r="BT28" s="302">
        <v>0</v>
      </c>
      <c r="BU28" s="303">
        <v>0</v>
      </c>
      <c r="BV28" s="300">
        <v>11</v>
      </c>
      <c r="BW28" s="306">
        <v>0</v>
      </c>
      <c r="BX28" s="306">
        <v>5890.8164095540178</v>
      </c>
      <c r="BY28" s="306">
        <v>482.79869364262788</v>
      </c>
      <c r="BZ28" s="306">
        <v>-1960.4457758678136</v>
      </c>
      <c r="CA28" s="302">
        <v>4413.169327328832</v>
      </c>
      <c r="CB28" s="306">
        <v>0</v>
      </c>
      <c r="CC28" s="306">
        <v>5890.8164095540178</v>
      </c>
      <c r="CD28" s="306">
        <v>482.79869364262788</v>
      </c>
      <c r="CE28" s="306">
        <v>-1960.4457758678136</v>
      </c>
      <c r="CF28" s="302">
        <v>4413.169327328832</v>
      </c>
      <c r="CG28" s="303">
        <v>8826.3386546576639</v>
      </c>
      <c r="CH28" s="300">
        <v>11</v>
      </c>
      <c r="CI28" s="1114">
        <v>0</v>
      </c>
      <c r="CJ28" s="1114">
        <v>1610717.5154123413</v>
      </c>
      <c r="CK28" s="1114">
        <v>126037.28119037271</v>
      </c>
      <c r="CL28" s="1114">
        <v>-375147.94450662949</v>
      </c>
      <c r="CM28" s="301">
        <v>1361606.8520960845</v>
      </c>
    </row>
    <row r="29" spans="1:100" ht="15.75" customHeight="1">
      <c r="A29" s="299" t="s">
        <v>1335</v>
      </c>
      <c r="B29" s="300"/>
      <c r="C29" s="314" t="s">
        <v>1313</v>
      </c>
      <c r="D29" s="314" t="s">
        <v>1313</v>
      </c>
      <c r="E29" s="314" t="s">
        <v>1313</v>
      </c>
      <c r="F29" s="314" t="s">
        <v>1313</v>
      </c>
      <c r="G29" s="315"/>
      <c r="H29" s="316" t="s">
        <v>1313</v>
      </c>
      <c r="I29" s="314" t="s">
        <v>1313</v>
      </c>
      <c r="J29" s="314" t="s">
        <v>1313</v>
      </c>
      <c r="K29" s="314" t="s">
        <v>1313</v>
      </c>
      <c r="L29" s="1115"/>
      <c r="M29" s="317" t="s">
        <v>1313</v>
      </c>
      <c r="N29" s="300"/>
      <c r="O29" s="314" t="s">
        <v>1313</v>
      </c>
      <c r="P29" s="314" t="s">
        <v>1313</v>
      </c>
      <c r="Q29" s="314" t="s">
        <v>1313</v>
      </c>
      <c r="R29" s="314" t="s">
        <v>1313</v>
      </c>
      <c r="S29" s="315"/>
      <c r="T29" s="316" t="s">
        <v>1313</v>
      </c>
      <c r="U29" s="314" t="s">
        <v>1313</v>
      </c>
      <c r="V29" s="314" t="s">
        <v>1313</v>
      </c>
      <c r="W29" s="314" t="s">
        <v>1313</v>
      </c>
      <c r="X29" s="1115"/>
      <c r="Y29" s="317" t="s">
        <v>1313</v>
      </c>
      <c r="Z29" s="300"/>
      <c r="AA29" s="314" t="s">
        <v>1313</v>
      </c>
      <c r="AB29" s="314" t="s">
        <v>1313</v>
      </c>
      <c r="AC29" s="314" t="s">
        <v>1313</v>
      </c>
      <c r="AD29" s="314" t="s">
        <v>1313</v>
      </c>
      <c r="AE29" s="315"/>
      <c r="AF29" s="316" t="s">
        <v>1313</v>
      </c>
      <c r="AG29" s="314" t="s">
        <v>1313</v>
      </c>
      <c r="AH29" s="314" t="s">
        <v>1313</v>
      </c>
      <c r="AI29" s="314" t="s">
        <v>1313</v>
      </c>
      <c r="AJ29" s="1115"/>
      <c r="AK29" s="317" t="s">
        <v>1313</v>
      </c>
      <c r="AL29" s="300"/>
      <c r="AM29" s="314" t="s">
        <v>1313</v>
      </c>
      <c r="AN29" s="314" t="s">
        <v>1313</v>
      </c>
      <c r="AO29" s="314" t="s">
        <v>1313</v>
      </c>
      <c r="AP29" s="314" t="s">
        <v>1313</v>
      </c>
      <c r="AQ29" s="315"/>
      <c r="AR29" s="316" t="s">
        <v>1313</v>
      </c>
      <c r="AS29" s="314" t="s">
        <v>1313</v>
      </c>
      <c r="AT29" s="314" t="s">
        <v>1313</v>
      </c>
      <c r="AU29" s="314" t="s">
        <v>1313</v>
      </c>
      <c r="AV29" s="1115"/>
      <c r="AW29" s="317" t="s">
        <v>1313</v>
      </c>
      <c r="AX29" s="300"/>
      <c r="AY29" s="314" t="s">
        <v>1313</v>
      </c>
      <c r="AZ29" s="314" t="s">
        <v>1313</v>
      </c>
      <c r="BA29" s="314" t="s">
        <v>1313</v>
      </c>
      <c r="BB29" s="314" t="s">
        <v>1313</v>
      </c>
      <c r="BC29" s="315"/>
      <c r="BD29" s="316" t="s">
        <v>1313</v>
      </c>
      <c r="BE29" s="314" t="s">
        <v>1313</v>
      </c>
      <c r="BF29" s="314" t="s">
        <v>1313</v>
      </c>
      <c r="BG29" s="314" t="s">
        <v>1313</v>
      </c>
      <c r="BH29" s="1115"/>
      <c r="BI29" s="317" t="s">
        <v>1313</v>
      </c>
      <c r="BJ29" s="300"/>
      <c r="BK29" s="314" t="s">
        <v>1313</v>
      </c>
      <c r="BL29" s="314" t="s">
        <v>1313</v>
      </c>
      <c r="BM29" s="314" t="s">
        <v>1313</v>
      </c>
      <c r="BN29" s="314" t="s">
        <v>1313</v>
      </c>
      <c r="BO29" s="315"/>
      <c r="BP29" s="316" t="s">
        <v>1313</v>
      </c>
      <c r="BQ29" s="314" t="s">
        <v>1313</v>
      </c>
      <c r="BR29" s="314" t="s">
        <v>1313</v>
      </c>
      <c r="BS29" s="314" t="s">
        <v>1313</v>
      </c>
      <c r="BT29" s="1115"/>
      <c r="BU29" s="317" t="s">
        <v>1313</v>
      </c>
      <c r="BV29" s="300"/>
      <c r="BW29" s="314" t="s">
        <v>1313</v>
      </c>
      <c r="BX29" s="314" t="s">
        <v>1313</v>
      </c>
      <c r="BY29" s="314" t="s">
        <v>1313</v>
      </c>
      <c r="BZ29" s="314" t="s">
        <v>1313</v>
      </c>
      <c r="CA29" s="315"/>
      <c r="CB29" s="316" t="s">
        <v>1313</v>
      </c>
      <c r="CC29" s="314" t="s">
        <v>1313</v>
      </c>
      <c r="CD29" s="314" t="s">
        <v>1313</v>
      </c>
      <c r="CE29" s="314" t="s">
        <v>1313</v>
      </c>
      <c r="CF29" s="1115"/>
      <c r="CG29" s="317" t="s">
        <v>1313</v>
      </c>
      <c r="CH29" s="300"/>
      <c r="CI29" s="1115" t="s">
        <v>1313</v>
      </c>
      <c r="CJ29" s="1115" t="s">
        <v>1313</v>
      </c>
      <c r="CK29" s="1115" t="s">
        <v>1313</v>
      </c>
      <c r="CL29" s="1115"/>
      <c r="CM29" s="314"/>
      <c r="CP29" s="266"/>
      <c r="CQ29" s="266"/>
      <c r="CR29" s="266"/>
      <c r="CS29" s="266"/>
      <c r="CT29" s="266"/>
      <c r="CU29" s="266"/>
      <c r="CV29" s="266"/>
    </row>
    <row r="30" spans="1:100" s="268" customFormat="1" ht="15.75" customHeight="1">
      <c r="A30" s="293" t="s">
        <v>1336</v>
      </c>
      <c r="B30" s="300">
        <v>12</v>
      </c>
      <c r="C30" s="318">
        <v>227846.8399999972</v>
      </c>
      <c r="D30" s="318">
        <v>405808.34132689063</v>
      </c>
      <c r="E30" s="318">
        <v>240999.89748975527</v>
      </c>
      <c r="F30" s="318">
        <v>201900.24378972838</v>
      </c>
      <c r="G30" s="319">
        <v>1076555.3226063715</v>
      </c>
      <c r="H30" s="320">
        <v>1203090.4871096401</v>
      </c>
      <c r="I30" s="318">
        <v>1292877.610547296</v>
      </c>
      <c r="J30" s="318">
        <v>1129350.4949944608</v>
      </c>
      <c r="K30" s="318">
        <v>1235335.0604150612</v>
      </c>
      <c r="L30" s="1116">
        <v>4860653.6530664582</v>
      </c>
      <c r="M30" s="321">
        <v>5937208.975672829</v>
      </c>
      <c r="N30" s="300">
        <v>12</v>
      </c>
      <c r="O30" s="318">
        <v>1000149.6199999757</v>
      </c>
      <c r="P30" s="318">
        <v>1258245.5789950753</v>
      </c>
      <c r="Q30" s="318">
        <v>856116.83397535363</v>
      </c>
      <c r="R30" s="318">
        <v>750621.9064328376</v>
      </c>
      <c r="S30" s="319">
        <v>3865133.939403242</v>
      </c>
      <c r="T30" s="320">
        <v>1994682.4810294474</v>
      </c>
      <c r="U30" s="318">
        <v>2227723.5116983429</v>
      </c>
      <c r="V30" s="318">
        <v>1874849.9712207369</v>
      </c>
      <c r="W30" s="318">
        <v>1992001.7730297227</v>
      </c>
      <c r="X30" s="1116">
        <v>8089257.7369782515</v>
      </c>
      <c r="Y30" s="321">
        <v>11954391.676381495</v>
      </c>
      <c r="Z30" s="300">
        <v>12</v>
      </c>
      <c r="AA30" s="318">
        <v>358393.91000000009</v>
      </c>
      <c r="AB30" s="318">
        <v>441516.42388119979</v>
      </c>
      <c r="AC30" s="318">
        <v>404696.87988793757</v>
      </c>
      <c r="AD30" s="318">
        <v>392226.68578719249</v>
      </c>
      <c r="AE30" s="319">
        <v>1596833.8995563297</v>
      </c>
      <c r="AF30" s="320">
        <v>760706.97370687837</v>
      </c>
      <c r="AG30" s="318">
        <v>854802.49222010002</v>
      </c>
      <c r="AH30" s="318">
        <v>775077.11543082376</v>
      </c>
      <c r="AI30" s="318">
        <v>749798.62595209084</v>
      </c>
      <c r="AJ30" s="1116">
        <v>3140385.2073098929</v>
      </c>
      <c r="AK30" s="321">
        <v>4737219.1068662228</v>
      </c>
      <c r="AL30" s="300">
        <v>12</v>
      </c>
      <c r="AM30" s="318">
        <v>4051982.05</v>
      </c>
      <c r="AN30" s="318">
        <v>4408740.2043685121</v>
      </c>
      <c r="AO30" s="318">
        <v>4190041.3812017525</v>
      </c>
      <c r="AP30" s="318">
        <v>5018594.3188287569</v>
      </c>
      <c r="AQ30" s="319">
        <v>17669357.954399023</v>
      </c>
      <c r="AR30" s="320">
        <v>5080272.1107276808</v>
      </c>
      <c r="AS30" s="318">
        <v>5302358.6338562351</v>
      </c>
      <c r="AT30" s="318">
        <v>5033946.799729405</v>
      </c>
      <c r="AU30" s="318">
        <v>5291342.4074470848</v>
      </c>
      <c r="AV30" s="1116">
        <v>20707919.951760408</v>
      </c>
      <c r="AW30" s="321">
        <v>38377277.906159431</v>
      </c>
      <c r="AX30" s="300">
        <v>12</v>
      </c>
      <c r="AY30" s="318">
        <v>194514</v>
      </c>
      <c r="AZ30" s="318">
        <v>148915.0627249135</v>
      </c>
      <c r="BA30" s="318">
        <v>139937.05934682128</v>
      </c>
      <c r="BB30" s="318">
        <v>146753.72868412282</v>
      </c>
      <c r="BC30" s="319">
        <v>630119.85075585765</v>
      </c>
      <c r="BD30" s="320">
        <v>131237.52741182921</v>
      </c>
      <c r="BE30" s="318">
        <v>135897.77916588905</v>
      </c>
      <c r="BF30" s="318">
        <v>137256.73142523586</v>
      </c>
      <c r="BG30" s="318">
        <v>146935.12344997641</v>
      </c>
      <c r="BH30" s="1116">
        <v>551327.16145293054</v>
      </c>
      <c r="BI30" s="321">
        <v>1181447.0122087882</v>
      </c>
      <c r="BJ30" s="300">
        <v>12</v>
      </c>
      <c r="BK30" s="318">
        <v>0</v>
      </c>
      <c r="BL30" s="318">
        <v>0</v>
      </c>
      <c r="BM30" s="318">
        <v>0</v>
      </c>
      <c r="BN30" s="318">
        <v>0</v>
      </c>
      <c r="BO30" s="319">
        <v>0</v>
      </c>
      <c r="BP30" s="320">
        <v>0</v>
      </c>
      <c r="BQ30" s="318">
        <v>0</v>
      </c>
      <c r="BR30" s="318">
        <v>0</v>
      </c>
      <c r="BS30" s="318">
        <v>0</v>
      </c>
      <c r="BT30" s="1116">
        <v>0</v>
      </c>
      <c r="BU30" s="321">
        <v>0</v>
      </c>
      <c r="BV30" s="300">
        <v>12</v>
      </c>
      <c r="BW30" s="318">
        <v>293191.40000000002</v>
      </c>
      <c r="BX30" s="318">
        <v>313520.31640955404</v>
      </c>
      <c r="BY30" s="318">
        <v>342300.1486936424</v>
      </c>
      <c r="BZ30" s="318">
        <v>384686.86422413192</v>
      </c>
      <c r="CA30" s="319">
        <v>1333698.7293273285</v>
      </c>
      <c r="CB30" s="320">
        <v>210385.40310757892</v>
      </c>
      <c r="CC30" s="318">
        <v>216858.10172917953</v>
      </c>
      <c r="CD30" s="318">
        <v>186029.40544247782</v>
      </c>
      <c r="CE30" s="318">
        <v>231602.32978682764</v>
      </c>
      <c r="CF30" s="1116">
        <v>844875.24006606394</v>
      </c>
      <c r="CG30" s="321">
        <v>2178573.9693933926</v>
      </c>
      <c r="CH30" s="300">
        <v>12</v>
      </c>
      <c r="CI30" s="1116">
        <v>15506452.803093031</v>
      </c>
      <c r="CJ30" s="1116">
        <v>17007264.056923188</v>
      </c>
      <c r="CK30" s="1116">
        <v>15310602.718838401</v>
      </c>
      <c r="CL30" s="1116">
        <v>16541799.067827534</v>
      </c>
      <c r="CM30" s="318">
        <v>64366118.646682166</v>
      </c>
      <c r="CO30" s="266"/>
      <c r="CP30" s="266"/>
      <c r="CQ30" s="266"/>
      <c r="CR30" s="266"/>
      <c r="CS30" s="266"/>
      <c r="CT30" s="266"/>
      <c r="CU30" s="266"/>
      <c r="CV30" s="266"/>
    </row>
    <row r="31" spans="1:100" s="269" customFormat="1" ht="15.75" customHeight="1">
      <c r="A31" s="322"/>
      <c r="B31" s="294"/>
      <c r="C31" s="308"/>
      <c r="D31" s="308"/>
      <c r="E31" s="308"/>
      <c r="F31" s="308"/>
      <c r="G31" s="309"/>
      <c r="H31" s="310"/>
      <c r="I31" s="308"/>
      <c r="J31" s="308"/>
      <c r="K31" s="308"/>
      <c r="L31" s="308"/>
      <c r="M31" s="310"/>
      <c r="N31" s="294"/>
      <c r="O31" s="308"/>
      <c r="P31" s="308"/>
      <c r="Q31" s="308"/>
      <c r="R31" s="308"/>
      <c r="S31" s="309"/>
      <c r="T31" s="310"/>
      <c r="U31" s="308"/>
      <c r="V31" s="308"/>
      <c r="W31" s="308"/>
      <c r="X31" s="308"/>
      <c r="Y31" s="310"/>
      <c r="Z31" s="294"/>
      <c r="AA31" s="308"/>
      <c r="AB31" s="308"/>
      <c r="AC31" s="308"/>
      <c r="AD31" s="308"/>
      <c r="AE31" s="309"/>
      <c r="AF31" s="310"/>
      <c r="AG31" s="308"/>
      <c r="AH31" s="308"/>
      <c r="AI31" s="308"/>
      <c r="AJ31" s="308"/>
      <c r="AK31" s="310"/>
      <c r="AL31" s="294"/>
      <c r="AM31" s="308"/>
      <c r="AN31" s="308"/>
      <c r="AO31" s="308"/>
      <c r="AP31" s="308"/>
      <c r="AQ31" s="309"/>
      <c r="AR31" s="310"/>
      <c r="AS31" s="308"/>
      <c r="AT31" s="308"/>
      <c r="AU31" s="308"/>
      <c r="AV31" s="308"/>
      <c r="AW31" s="310"/>
      <c r="AX31" s="294"/>
      <c r="AY31" s="308"/>
      <c r="AZ31" s="308"/>
      <c r="BA31" s="308"/>
      <c r="BB31" s="308"/>
      <c r="BC31" s="309"/>
      <c r="BD31" s="310"/>
      <c r="BE31" s="308"/>
      <c r="BF31" s="308"/>
      <c r="BG31" s="308"/>
      <c r="BH31" s="308"/>
      <c r="BI31" s="310"/>
      <c r="BJ31" s="294"/>
      <c r="BK31" s="308"/>
      <c r="BL31" s="308"/>
      <c r="BM31" s="308"/>
      <c r="BN31" s="308"/>
      <c r="BO31" s="309"/>
      <c r="BP31" s="310"/>
      <c r="BQ31" s="308"/>
      <c r="BR31" s="308"/>
      <c r="BS31" s="308"/>
      <c r="BT31" s="308"/>
      <c r="BU31" s="310"/>
      <c r="BV31" s="294"/>
      <c r="BW31" s="308"/>
      <c r="BX31" s="308"/>
      <c r="BY31" s="308"/>
      <c r="BZ31" s="308"/>
      <c r="CA31" s="309"/>
      <c r="CB31" s="310"/>
      <c r="CC31" s="308"/>
      <c r="CD31" s="308"/>
      <c r="CE31" s="308"/>
      <c r="CF31" s="308"/>
      <c r="CG31" s="310"/>
      <c r="CH31" s="294"/>
      <c r="CI31" s="308"/>
      <c r="CJ31" s="308"/>
      <c r="CK31" s="308"/>
      <c r="CL31" s="308"/>
      <c r="CM31" s="311"/>
      <c r="CO31" s="265"/>
      <c r="CP31" s="265"/>
      <c r="CQ31" s="265"/>
      <c r="CR31" s="265"/>
      <c r="CS31" s="265"/>
      <c r="CT31" s="265"/>
      <c r="CU31" s="265"/>
      <c r="CV31" s="265"/>
    </row>
    <row r="32" spans="1:100" ht="15.75" customHeight="1">
      <c r="A32" s="293" t="s">
        <v>229</v>
      </c>
      <c r="B32" s="294"/>
      <c r="C32" s="308"/>
      <c r="D32" s="308"/>
      <c r="E32" s="308"/>
      <c r="F32" s="308"/>
      <c r="G32" s="309"/>
      <c r="H32" s="310"/>
      <c r="I32" s="308"/>
      <c r="J32" s="308"/>
      <c r="K32" s="308"/>
      <c r="L32" s="308"/>
      <c r="M32" s="310"/>
      <c r="N32" s="294"/>
      <c r="O32" s="308"/>
      <c r="P32" s="308"/>
      <c r="Q32" s="308"/>
      <c r="R32" s="308"/>
      <c r="S32" s="309"/>
      <c r="T32" s="310"/>
      <c r="U32" s="308"/>
      <c r="V32" s="308"/>
      <c r="W32" s="308"/>
      <c r="X32" s="308"/>
      <c r="Y32" s="310"/>
      <c r="Z32" s="294"/>
      <c r="AA32" s="308"/>
      <c r="AB32" s="308"/>
      <c r="AC32" s="308"/>
      <c r="AD32" s="308"/>
      <c r="AE32" s="309"/>
      <c r="AF32" s="310"/>
      <c r="AG32" s="308"/>
      <c r="AH32" s="308"/>
      <c r="AI32" s="308"/>
      <c r="AJ32" s="308"/>
      <c r="AK32" s="310"/>
      <c r="AL32" s="294"/>
      <c r="AM32" s="308"/>
      <c r="AN32" s="308"/>
      <c r="AO32" s="308"/>
      <c r="AP32" s="308"/>
      <c r="AQ32" s="309"/>
      <c r="AR32" s="310"/>
      <c r="AS32" s="308"/>
      <c r="AT32" s="308"/>
      <c r="AU32" s="308"/>
      <c r="AV32" s="308"/>
      <c r="AW32" s="310"/>
      <c r="AX32" s="294"/>
      <c r="AY32" s="308"/>
      <c r="AZ32" s="308"/>
      <c r="BA32" s="308"/>
      <c r="BB32" s="308"/>
      <c r="BC32" s="309"/>
      <c r="BD32" s="310"/>
      <c r="BE32" s="308"/>
      <c r="BF32" s="308"/>
      <c r="BG32" s="308"/>
      <c r="BH32" s="308"/>
      <c r="BI32" s="310"/>
      <c r="BJ32" s="294"/>
      <c r="BK32" s="308"/>
      <c r="BL32" s="308"/>
      <c r="BM32" s="308"/>
      <c r="BN32" s="308"/>
      <c r="BO32" s="309"/>
      <c r="BP32" s="310"/>
      <c r="BQ32" s="308"/>
      <c r="BR32" s="308"/>
      <c r="BS32" s="308"/>
      <c r="BT32" s="308"/>
      <c r="BU32" s="310"/>
      <c r="BV32" s="294"/>
      <c r="BW32" s="308"/>
      <c r="BX32" s="308"/>
      <c r="BY32" s="308"/>
      <c r="BZ32" s="308"/>
      <c r="CA32" s="309"/>
      <c r="CB32" s="310"/>
      <c r="CC32" s="308"/>
      <c r="CD32" s="308"/>
      <c r="CE32" s="308"/>
      <c r="CF32" s="308"/>
      <c r="CG32" s="310"/>
      <c r="CH32" s="294"/>
      <c r="CI32" s="308"/>
      <c r="CJ32" s="308"/>
      <c r="CK32" s="308"/>
      <c r="CL32" s="308"/>
      <c r="CM32" s="311"/>
      <c r="CP32" s="265"/>
      <c r="CR32" s="265"/>
      <c r="CT32" s="265"/>
      <c r="CV32" s="265"/>
    </row>
    <row r="33" spans="1:100" ht="15.75" customHeight="1">
      <c r="A33" s="312" t="s">
        <v>231</v>
      </c>
      <c r="B33" s="300">
        <v>13</v>
      </c>
      <c r="C33" s="341">
        <v>37162.549223483547</v>
      </c>
      <c r="D33" s="341">
        <v>23552.593807864119</v>
      </c>
      <c r="E33" s="341">
        <v>36271.149598288568</v>
      </c>
      <c r="F33" s="341">
        <v>37243.302215098905</v>
      </c>
      <c r="G33" s="302">
        <v>134229.59484473514</v>
      </c>
      <c r="H33" s="342">
        <v>221186.31441553598</v>
      </c>
      <c r="I33" s="341">
        <v>172783.28736916688</v>
      </c>
      <c r="J33" s="341">
        <v>360953.52690831851</v>
      </c>
      <c r="K33" s="341">
        <v>508249.916097779</v>
      </c>
      <c r="L33" s="1114">
        <v>1263173.0447908004</v>
      </c>
      <c r="M33" s="324">
        <v>1397402.6396355357</v>
      </c>
      <c r="N33" s="300">
        <v>13</v>
      </c>
      <c r="O33" s="341">
        <v>60476.648674346368</v>
      </c>
      <c r="P33" s="341">
        <v>58533.164287228487</v>
      </c>
      <c r="Q33" s="341">
        <v>46145.491914413506</v>
      </c>
      <c r="R33" s="341">
        <v>31673.926584066532</v>
      </c>
      <c r="S33" s="302">
        <v>196829.23146005487</v>
      </c>
      <c r="T33" s="342">
        <v>332774.14500234427</v>
      </c>
      <c r="U33" s="341">
        <v>601083.46329785709</v>
      </c>
      <c r="V33" s="341">
        <v>503950.62221847026</v>
      </c>
      <c r="W33" s="341">
        <v>454119.50435237726</v>
      </c>
      <c r="X33" s="1114">
        <v>1891927.7348710489</v>
      </c>
      <c r="Y33" s="324">
        <v>2088756.9663311038</v>
      </c>
      <c r="Z33" s="300">
        <v>13</v>
      </c>
      <c r="AA33" s="341">
        <v>15400.17591324362</v>
      </c>
      <c r="AB33" s="341">
        <v>32825.845101805775</v>
      </c>
      <c r="AC33" s="341">
        <v>30989.219832458781</v>
      </c>
      <c r="AD33" s="341">
        <v>22731.005499732804</v>
      </c>
      <c r="AE33" s="302">
        <v>101946.24634724099</v>
      </c>
      <c r="AF33" s="342">
        <v>270832.9715538678</v>
      </c>
      <c r="AG33" s="341">
        <v>420182.73155551834</v>
      </c>
      <c r="AH33" s="341">
        <v>280494.67952022003</v>
      </c>
      <c r="AI33" s="341">
        <v>139067.25101063622</v>
      </c>
      <c r="AJ33" s="1114">
        <v>1110577.6336402423</v>
      </c>
      <c r="AK33" s="324">
        <v>1212523.8799874834</v>
      </c>
      <c r="AL33" s="300">
        <v>13</v>
      </c>
      <c r="AM33" s="341">
        <v>74763.202891888868</v>
      </c>
      <c r="AN33" s="341">
        <v>85477.968285457828</v>
      </c>
      <c r="AO33" s="341">
        <v>106180.99923736967</v>
      </c>
      <c r="AP33" s="341">
        <v>141290.27859136963</v>
      </c>
      <c r="AQ33" s="302">
        <v>407712.44900608598</v>
      </c>
      <c r="AR33" s="342">
        <v>759264.56358595844</v>
      </c>
      <c r="AS33" s="341">
        <v>702493.99199602078</v>
      </c>
      <c r="AT33" s="341">
        <v>958418.36595819425</v>
      </c>
      <c r="AU33" s="341">
        <v>1418860.3544804472</v>
      </c>
      <c r="AV33" s="1114">
        <v>3839037.2760206209</v>
      </c>
      <c r="AW33" s="324">
        <v>4246749.7250267072</v>
      </c>
      <c r="AX33" s="300">
        <v>13</v>
      </c>
      <c r="AY33" s="341">
        <v>3184.1763367505423</v>
      </c>
      <c r="AZ33" s="341">
        <v>1885.0943060095697</v>
      </c>
      <c r="BA33" s="341">
        <v>10203.928531492224</v>
      </c>
      <c r="BB33" s="341">
        <v>18711.378410708236</v>
      </c>
      <c r="BC33" s="302">
        <v>33984.577584960571</v>
      </c>
      <c r="BD33" s="342">
        <v>51408.773996880998</v>
      </c>
      <c r="BE33" s="341">
        <v>24912.579435410491</v>
      </c>
      <c r="BF33" s="341">
        <v>134441.68158511136</v>
      </c>
      <c r="BG33" s="341">
        <v>102655.44302493204</v>
      </c>
      <c r="BH33" s="1114">
        <v>313418.4780423349</v>
      </c>
      <c r="BI33" s="324">
        <v>347403.05562729546</v>
      </c>
      <c r="BJ33" s="300">
        <v>13</v>
      </c>
      <c r="BK33" s="341">
        <v>1E-25</v>
      </c>
      <c r="BL33" s="341">
        <v>1E-25</v>
      </c>
      <c r="BM33" s="341">
        <v>1E-25</v>
      </c>
      <c r="BN33" s="341">
        <v>1E-25</v>
      </c>
      <c r="BO33" s="302">
        <v>4.0000000000000002E-25</v>
      </c>
      <c r="BP33" s="342">
        <v>1.0000000000000001E-18</v>
      </c>
      <c r="BQ33" s="341">
        <v>1.0000000000000001E-18</v>
      </c>
      <c r="BR33" s="341">
        <v>1.0000000000000001E-18</v>
      </c>
      <c r="BS33" s="341">
        <v>1.0000000000000001E-18</v>
      </c>
      <c r="BT33" s="1114">
        <v>4.0000000000000003E-18</v>
      </c>
      <c r="BU33" s="324">
        <v>4.0000004000000004E-18</v>
      </c>
      <c r="BV33" s="300">
        <v>13</v>
      </c>
      <c r="BW33" s="341">
        <v>3112.3152645836622</v>
      </c>
      <c r="BX33" s="341">
        <v>25926.101724630826</v>
      </c>
      <c r="BY33" s="341">
        <v>3107.6693870432409</v>
      </c>
      <c r="BZ33" s="341">
        <v>1555.6718697618576</v>
      </c>
      <c r="CA33" s="302">
        <v>33701.758246019584</v>
      </c>
      <c r="CB33" s="342">
        <v>31075.730597620295</v>
      </c>
      <c r="CC33" s="341">
        <v>47490.319552355439</v>
      </c>
      <c r="CD33" s="341">
        <v>23286.61828824483</v>
      </c>
      <c r="CE33" s="341">
        <v>18668.685758870688</v>
      </c>
      <c r="CF33" s="1114">
        <v>120521.35419709126</v>
      </c>
      <c r="CG33" s="324">
        <v>154223.11244311085</v>
      </c>
      <c r="CH33" s="300">
        <v>13</v>
      </c>
      <c r="CI33" s="1114">
        <v>1860641.5674565043</v>
      </c>
      <c r="CJ33" s="1114">
        <v>2197147.1407193253</v>
      </c>
      <c r="CK33" s="1114">
        <v>2494443.9529796257</v>
      </c>
      <c r="CL33" s="1114">
        <v>2894826.7178957802</v>
      </c>
      <c r="CM33" s="301">
        <v>9447059.3790512346</v>
      </c>
      <c r="CP33" s="265"/>
      <c r="CR33" s="265"/>
      <c r="CT33" s="265"/>
      <c r="CV33" s="265"/>
    </row>
    <row r="34" spans="1:100" ht="15.75" customHeight="1">
      <c r="A34" s="312" t="s">
        <v>437</v>
      </c>
      <c r="B34" s="300">
        <v>14</v>
      </c>
      <c r="C34" s="341">
        <v>17856.111913667337</v>
      </c>
      <c r="D34" s="341">
        <v>0</v>
      </c>
      <c r="E34" s="341">
        <v>3106.2090860498038</v>
      </c>
      <c r="F34" s="341">
        <v>5689.2560770776818</v>
      </c>
      <c r="G34" s="302">
        <v>26651.57707679482</v>
      </c>
      <c r="H34" s="342">
        <v>0</v>
      </c>
      <c r="I34" s="341">
        <v>0</v>
      </c>
      <c r="J34" s="341">
        <v>21375.029577994053</v>
      </c>
      <c r="K34" s="341">
        <v>0</v>
      </c>
      <c r="L34" s="1114">
        <v>21375.029577994053</v>
      </c>
      <c r="M34" s="324">
        <v>48026.606654788877</v>
      </c>
      <c r="N34" s="300">
        <v>14</v>
      </c>
      <c r="O34" s="341">
        <v>72820.293244844084</v>
      </c>
      <c r="P34" s="341">
        <v>36944.407329846603</v>
      </c>
      <c r="Q34" s="341">
        <v>54181.81699458151</v>
      </c>
      <c r="R34" s="341">
        <v>73281.376038135961</v>
      </c>
      <c r="S34" s="302">
        <v>237227.89360740816</v>
      </c>
      <c r="T34" s="342">
        <v>159297.26521265859</v>
      </c>
      <c r="U34" s="341">
        <v>134009.08228751647</v>
      </c>
      <c r="V34" s="341">
        <v>248497.80799802576</v>
      </c>
      <c r="W34" s="341">
        <v>182272.28886775882</v>
      </c>
      <c r="X34" s="1114">
        <v>724076.44436595961</v>
      </c>
      <c r="Y34" s="324">
        <v>961304.33797336777</v>
      </c>
      <c r="Z34" s="300">
        <v>14</v>
      </c>
      <c r="AA34" s="341">
        <v>19285.649575381703</v>
      </c>
      <c r="AB34" s="341">
        <v>19737.994542183606</v>
      </c>
      <c r="AC34" s="341">
        <v>70206.847194642847</v>
      </c>
      <c r="AD34" s="341">
        <v>74576.467956248322</v>
      </c>
      <c r="AE34" s="302">
        <v>183806.95926845647</v>
      </c>
      <c r="AF34" s="342">
        <v>106128.63638139141</v>
      </c>
      <c r="AG34" s="341">
        <v>120589.49267736729</v>
      </c>
      <c r="AH34" s="341">
        <v>161070.02234005835</v>
      </c>
      <c r="AI34" s="341">
        <v>155588.06928829299</v>
      </c>
      <c r="AJ34" s="1114">
        <v>543376.22068711009</v>
      </c>
      <c r="AK34" s="324">
        <v>727183.17995556653</v>
      </c>
      <c r="AL34" s="300">
        <v>14</v>
      </c>
      <c r="AM34" s="341">
        <v>65313.162799997452</v>
      </c>
      <c r="AN34" s="341">
        <v>77516.736234047814</v>
      </c>
      <c r="AO34" s="341">
        <v>56984.926097199997</v>
      </c>
      <c r="AP34" s="341">
        <v>43916.288399550969</v>
      </c>
      <c r="AQ34" s="302">
        <v>243731.11353079622</v>
      </c>
      <c r="AR34" s="342">
        <v>186475.92821826474</v>
      </c>
      <c r="AS34" s="341">
        <v>142191.89837333147</v>
      </c>
      <c r="AT34" s="341">
        <v>126712.9429385206</v>
      </c>
      <c r="AU34" s="341">
        <v>195398.69407588331</v>
      </c>
      <c r="AV34" s="1114">
        <v>650779.46360600018</v>
      </c>
      <c r="AW34" s="324">
        <v>894510.57713679643</v>
      </c>
      <c r="AX34" s="300">
        <v>14</v>
      </c>
      <c r="AY34" s="341">
        <v>7346.7068538538033</v>
      </c>
      <c r="AZ34" s="341">
        <v>0</v>
      </c>
      <c r="BA34" s="341">
        <v>0</v>
      </c>
      <c r="BB34" s="341">
        <v>1555.8934329519168</v>
      </c>
      <c r="BC34" s="302">
        <v>8902.6002868057203</v>
      </c>
      <c r="BD34" s="342">
        <v>21992.369344968487</v>
      </c>
      <c r="BE34" s="341">
        <v>0</v>
      </c>
      <c r="BF34" s="341">
        <v>0</v>
      </c>
      <c r="BG34" s="341">
        <v>7173.4886950327709</v>
      </c>
      <c r="BH34" s="1114">
        <v>29165.858040001258</v>
      </c>
      <c r="BI34" s="324">
        <v>38068.458326806976</v>
      </c>
      <c r="BJ34" s="300">
        <v>14</v>
      </c>
      <c r="BK34" s="341">
        <v>1E-25</v>
      </c>
      <c r="BL34" s="341">
        <v>1E-25</v>
      </c>
      <c r="BM34" s="341">
        <v>1E-25</v>
      </c>
      <c r="BN34" s="341">
        <v>1E-25</v>
      </c>
      <c r="BO34" s="302">
        <v>4.0000000000000002E-25</v>
      </c>
      <c r="BP34" s="342">
        <v>1.0000000000000001E-18</v>
      </c>
      <c r="BQ34" s="341">
        <v>1.0000000000000001E-18</v>
      </c>
      <c r="BR34" s="341">
        <v>1.0000000000000001E-18</v>
      </c>
      <c r="BS34" s="341">
        <v>1.0000000000000001E-18</v>
      </c>
      <c r="BT34" s="1114">
        <v>4.0000000000000003E-18</v>
      </c>
      <c r="BU34" s="324">
        <v>4.0000004000000004E-18</v>
      </c>
      <c r="BV34" s="300">
        <v>14</v>
      </c>
      <c r="BW34" s="341">
        <v>1556.1576322918311</v>
      </c>
      <c r="BX34" s="341">
        <v>13892.202127611179</v>
      </c>
      <c r="BY34" s="341">
        <v>0</v>
      </c>
      <c r="BZ34" s="341">
        <v>0</v>
      </c>
      <c r="CA34" s="302">
        <v>15448.359759903011</v>
      </c>
      <c r="CB34" s="342">
        <v>4742.3049411774746</v>
      </c>
      <c r="CC34" s="341">
        <v>0</v>
      </c>
      <c r="CD34" s="341">
        <v>0</v>
      </c>
      <c r="CE34" s="341">
        <v>0</v>
      </c>
      <c r="CF34" s="1114">
        <v>4742.3049411774746</v>
      </c>
      <c r="CG34" s="324">
        <v>20190.664701080485</v>
      </c>
      <c r="CH34" s="300">
        <v>14</v>
      </c>
      <c r="CI34" s="1114">
        <v>662814.58611849684</v>
      </c>
      <c r="CJ34" s="1114">
        <v>544881.81357190444</v>
      </c>
      <c r="CK34" s="1114">
        <v>742135.60222707293</v>
      </c>
      <c r="CL34" s="1114">
        <v>739451.82283093268</v>
      </c>
      <c r="CM34" s="301">
        <v>2689283.8247484067</v>
      </c>
      <c r="CP34" s="265"/>
      <c r="CR34" s="265"/>
      <c r="CT34" s="265"/>
      <c r="CV34" s="265"/>
    </row>
    <row r="35" spans="1:100" ht="15.75" customHeight="1">
      <c r="A35" s="312" t="s">
        <v>234</v>
      </c>
      <c r="B35" s="300">
        <v>15</v>
      </c>
      <c r="C35" s="341">
        <v>45978.64855299591</v>
      </c>
      <c r="D35" s="341">
        <v>40841.408931771759</v>
      </c>
      <c r="E35" s="341">
        <v>36296.073133275284</v>
      </c>
      <c r="F35" s="341">
        <v>48091.930617933765</v>
      </c>
      <c r="G35" s="302">
        <v>171208.06123597673</v>
      </c>
      <c r="H35" s="342">
        <v>162738.91378824157</v>
      </c>
      <c r="I35" s="341">
        <v>167895.19233744298</v>
      </c>
      <c r="J35" s="341">
        <v>171623.26623815729</v>
      </c>
      <c r="K35" s="341">
        <v>225647.38528401862</v>
      </c>
      <c r="L35" s="1114">
        <v>727904.75764786045</v>
      </c>
      <c r="M35" s="324">
        <v>899112.8188838372</v>
      </c>
      <c r="N35" s="300">
        <v>15</v>
      </c>
      <c r="O35" s="341">
        <v>107310.8928805263</v>
      </c>
      <c r="P35" s="341">
        <v>82826.908833868089</v>
      </c>
      <c r="Q35" s="341">
        <v>69527.65028687536</v>
      </c>
      <c r="R35" s="341">
        <v>72617.55164852606</v>
      </c>
      <c r="S35" s="302">
        <v>332283.00364979578</v>
      </c>
      <c r="T35" s="342">
        <v>422883.30279793259</v>
      </c>
      <c r="U35" s="341">
        <v>393842.95321913477</v>
      </c>
      <c r="V35" s="341">
        <v>334676.17639574799</v>
      </c>
      <c r="W35" s="341">
        <v>395309.0257293288</v>
      </c>
      <c r="X35" s="1114">
        <v>1546711.4581421441</v>
      </c>
      <c r="Y35" s="324">
        <v>1878994.46179194</v>
      </c>
      <c r="Z35" s="300">
        <v>15</v>
      </c>
      <c r="AA35" s="341">
        <v>13384.549446117418</v>
      </c>
      <c r="AB35" s="341">
        <v>19157.535012383632</v>
      </c>
      <c r="AC35" s="341">
        <v>13647.927342529802</v>
      </c>
      <c r="AD35" s="341">
        <v>10009.532703569892</v>
      </c>
      <c r="AE35" s="302">
        <v>56199.544504600744</v>
      </c>
      <c r="AF35" s="342">
        <v>49657.079078567018</v>
      </c>
      <c r="AG35" s="341">
        <v>91748.575543636558</v>
      </c>
      <c r="AH35" s="341">
        <v>71065.55088744183</v>
      </c>
      <c r="AI35" s="341">
        <v>48750.479584811379</v>
      </c>
      <c r="AJ35" s="1114">
        <v>261221.68509445677</v>
      </c>
      <c r="AK35" s="324">
        <v>317421.22959905752</v>
      </c>
      <c r="AL35" s="300">
        <v>15</v>
      </c>
      <c r="AM35" s="341">
        <v>132832.73170126358</v>
      </c>
      <c r="AN35" s="341">
        <v>119916.92411708363</v>
      </c>
      <c r="AO35" s="341">
        <v>134661.38402697651</v>
      </c>
      <c r="AP35" s="341">
        <v>169696.01594338112</v>
      </c>
      <c r="AQ35" s="302">
        <v>557107.05578870489</v>
      </c>
      <c r="AR35" s="342">
        <v>506740.46975130629</v>
      </c>
      <c r="AS35" s="341">
        <v>520809.61675013322</v>
      </c>
      <c r="AT35" s="341">
        <v>601340.43257472513</v>
      </c>
      <c r="AU35" s="341">
        <v>752145.38384959858</v>
      </c>
      <c r="AV35" s="1114">
        <v>2381035.9029257633</v>
      </c>
      <c r="AW35" s="324">
        <v>2938142.9587144684</v>
      </c>
      <c r="AX35" s="300">
        <v>15</v>
      </c>
      <c r="AY35" s="341">
        <v>1378.4463370875767</v>
      </c>
      <c r="AZ35" s="341">
        <v>352.95514675110206</v>
      </c>
      <c r="BA35" s="341">
        <v>622.38774478970697</v>
      </c>
      <c r="BB35" s="341">
        <v>194.38668596777163</v>
      </c>
      <c r="BC35" s="302">
        <v>2548.1759145961573</v>
      </c>
      <c r="BD35" s="342">
        <v>4553.6326095670684</v>
      </c>
      <c r="BE35" s="341">
        <v>1520.4748462157656</v>
      </c>
      <c r="BF35" s="341">
        <v>4390.5630089532406</v>
      </c>
      <c r="BG35" s="341">
        <v>777.54457893190454</v>
      </c>
      <c r="BH35" s="1114">
        <v>11242.215043667979</v>
      </c>
      <c r="BI35" s="324">
        <v>13790.390958264135</v>
      </c>
      <c r="BJ35" s="300">
        <v>15</v>
      </c>
      <c r="BK35" s="341">
        <v>1E-25</v>
      </c>
      <c r="BL35" s="341">
        <v>1E-25</v>
      </c>
      <c r="BM35" s="341">
        <v>1E-25</v>
      </c>
      <c r="BN35" s="341">
        <v>1E-25</v>
      </c>
      <c r="BO35" s="302">
        <v>4.0000000000000002E-25</v>
      </c>
      <c r="BP35" s="342">
        <v>1.0000000000000001E-18</v>
      </c>
      <c r="BQ35" s="341">
        <v>1.0000000000000001E-18</v>
      </c>
      <c r="BR35" s="341">
        <v>1.0000000000000001E-18</v>
      </c>
      <c r="BS35" s="341">
        <v>1.0000000000000001E-18</v>
      </c>
      <c r="BT35" s="1114">
        <v>4.0000000000000003E-18</v>
      </c>
      <c r="BU35" s="324">
        <v>4.0000004000000004E-18</v>
      </c>
      <c r="BV35" s="300">
        <v>15</v>
      </c>
      <c r="BW35" s="341">
        <v>8461.2370881035731</v>
      </c>
      <c r="BX35" s="341">
        <v>5810.6634353667159</v>
      </c>
      <c r="BY35" s="341">
        <v>6853.5893563598811</v>
      </c>
      <c r="BZ35" s="341">
        <v>5422.9261687784056</v>
      </c>
      <c r="CA35" s="302">
        <v>26548.416048608575</v>
      </c>
      <c r="CB35" s="342">
        <v>32711.758548711041</v>
      </c>
      <c r="CC35" s="341">
        <v>26104.76911544098</v>
      </c>
      <c r="CD35" s="341">
        <v>28929.803096370364</v>
      </c>
      <c r="CE35" s="341">
        <v>22681.361320683613</v>
      </c>
      <c r="CF35" s="1114">
        <v>110427.692081206</v>
      </c>
      <c r="CG35" s="324">
        <v>136976.10812981456</v>
      </c>
      <c r="CH35" s="300">
        <v>15</v>
      </c>
      <c r="CI35" s="1114">
        <v>1488631.6625804198</v>
      </c>
      <c r="CJ35" s="1114">
        <v>1470827.9772892292</v>
      </c>
      <c r="CK35" s="1114">
        <v>1473634.8040922023</v>
      </c>
      <c r="CL35" s="1114">
        <v>1751343.5241155296</v>
      </c>
      <c r="CM35" s="301">
        <v>6184437.9680773821</v>
      </c>
    </row>
    <row r="36" spans="1:100" ht="15.75" customHeight="1">
      <c r="A36" s="312" t="s">
        <v>235</v>
      </c>
      <c r="B36" s="300">
        <v>16</v>
      </c>
      <c r="C36" s="341">
        <v>29151.599471356174</v>
      </c>
      <c r="D36" s="341">
        <v>17083.382023612216</v>
      </c>
      <c r="E36" s="341">
        <v>11760.674542831111</v>
      </c>
      <c r="F36" s="341">
        <v>14369.242295820834</v>
      </c>
      <c r="G36" s="302">
        <v>72364.898333620338</v>
      </c>
      <c r="H36" s="342">
        <v>12096.441520414892</v>
      </c>
      <c r="I36" s="341">
        <v>18114.719238462116</v>
      </c>
      <c r="J36" s="341">
        <v>24707.309774403919</v>
      </c>
      <c r="K36" s="341">
        <v>45087.305656526711</v>
      </c>
      <c r="L36" s="1114">
        <v>100005.77618980763</v>
      </c>
      <c r="M36" s="324">
        <v>172370.67452342797</v>
      </c>
      <c r="N36" s="300">
        <v>16</v>
      </c>
      <c r="O36" s="341">
        <v>113322.98419001134</v>
      </c>
      <c r="P36" s="341">
        <v>87509.068244041802</v>
      </c>
      <c r="Q36" s="341">
        <v>88980.745791088397</v>
      </c>
      <c r="R36" s="341">
        <v>87289.668188157942</v>
      </c>
      <c r="S36" s="302">
        <v>377102.46641329949</v>
      </c>
      <c r="T36" s="342">
        <v>181825.54472262113</v>
      </c>
      <c r="U36" s="341">
        <v>176218.35629630627</v>
      </c>
      <c r="V36" s="341">
        <v>164921.29697651634</v>
      </c>
      <c r="W36" s="341">
        <v>127304.09807417676</v>
      </c>
      <c r="X36" s="1114">
        <v>650269.29606962041</v>
      </c>
      <c r="Y36" s="324">
        <v>1027371.76248292</v>
      </c>
      <c r="Z36" s="300">
        <v>16</v>
      </c>
      <c r="AA36" s="341">
        <v>55764.872152265219</v>
      </c>
      <c r="AB36" s="341">
        <v>65458.036989811524</v>
      </c>
      <c r="AC36" s="341">
        <v>62828.668946387923</v>
      </c>
      <c r="AD36" s="341">
        <v>46560.871972715293</v>
      </c>
      <c r="AE36" s="302">
        <v>230612.45006117993</v>
      </c>
      <c r="AF36" s="342">
        <v>129925.42654300919</v>
      </c>
      <c r="AG36" s="341">
        <v>128333.25491050298</v>
      </c>
      <c r="AH36" s="341">
        <v>102219.66675740079</v>
      </c>
      <c r="AI36" s="341">
        <v>115975.34324209193</v>
      </c>
      <c r="AJ36" s="1114">
        <v>476453.6914530049</v>
      </c>
      <c r="AK36" s="324">
        <v>707066.14151418488</v>
      </c>
      <c r="AL36" s="300">
        <v>16</v>
      </c>
      <c r="AM36" s="341">
        <v>77318.568937034404</v>
      </c>
      <c r="AN36" s="341">
        <v>71678.911440446187</v>
      </c>
      <c r="AO36" s="341">
        <v>67813.722428995708</v>
      </c>
      <c r="AP36" s="341">
        <v>71752.126626434459</v>
      </c>
      <c r="AQ36" s="302">
        <v>288563.32943291077</v>
      </c>
      <c r="AR36" s="342">
        <v>116445.96476567908</v>
      </c>
      <c r="AS36" s="341">
        <v>127618.38973721185</v>
      </c>
      <c r="AT36" s="341">
        <v>110032.26384328521</v>
      </c>
      <c r="AU36" s="341">
        <v>148547.68784511121</v>
      </c>
      <c r="AV36" s="1114">
        <v>502644.30619128735</v>
      </c>
      <c r="AW36" s="324">
        <v>791207.63562419813</v>
      </c>
      <c r="AX36" s="300">
        <v>16</v>
      </c>
      <c r="AY36" s="341">
        <v>619.16428874760152</v>
      </c>
      <c r="AZ36" s="341">
        <v>416.68968760183094</v>
      </c>
      <c r="BA36" s="341">
        <v>204.4140131157946</v>
      </c>
      <c r="BB36" s="341">
        <v>233.05403754376815</v>
      </c>
      <c r="BC36" s="302">
        <v>1473.3220270089953</v>
      </c>
      <c r="BD36" s="342">
        <v>1627.1645858059644</v>
      </c>
      <c r="BE36" s="341">
        <v>7639.7007328521177</v>
      </c>
      <c r="BF36" s="341">
        <v>7614.4050777111124</v>
      </c>
      <c r="BG36" s="341">
        <v>995.42904877406238</v>
      </c>
      <c r="BH36" s="1114">
        <v>17876.699445143255</v>
      </c>
      <c r="BI36" s="324">
        <v>19350.02147215225</v>
      </c>
      <c r="BJ36" s="300">
        <v>16</v>
      </c>
      <c r="BK36" s="341">
        <v>1E-25</v>
      </c>
      <c r="BL36" s="341">
        <v>1E-25</v>
      </c>
      <c r="BM36" s="341">
        <v>1E-25</v>
      </c>
      <c r="BN36" s="341">
        <v>1E-25</v>
      </c>
      <c r="BO36" s="302">
        <v>4.0000000000000002E-25</v>
      </c>
      <c r="BP36" s="342">
        <v>1.0000000000000001E-18</v>
      </c>
      <c r="BQ36" s="341">
        <v>1.0000000000000001E-18</v>
      </c>
      <c r="BR36" s="341">
        <v>1.0000000000000001E-18</v>
      </c>
      <c r="BS36" s="341">
        <v>1.0000000000000001E-18</v>
      </c>
      <c r="BT36" s="1114">
        <v>4.0000000000000003E-18</v>
      </c>
      <c r="BU36" s="324">
        <v>4.0000004000000004E-18</v>
      </c>
      <c r="BV36" s="300">
        <v>16</v>
      </c>
      <c r="BW36" s="341">
        <v>3485.5330699941151</v>
      </c>
      <c r="BX36" s="341">
        <v>794.32076608206273</v>
      </c>
      <c r="BY36" s="341">
        <v>741.56660887477858</v>
      </c>
      <c r="BZ36" s="341">
        <v>882.00396322957147</v>
      </c>
      <c r="CA36" s="302">
        <v>5903.4244081805273</v>
      </c>
      <c r="CB36" s="342">
        <v>2623.2510231338861</v>
      </c>
      <c r="CC36" s="341">
        <v>2685.2151258502176</v>
      </c>
      <c r="CD36" s="341">
        <v>4388.2233388718223</v>
      </c>
      <c r="CE36" s="341">
        <v>5844.8480670531635</v>
      </c>
      <c r="CF36" s="1114">
        <v>15541.53755490909</v>
      </c>
      <c r="CG36" s="324">
        <v>21444.961963089616</v>
      </c>
      <c r="CH36" s="300">
        <v>16</v>
      </c>
      <c r="CI36" s="1114">
        <v>724206.51527007285</v>
      </c>
      <c r="CJ36" s="1114">
        <v>703550.04519278114</v>
      </c>
      <c r="CK36" s="1114">
        <v>646212.95809948293</v>
      </c>
      <c r="CL36" s="1114">
        <v>664841.67901763564</v>
      </c>
      <c r="CM36" s="301">
        <v>2738811.1975799729</v>
      </c>
    </row>
    <row r="37" spans="1:100" ht="15.75" customHeight="1">
      <c r="A37" s="312" t="s">
        <v>236</v>
      </c>
      <c r="B37" s="300">
        <v>17</v>
      </c>
      <c r="C37" s="341">
        <v>43746.437034451279</v>
      </c>
      <c r="D37" s="341">
        <v>33203.957712699717</v>
      </c>
      <c r="E37" s="341">
        <v>35969.521923573469</v>
      </c>
      <c r="F37" s="341">
        <v>54457.542377591279</v>
      </c>
      <c r="G37" s="302">
        <v>167377.45904831577</v>
      </c>
      <c r="H37" s="342">
        <v>66065.300622524315</v>
      </c>
      <c r="I37" s="341">
        <v>81057.816064162034</v>
      </c>
      <c r="J37" s="341">
        <v>117184.56241866118</v>
      </c>
      <c r="K37" s="341">
        <v>181202.12869885017</v>
      </c>
      <c r="L37" s="1114">
        <v>445509.80780419771</v>
      </c>
      <c r="M37" s="324">
        <v>612887.26685251342</v>
      </c>
      <c r="N37" s="300">
        <v>17</v>
      </c>
      <c r="O37" s="341">
        <v>126713.55347045537</v>
      </c>
      <c r="P37" s="341">
        <v>90863.630556315766</v>
      </c>
      <c r="Q37" s="341">
        <v>74016.973649053238</v>
      </c>
      <c r="R37" s="341">
        <v>71854.56647881103</v>
      </c>
      <c r="S37" s="302">
        <v>363448.72415463539</v>
      </c>
      <c r="T37" s="342">
        <v>247396.01900959076</v>
      </c>
      <c r="U37" s="341">
        <v>270362.89643508237</v>
      </c>
      <c r="V37" s="341">
        <v>246883.66622117543</v>
      </c>
      <c r="W37" s="341">
        <v>231806.95434463094</v>
      </c>
      <c r="X37" s="1114">
        <v>996449.53601047955</v>
      </c>
      <c r="Y37" s="324">
        <v>1359898.2601651149</v>
      </c>
      <c r="Z37" s="300">
        <v>17</v>
      </c>
      <c r="AA37" s="341">
        <v>40612.819041016941</v>
      </c>
      <c r="AB37" s="341">
        <v>32517.316253457255</v>
      </c>
      <c r="AC37" s="341">
        <v>25724.336207036453</v>
      </c>
      <c r="AD37" s="341">
        <v>22017.050800790636</v>
      </c>
      <c r="AE37" s="302">
        <v>120871.52230230128</v>
      </c>
      <c r="AF37" s="342">
        <v>90732.961133845689</v>
      </c>
      <c r="AG37" s="341">
        <v>117009.40415206552</v>
      </c>
      <c r="AH37" s="341">
        <v>97836.924584928944</v>
      </c>
      <c r="AI37" s="341">
        <v>76197.514595592307</v>
      </c>
      <c r="AJ37" s="1114">
        <v>381776.80446643243</v>
      </c>
      <c r="AK37" s="324">
        <v>502648.32676873368</v>
      </c>
      <c r="AL37" s="300">
        <v>17</v>
      </c>
      <c r="AM37" s="341">
        <v>132325.47271022593</v>
      </c>
      <c r="AN37" s="341">
        <v>107947.55309432346</v>
      </c>
      <c r="AO37" s="341">
        <v>105036.10821341713</v>
      </c>
      <c r="AP37" s="341">
        <v>125913.87086124542</v>
      </c>
      <c r="AQ37" s="302">
        <v>471223.00487921195</v>
      </c>
      <c r="AR37" s="342">
        <v>267128.9663452995</v>
      </c>
      <c r="AS37" s="341">
        <v>347663.57531163201</v>
      </c>
      <c r="AT37" s="341">
        <v>365906.69022929401</v>
      </c>
      <c r="AU37" s="341">
        <v>389745.97764327191</v>
      </c>
      <c r="AV37" s="1114">
        <v>1370445.2095294974</v>
      </c>
      <c r="AW37" s="324">
        <v>1841668.2144087094</v>
      </c>
      <c r="AX37" s="300">
        <v>17</v>
      </c>
      <c r="AY37" s="341">
        <v>3521.295006071713</v>
      </c>
      <c r="AZ37" s="341">
        <v>2519.4995050377879</v>
      </c>
      <c r="BA37" s="341">
        <v>4512.4810699357804</v>
      </c>
      <c r="BB37" s="341">
        <v>3566.9056936725128</v>
      </c>
      <c r="BC37" s="302">
        <v>14120.181274717794</v>
      </c>
      <c r="BD37" s="342">
        <v>8288.9174734980024</v>
      </c>
      <c r="BE37" s="341">
        <v>6267.9317891993924</v>
      </c>
      <c r="BF37" s="341">
        <v>18748.605924296826</v>
      </c>
      <c r="BG37" s="341">
        <v>14339.407929594201</v>
      </c>
      <c r="BH37" s="1114">
        <v>47644.863116588422</v>
      </c>
      <c r="BI37" s="324">
        <v>61765.044391306219</v>
      </c>
      <c r="BJ37" s="300">
        <v>17</v>
      </c>
      <c r="BK37" s="341">
        <v>1E-25</v>
      </c>
      <c r="BL37" s="341">
        <v>1E-25</v>
      </c>
      <c r="BM37" s="341">
        <v>1E-25</v>
      </c>
      <c r="BN37" s="341">
        <v>1E-25</v>
      </c>
      <c r="BO37" s="302">
        <v>4.0000000000000002E-25</v>
      </c>
      <c r="BP37" s="342">
        <v>1.0000000000000001E-18</v>
      </c>
      <c r="BQ37" s="341">
        <v>1.0000000000000001E-18</v>
      </c>
      <c r="BR37" s="341">
        <v>1.0000000000000001E-18</v>
      </c>
      <c r="BS37" s="341">
        <v>1.0000000000000001E-18</v>
      </c>
      <c r="BT37" s="1114">
        <v>4.0000000000000003E-18</v>
      </c>
      <c r="BU37" s="324">
        <v>4.0000004000000004E-18</v>
      </c>
      <c r="BV37" s="300">
        <v>17</v>
      </c>
      <c r="BW37" s="341">
        <v>4356.5613015289782</v>
      </c>
      <c r="BX37" s="341">
        <v>4918.3577719627456</v>
      </c>
      <c r="BY37" s="341">
        <v>2450.9545351790871</v>
      </c>
      <c r="BZ37" s="341">
        <v>4130.6687383007102</v>
      </c>
      <c r="CA37" s="302">
        <v>15856.542346971522</v>
      </c>
      <c r="CB37" s="342">
        <v>11923.6710036392</v>
      </c>
      <c r="CC37" s="341">
        <v>21236.984108329234</v>
      </c>
      <c r="CD37" s="341">
        <v>9518.084310489734</v>
      </c>
      <c r="CE37" s="341">
        <v>19646.694998671159</v>
      </c>
      <c r="CF37" s="1114">
        <v>62325.434421129321</v>
      </c>
      <c r="CG37" s="324">
        <v>78181.976768100838</v>
      </c>
      <c r="CH37" s="300">
        <v>17</v>
      </c>
      <c r="CI37" s="1114">
        <v>1042811.9741521478</v>
      </c>
      <c r="CJ37" s="1114">
        <v>1115568.9227542672</v>
      </c>
      <c r="CK37" s="1114">
        <v>1103788.9092870413</v>
      </c>
      <c r="CL37" s="1114">
        <v>1194879.2831610222</v>
      </c>
      <c r="CM37" s="301">
        <v>4457049.0893544778</v>
      </c>
    </row>
    <row r="38" spans="1:100" ht="15.75" customHeight="1">
      <c r="A38" s="312" t="s">
        <v>237</v>
      </c>
      <c r="B38" s="300">
        <v>18</v>
      </c>
      <c r="C38" s="341">
        <v>3204.1158616369726</v>
      </c>
      <c r="D38" s="341">
        <v>2757.4796631306763</v>
      </c>
      <c r="E38" s="341">
        <v>2451.5096439798203</v>
      </c>
      <c r="F38" s="341">
        <v>4798.9098406333114</v>
      </c>
      <c r="G38" s="302">
        <v>13212.015009380779</v>
      </c>
      <c r="H38" s="342">
        <v>6144.4546029634457</v>
      </c>
      <c r="I38" s="341">
        <v>4722.1268328984597</v>
      </c>
      <c r="J38" s="341">
        <v>3970.847082483247</v>
      </c>
      <c r="K38" s="341">
        <v>10227.614353099936</v>
      </c>
      <c r="L38" s="1114">
        <v>25065.04287144509</v>
      </c>
      <c r="M38" s="324">
        <v>38277.057880825872</v>
      </c>
      <c r="N38" s="300">
        <v>18</v>
      </c>
      <c r="O38" s="341">
        <v>11794.879684849147</v>
      </c>
      <c r="P38" s="341">
        <v>7474.9606195940305</v>
      </c>
      <c r="Q38" s="341">
        <v>5455.5899814929135</v>
      </c>
      <c r="R38" s="341">
        <v>10393.757251865958</v>
      </c>
      <c r="S38" s="302">
        <v>35119.187537802049</v>
      </c>
      <c r="T38" s="342">
        <v>18015.881192108089</v>
      </c>
      <c r="U38" s="341">
        <v>17966.182960798793</v>
      </c>
      <c r="V38" s="341">
        <v>13926.3992652335</v>
      </c>
      <c r="W38" s="341">
        <v>10883.557702708626</v>
      </c>
      <c r="X38" s="1114">
        <v>60792.021120849007</v>
      </c>
      <c r="Y38" s="324">
        <v>95911.208658651056</v>
      </c>
      <c r="Z38" s="300">
        <v>18</v>
      </c>
      <c r="AA38" s="341">
        <v>2275.4908213623694</v>
      </c>
      <c r="AB38" s="341">
        <v>2597.8597135403461</v>
      </c>
      <c r="AC38" s="341">
        <v>25819.627585460752</v>
      </c>
      <c r="AD38" s="341">
        <v>12884.877252052211</v>
      </c>
      <c r="AE38" s="302">
        <v>43577.855372415681</v>
      </c>
      <c r="AF38" s="342">
        <v>3473.9135955043198</v>
      </c>
      <c r="AG38" s="341">
        <v>6884.9410248899521</v>
      </c>
      <c r="AH38" s="341">
        <v>7851.3919929128542</v>
      </c>
      <c r="AI38" s="341">
        <v>9188.4451260574097</v>
      </c>
      <c r="AJ38" s="1114">
        <v>27398.691739364534</v>
      </c>
      <c r="AK38" s="324">
        <v>70976.547111780208</v>
      </c>
      <c r="AL38" s="300">
        <v>18</v>
      </c>
      <c r="AM38" s="341">
        <v>10007.19193442219</v>
      </c>
      <c r="AN38" s="341">
        <v>8502.8800213213872</v>
      </c>
      <c r="AO38" s="341">
        <v>9421.5017580987369</v>
      </c>
      <c r="AP38" s="341">
        <v>11283.216775272864</v>
      </c>
      <c r="AQ38" s="302">
        <v>39214.790489115177</v>
      </c>
      <c r="AR38" s="342">
        <v>17353.699542228362</v>
      </c>
      <c r="AS38" s="341">
        <v>17950.444811754336</v>
      </c>
      <c r="AT38" s="341">
        <v>22850.940034505893</v>
      </c>
      <c r="AU38" s="341">
        <v>32038.825770737789</v>
      </c>
      <c r="AV38" s="1114">
        <v>90193.910159226391</v>
      </c>
      <c r="AW38" s="324">
        <v>129408.70064834156</v>
      </c>
      <c r="AX38" s="300">
        <v>18</v>
      </c>
      <c r="AY38" s="341">
        <v>46.822592992041578</v>
      </c>
      <c r="AZ38" s="341">
        <v>74.235288990265232</v>
      </c>
      <c r="BA38" s="341">
        <v>113.79656443808722</v>
      </c>
      <c r="BB38" s="341">
        <v>0</v>
      </c>
      <c r="BC38" s="302">
        <v>234.85444642039403</v>
      </c>
      <c r="BD38" s="342">
        <v>27.3025938331681</v>
      </c>
      <c r="BE38" s="341">
        <v>0</v>
      </c>
      <c r="BF38" s="341">
        <v>0</v>
      </c>
      <c r="BG38" s="341">
        <v>0</v>
      </c>
      <c r="BH38" s="1114">
        <v>27.3025938331681</v>
      </c>
      <c r="BI38" s="324">
        <v>262.15704025356212</v>
      </c>
      <c r="BJ38" s="300">
        <v>18</v>
      </c>
      <c r="BK38" s="341">
        <v>1E-25</v>
      </c>
      <c r="BL38" s="341">
        <v>1E-25</v>
      </c>
      <c r="BM38" s="341">
        <v>1E-25</v>
      </c>
      <c r="BN38" s="341">
        <v>1E-25</v>
      </c>
      <c r="BO38" s="302">
        <v>4.0000000000000002E-25</v>
      </c>
      <c r="BP38" s="342">
        <v>1.0000000000000001E-18</v>
      </c>
      <c r="BQ38" s="341">
        <v>1.0000000000000001E-18</v>
      </c>
      <c r="BR38" s="341">
        <v>1.0000000000000001E-18</v>
      </c>
      <c r="BS38" s="341">
        <v>1.0000000000000001E-18</v>
      </c>
      <c r="BT38" s="1114">
        <v>4.0000000000000003E-18</v>
      </c>
      <c r="BU38" s="324">
        <v>4.0000004000000004E-18</v>
      </c>
      <c r="BV38" s="300">
        <v>18</v>
      </c>
      <c r="BW38" s="341">
        <v>619.44274697230992</v>
      </c>
      <c r="BX38" s="341">
        <v>419.01370555285843</v>
      </c>
      <c r="BY38" s="341">
        <v>0</v>
      </c>
      <c r="BZ38" s="341">
        <v>14.596921143009718</v>
      </c>
      <c r="CA38" s="302">
        <v>1053.053373668178</v>
      </c>
      <c r="CB38" s="342">
        <v>984.62293226244049</v>
      </c>
      <c r="CC38" s="341">
        <v>1172.918912833856</v>
      </c>
      <c r="CD38" s="341">
        <v>0</v>
      </c>
      <c r="CE38" s="341">
        <v>58.393386909936815</v>
      </c>
      <c r="CF38" s="1114">
        <v>2215.9352320062335</v>
      </c>
      <c r="CG38" s="324">
        <v>3268.9886056744117</v>
      </c>
      <c r="CH38" s="300">
        <v>18</v>
      </c>
      <c r="CI38" s="1114">
        <v>73947.818101134864</v>
      </c>
      <c r="CJ38" s="1114">
        <v>70523.043555304976</v>
      </c>
      <c r="CK38" s="1114">
        <v>91861.603908605815</v>
      </c>
      <c r="CL38" s="1114">
        <v>101772.19438048104</v>
      </c>
      <c r="CM38" s="301">
        <v>338104.65994552668</v>
      </c>
    </row>
    <row r="39" spans="1:100" ht="15.75" customHeight="1">
      <c r="A39" s="312" t="s">
        <v>238</v>
      </c>
      <c r="B39" s="300">
        <v>19</v>
      </c>
      <c r="C39" s="341">
        <v>13879.061259047918</v>
      </c>
      <c r="D39" s="341">
        <v>10372.700807747848</v>
      </c>
      <c r="E39" s="341">
        <v>7807.4445601161842</v>
      </c>
      <c r="F39" s="341">
        <v>13007.954916124485</v>
      </c>
      <c r="G39" s="302">
        <v>45067.16154303644</v>
      </c>
      <c r="H39" s="342">
        <v>1.0000000000091896E-18</v>
      </c>
      <c r="I39" s="341">
        <v>1.0000000000230211E-18</v>
      </c>
      <c r="J39" s="341">
        <v>9.9999999991814709E-19</v>
      </c>
      <c r="K39" s="341">
        <v>9.9999999997961198E-19</v>
      </c>
      <c r="L39" s="1114">
        <v>3.9999999999299704E-18</v>
      </c>
      <c r="M39" s="324">
        <v>45067.16154303644</v>
      </c>
      <c r="N39" s="300">
        <v>19</v>
      </c>
      <c r="O39" s="341">
        <v>32347.945334486805</v>
      </c>
      <c r="P39" s="341">
        <v>30913.315082872698</v>
      </c>
      <c r="Q39" s="341">
        <v>24369.354377876472</v>
      </c>
      <c r="R39" s="341">
        <v>24155.881940520001</v>
      </c>
      <c r="S39" s="302">
        <v>111786.49673575598</v>
      </c>
      <c r="T39" s="342">
        <v>1.0000000000061682E-18</v>
      </c>
      <c r="U39" s="341">
        <v>1.0000000000128757E-18</v>
      </c>
      <c r="V39" s="341">
        <v>9.999999999196366E-19</v>
      </c>
      <c r="W39" s="341">
        <v>9.9999999998224897E-19</v>
      </c>
      <c r="X39" s="1114">
        <v>3.9999999999209293E-18</v>
      </c>
      <c r="Y39" s="324">
        <v>111786.49673575598</v>
      </c>
      <c r="Z39" s="300">
        <v>19</v>
      </c>
      <c r="AA39" s="341">
        <v>6553.8664253919924</v>
      </c>
      <c r="AB39" s="341">
        <v>3902.8709273680274</v>
      </c>
      <c r="AC39" s="341">
        <v>6801.674400425667</v>
      </c>
      <c r="AD39" s="341">
        <v>7620.3424057038928</v>
      </c>
      <c r="AE39" s="302">
        <v>24878.75415888958</v>
      </c>
      <c r="AF39" s="342">
        <v>1.0000000000067248E-18</v>
      </c>
      <c r="AG39" s="341">
        <v>1.0000000000094568E-18</v>
      </c>
      <c r="AH39" s="341">
        <v>9.9999999994121703E-19</v>
      </c>
      <c r="AI39" s="341">
        <v>9.9999999998340722E-19</v>
      </c>
      <c r="AJ39" s="1114">
        <v>3.9999999999408057E-18</v>
      </c>
      <c r="AK39" s="324">
        <v>24878.75415888958</v>
      </c>
      <c r="AL39" s="300">
        <v>19</v>
      </c>
      <c r="AM39" s="341">
        <v>18559.060693721454</v>
      </c>
      <c r="AN39" s="341">
        <v>34146.254505246143</v>
      </c>
      <c r="AO39" s="341">
        <v>23770.733296978004</v>
      </c>
      <c r="AP39" s="341">
        <v>26495.334937086827</v>
      </c>
      <c r="AQ39" s="302">
        <v>102971.38343303243</v>
      </c>
      <c r="AR39" s="342">
        <v>0</v>
      </c>
      <c r="AS39" s="341">
        <v>0</v>
      </c>
      <c r="AT39" s="341">
        <v>0</v>
      </c>
      <c r="AU39" s="341">
        <v>8157.0598857635105</v>
      </c>
      <c r="AV39" s="1114">
        <v>8157.0598857635105</v>
      </c>
      <c r="AW39" s="324">
        <v>111128.44331879594</v>
      </c>
      <c r="AX39" s="300">
        <v>19</v>
      </c>
      <c r="AY39" s="341">
        <v>0</v>
      </c>
      <c r="AZ39" s="341">
        <v>443.03156436329647</v>
      </c>
      <c r="BA39" s="341">
        <v>130.93851507588428</v>
      </c>
      <c r="BB39" s="341">
        <v>104.99280877888899</v>
      </c>
      <c r="BC39" s="302">
        <v>678.96288821806968</v>
      </c>
      <c r="BD39" s="342">
        <v>1.0000000000095013E-18</v>
      </c>
      <c r="BE39" s="341">
        <v>1.0000000000174218E-18</v>
      </c>
      <c r="BF39" s="341">
        <v>9.9999999996409515E-19</v>
      </c>
      <c r="BG39" s="341">
        <v>9.9999999999287278E-19</v>
      </c>
      <c r="BH39" s="1114">
        <v>3.999999999983891E-18</v>
      </c>
      <c r="BI39" s="324">
        <v>678.96288821806968</v>
      </c>
      <c r="BJ39" s="300">
        <v>19</v>
      </c>
      <c r="BK39" s="341">
        <v>1E-25</v>
      </c>
      <c r="BL39" s="341">
        <v>1E-25</v>
      </c>
      <c r="BM39" s="341">
        <v>1E-25</v>
      </c>
      <c r="BN39" s="341">
        <v>1E-25</v>
      </c>
      <c r="BO39" s="302">
        <v>4.0000000000000002E-25</v>
      </c>
      <c r="BP39" s="342">
        <v>1.0000000000000001E-18</v>
      </c>
      <c r="BQ39" s="341">
        <v>1.0000000000000001E-18</v>
      </c>
      <c r="BR39" s="341">
        <v>1.0000000000000001E-18</v>
      </c>
      <c r="BS39" s="341">
        <v>1.0000000000000001E-18</v>
      </c>
      <c r="BT39" s="1114">
        <v>4.0000000000000003E-18</v>
      </c>
      <c r="BU39" s="324">
        <v>4.0000004000000004E-18</v>
      </c>
      <c r="BV39" s="300">
        <v>19</v>
      </c>
      <c r="BW39" s="341">
        <v>49.004963998907272</v>
      </c>
      <c r="BX39" s="341">
        <v>49.007450941854792</v>
      </c>
      <c r="BY39" s="341">
        <v>338.52825263742244</v>
      </c>
      <c r="BZ39" s="341">
        <v>146.96900054948142</v>
      </c>
      <c r="CA39" s="302">
        <v>583.50966812766592</v>
      </c>
      <c r="CB39" s="342">
        <v>1.0000000000053763E-18</v>
      </c>
      <c r="CC39" s="341">
        <v>1.0000000000109921E-18</v>
      </c>
      <c r="CD39" s="341">
        <v>9.9999999992288353E-19</v>
      </c>
      <c r="CE39" s="341">
        <v>9.9999999998867637E-19</v>
      </c>
      <c r="CF39" s="1114">
        <v>3.9999999999279281E-18</v>
      </c>
      <c r="CG39" s="324">
        <v>583.50966812766592</v>
      </c>
      <c r="CH39" s="300">
        <v>19</v>
      </c>
      <c r="CI39" s="1114">
        <v>71388.938676647071</v>
      </c>
      <c r="CJ39" s="1114">
        <v>79827.180338539853</v>
      </c>
      <c r="CK39" s="1114">
        <v>63218.673403109635</v>
      </c>
      <c r="CL39" s="1114">
        <v>79688.535894527071</v>
      </c>
      <c r="CM39" s="301">
        <v>294123.32831282367</v>
      </c>
    </row>
    <row r="40" spans="1:100" ht="15.75" customHeight="1">
      <c r="A40" s="312" t="s">
        <v>239</v>
      </c>
      <c r="B40" s="300">
        <v>20</v>
      </c>
      <c r="C40" s="341">
        <v>2376.7929911689725</v>
      </c>
      <c r="D40" s="341">
        <v>980.88452738698891</v>
      </c>
      <c r="E40" s="341">
        <v>1005.695079958612</v>
      </c>
      <c r="F40" s="341">
        <v>501.56691078156348</v>
      </c>
      <c r="G40" s="302">
        <v>4864.9395092961377</v>
      </c>
      <c r="H40" s="342">
        <v>5300.867087212725</v>
      </c>
      <c r="I40" s="341">
        <v>3540.974981943345</v>
      </c>
      <c r="J40" s="341">
        <v>6192.1074262407919</v>
      </c>
      <c r="K40" s="341">
        <v>2340.9026358603996</v>
      </c>
      <c r="L40" s="1114">
        <v>17374.852131257259</v>
      </c>
      <c r="M40" s="324">
        <v>22239.791640553398</v>
      </c>
      <c r="N40" s="300">
        <v>20</v>
      </c>
      <c r="O40" s="341">
        <v>3683.4184033241181</v>
      </c>
      <c r="P40" s="341">
        <v>2494.9811015809801</v>
      </c>
      <c r="Q40" s="341">
        <v>2919.6094193151184</v>
      </c>
      <c r="R40" s="341">
        <v>2937.5443882317331</v>
      </c>
      <c r="S40" s="302">
        <v>12035.55331245195</v>
      </c>
      <c r="T40" s="342">
        <v>10828.287872301084</v>
      </c>
      <c r="U40" s="341">
        <v>10084.418264866621</v>
      </c>
      <c r="V40" s="341">
        <v>11804.465895383562</v>
      </c>
      <c r="W40" s="341">
        <v>12124.18743783364</v>
      </c>
      <c r="X40" s="1114">
        <v>44841.359470384908</v>
      </c>
      <c r="Y40" s="324">
        <v>56876.912782836858</v>
      </c>
      <c r="Z40" s="300">
        <v>20</v>
      </c>
      <c r="AA40" s="341">
        <v>1400.1350987681244</v>
      </c>
      <c r="AB40" s="341">
        <v>550.17277129645902</v>
      </c>
      <c r="AC40" s="341">
        <v>0</v>
      </c>
      <c r="AD40" s="341">
        <v>591.28138312219085</v>
      </c>
      <c r="AE40" s="302">
        <v>2541.5892531867739</v>
      </c>
      <c r="AF40" s="342">
        <v>3919.1335333174084</v>
      </c>
      <c r="AG40" s="341">
        <v>2200.1280392714289</v>
      </c>
      <c r="AH40" s="341">
        <v>0</v>
      </c>
      <c r="AI40" s="341">
        <v>2364.9675203913785</v>
      </c>
      <c r="AJ40" s="1114">
        <v>8484.2290929802148</v>
      </c>
      <c r="AK40" s="324">
        <v>11025.818346166989</v>
      </c>
      <c r="AL40" s="300">
        <v>20</v>
      </c>
      <c r="AM40" s="341">
        <v>4435.4734976833315</v>
      </c>
      <c r="AN40" s="341">
        <v>3647.5603804015686</v>
      </c>
      <c r="AO40" s="341">
        <v>2974.1500947056893</v>
      </c>
      <c r="AP40" s="341">
        <v>2599.5667077725402</v>
      </c>
      <c r="AQ40" s="302">
        <v>13656.750680563131</v>
      </c>
      <c r="AR40" s="342">
        <v>12735.824543049139</v>
      </c>
      <c r="AS40" s="341">
        <v>15074.724543619883</v>
      </c>
      <c r="AT40" s="341">
        <v>12685.052541675837</v>
      </c>
      <c r="AU40" s="341">
        <v>10567.095534690017</v>
      </c>
      <c r="AV40" s="1114">
        <v>51062.697163034878</v>
      </c>
      <c r="AW40" s="324">
        <v>64719.447843598013</v>
      </c>
      <c r="AX40" s="300">
        <v>20</v>
      </c>
      <c r="AY40" s="341">
        <v>670.1871143446532</v>
      </c>
      <c r="AZ40" s="341">
        <v>43.913128648289721</v>
      </c>
      <c r="BA40" s="341">
        <v>251.18205220282232</v>
      </c>
      <c r="BB40" s="341">
        <v>429.81056119540608</v>
      </c>
      <c r="BC40" s="302">
        <v>1395.0928563911712</v>
      </c>
      <c r="BD40" s="342">
        <v>1748.8461459408202</v>
      </c>
      <c r="BE40" s="341">
        <v>175.67059944963989</v>
      </c>
      <c r="BF40" s="341">
        <v>1004.8290880913878</v>
      </c>
      <c r="BG40" s="341">
        <v>1719.2274585732637</v>
      </c>
      <c r="BH40" s="1114">
        <v>4648.5732920551118</v>
      </c>
      <c r="BI40" s="324">
        <v>6043.6661484462829</v>
      </c>
      <c r="BJ40" s="300">
        <v>20</v>
      </c>
      <c r="BK40" s="341">
        <v>1E-25</v>
      </c>
      <c r="BL40" s="341">
        <v>1E-25</v>
      </c>
      <c r="BM40" s="341">
        <v>1E-25</v>
      </c>
      <c r="BN40" s="341">
        <v>1E-25</v>
      </c>
      <c r="BO40" s="302">
        <v>4.0000000000000002E-25</v>
      </c>
      <c r="BP40" s="342">
        <v>1.0000000000000001E-18</v>
      </c>
      <c r="BQ40" s="341">
        <v>1.0000000000000001E-18</v>
      </c>
      <c r="BR40" s="341">
        <v>1.0000000000000001E-18</v>
      </c>
      <c r="BS40" s="341">
        <v>1.0000000000000001E-18</v>
      </c>
      <c r="BT40" s="1114">
        <v>4.0000000000000003E-18</v>
      </c>
      <c r="BU40" s="324">
        <v>4.0000004000000004E-18</v>
      </c>
      <c r="BV40" s="300">
        <v>20</v>
      </c>
      <c r="BW40" s="341">
        <v>31.043144541348607</v>
      </c>
      <c r="BX40" s="341">
        <v>31.754827906201829</v>
      </c>
      <c r="BY40" s="341">
        <v>17.076203894100072</v>
      </c>
      <c r="BZ40" s="341">
        <v>1438.6165596643525</v>
      </c>
      <c r="CA40" s="302">
        <v>1518.4907360060031</v>
      </c>
      <c r="CB40" s="342">
        <v>124.18667614120872</v>
      </c>
      <c r="CC40" s="341">
        <v>461.5707301827959</v>
      </c>
      <c r="CD40" s="341">
        <v>68.347252232969836</v>
      </c>
      <c r="CE40" s="341">
        <v>5216.6192143902645</v>
      </c>
      <c r="CF40" s="1114">
        <v>5870.7238729472392</v>
      </c>
      <c r="CG40" s="324">
        <v>7389.2146089532425</v>
      </c>
      <c r="CH40" s="300">
        <v>20</v>
      </c>
      <c r="CI40" s="1114">
        <v>47254.196107792937</v>
      </c>
      <c r="CJ40" s="1114">
        <v>39286.753896554197</v>
      </c>
      <c r="CK40" s="1114">
        <v>38922.515053700889</v>
      </c>
      <c r="CL40" s="1114">
        <v>42831.386312506758</v>
      </c>
      <c r="CM40" s="301">
        <v>168294.8513705548</v>
      </c>
    </row>
    <row r="41" spans="1:100" ht="15.75" customHeight="1">
      <c r="A41" s="312" t="s">
        <v>240</v>
      </c>
      <c r="B41" s="300">
        <v>21</v>
      </c>
      <c r="C41" s="341">
        <v>1E-25</v>
      </c>
      <c r="D41" s="341">
        <v>1E-25</v>
      </c>
      <c r="E41" s="341">
        <v>1E-25</v>
      </c>
      <c r="F41" s="341">
        <v>1E-25</v>
      </c>
      <c r="G41" s="302">
        <v>4.0000000000000002E-25</v>
      </c>
      <c r="H41" s="342">
        <v>533761.8922584008</v>
      </c>
      <c r="I41" s="341">
        <v>374067.80586930586</v>
      </c>
      <c r="J41" s="341">
        <v>324504.55358785955</v>
      </c>
      <c r="K41" s="341">
        <v>789781.58430787362</v>
      </c>
      <c r="L41" s="1114">
        <v>2022115.8360234399</v>
      </c>
      <c r="M41" s="324">
        <v>2022115.8360234399</v>
      </c>
      <c r="N41" s="300">
        <v>21</v>
      </c>
      <c r="O41" s="341">
        <v>1E-25</v>
      </c>
      <c r="P41" s="341">
        <v>1E-25</v>
      </c>
      <c r="Q41" s="341">
        <v>1E-25</v>
      </c>
      <c r="R41" s="341">
        <v>1E-25</v>
      </c>
      <c r="S41" s="302">
        <v>4.0000000000000002E-25</v>
      </c>
      <c r="T41" s="342">
        <v>1196738.8918303719</v>
      </c>
      <c r="U41" s="341">
        <v>1382431.4596320887</v>
      </c>
      <c r="V41" s="341">
        <v>981269.77509250445</v>
      </c>
      <c r="W41" s="341">
        <v>696672.74077942129</v>
      </c>
      <c r="X41" s="1114">
        <v>4257112.8673343863</v>
      </c>
      <c r="Y41" s="324">
        <v>4257112.8673343863</v>
      </c>
      <c r="Z41" s="300">
        <v>21</v>
      </c>
      <c r="AA41" s="341">
        <v>1E-25</v>
      </c>
      <c r="AB41" s="341">
        <v>1E-25</v>
      </c>
      <c r="AC41" s="341">
        <v>1E-25</v>
      </c>
      <c r="AD41" s="341">
        <v>1E-25</v>
      </c>
      <c r="AE41" s="302">
        <v>4.0000000000000002E-25</v>
      </c>
      <c r="AF41" s="342">
        <v>261473.37799637101</v>
      </c>
      <c r="AG41" s="341">
        <v>206107.41010875406</v>
      </c>
      <c r="AH41" s="341">
        <v>373230.45207044977</v>
      </c>
      <c r="AI41" s="341">
        <v>267100.37871933955</v>
      </c>
      <c r="AJ41" s="1114">
        <v>1107911.6188949144</v>
      </c>
      <c r="AK41" s="324">
        <v>1107911.6188949144</v>
      </c>
      <c r="AL41" s="300">
        <v>21</v>
      </c>
      <c r="AM41" s="341">
        <v>1E-25</v>
      </c>
      <c r="AN41" s="341">
        <v>1E-25</v>
      </c>
      <c r="AO41" s="341">
        <v>1E-25</v>
      </c>
      <c r="AP41" s="341">
        <v>1E-25</v>
      </c>
      <c r="AQ41" s="302">
        <v>4.0000000000000002E-25</v>
      </c>
      <c r="AR41" s="342">
        <v>1058086.7368785646</v>
      </c>
      <c r="AS41" s="341">
        <v>1221716.2722902566</v>
      </c>
      <c r="AT41" s="341">
        <v>1231247.1995279011</v>
      </c>
      <c r="AU41" s="341">
        <v>1638314.0040652554</v>
      </c>
      <c r="AV41" s="1114">
        <v>5149364.2127619777</v>
      </c>
      <c r="AW41" s="324">
        <v>5149364.2127619777</v>
      </c>
      <c r="AX41" s="300">
        <v>21</v>
      </c>
      <c r="AY41" s="341">
        <v>1E-25</v>
      </c>
      <c r="AZ41" s="341">
        <v>1E-25</v>
      </c>
      <c r="BA41" s="341">
        <v>1E-25</v>
      </c>
      <c r="BB41" s="341">
        <v>1E-25</v>
      </c>
      <c r="BC41" s="302">
        <v>4.0000000000000002E-25</v>
      </c>
      <c r="BD41" s="342">
        <v>45048.657488052071</v>
      </c>
      <c r="BE41" s="341">
        <v>33527.820532536702</v>
      </c>
      <c r="BF41" s="341">
        <v>41202.418426022385</v>
      </c>
      <c r="BG41" s="341">
        <v>12858.906636802953</v>
      </c>
      <c r="BH41" s="1114">
        <v>132637.80308341412</v>
      </c>
      <c r="BI41" s="324">
        <v>132637.80308341412</v>
      </c>
      <c r="BJ41" s="300">
        <v>21</v>
      </c>
      <c r="BK41" s="341">
        <v>1E-25</v>
      </c>
      <c r="BL41" s="341">
        <v>1E-25</v>
      </c>
      <c r="BM41" s="341">
        <v>1E-25</v>
      </c>
      <c r="BN41" s="341">
        <v>1E-25</v>
      </c>
      <c r="BO41" s="302">
        <v>4.0000000000000002E-25</v>
      </c>
      <c r="BP41" s="342">
        <v>1.0000000000000001E-18</v>
      </c>
      <c r="BQ41" s="341">
        <v>1.0000000000000001E-18</v>
      </c>
      <c r="BR41" s="341">
        <v>1.0000000000000001E-18</v>
      </c>
      <c r="BS41" s="341">
        <v>1.0000000000000001E-18</v>
      </c>
      <c r="BT41" s="1114">
        <v>4.0000000000000003E-18</v>
      </c>
      <c r="BU41" s="324">
        <v>4.0000004000000004E-18</v>
      </c>
      <c r="BV41" s="300">
        <v>21</v>
      </c>
      <c r="BW41" s="341">
        <v>1E-25</v>
      </c>
      <c r="BX41" s="341">
        <v>1E-25</v>
      </c>
      <c r="BY41" s="341">
        <v>1E-25</v>
      </c>
      <c r="BZ41" s="341">
        <v>1E-25</v>
      </c>
      <c r="CA41" s="302">
        <v>4.0000000000000002E-25</v>
      </c>
      <c r="CB41" s="342">
        <v>86122.956164871066</v>
      </c>
      <c r="CC41" s="341">
        <v>101557.05358929273</v>
      </c>
      <c r="CD41" s="341">
        <v>52778.252700434226</v>
      </c>
      <c r="CE41" s="341">
        <v>60026.202918468123</v>
      </c>
      <c r="CF41" s="1114">
        <v>300484.46537306614</v>
      </c>
      <c r="CG41" s="324">
        <v>300484.46537306614</v>
      </c>
      <c r="CH41" s="300">
        <v>21</v>
      </c>
      <c r="CI41" s="1114">
        <v>3181232.5126166316</v>
      </c>
      <c r="CJ41" s="1114">
        <v>3319407.8220222346</v>
      </c>
      <c r="CK41" s="1114">
        <v>3004232.651405171</v>
      </c>
      <c r="CL41" s="1114">
        <v>3464753.8174271607</v>
      </c>
      <c r="CM41" s="301">
        <v>12969626.803471198</v>
      </c>
    </row>
    <row r="42" spans="1:100" s="874" customFormat="1" ht="15.75" customHeight="1">
      <c r="A42" s="867" t="s">
        <v>241</v>
      </c>
      <c r="B42" s="868">
        <v>22</v>
      </c>
      <c r="C42" s="869">
        <v>16301.318949643683</v>
      </c>
      <c r="D42" s="869">
        <v>6116.8314536456091</v>
      </c>
      <c r="E42" s="869">
        <v>5427.5803291672728</v>
      </c>
      <c r="F42" s="869">
        <v>11215.855878751252</v>
      </c>
      <c r="G42" s="870">
        <v>39061.586611207815</v>
      </c>
      <c r="H42" s="871">
        <v>1082.9819943680429</v>
      </c>
      <c r="I42" s="869">
        <v>23.882322969855068</v>
      </c>
      <c r="J42" s="869">
        <v>-267.78255533905644</v>
      </c>
      <c r="K42" s="869">
        <v>-2347.5422652984817</v>
      </c>
      <c r="L42" s="1120">
        <v>-1508.4605032996401</v>
      </c>
      <c r="M42" s="872">
        <v>37553.126107908174</v>
      </c>
      <c r="N42" s="868">
        <v>22</v>
      </c>
      <c r="O42" s="869">
        <v>65483.538052884207</v>
      </c>
      <c r="P42" s="869">
        <v>43023.806829581932</v>
      </c>
      <c r="Q42" s="869">
        <v>29323.598495157676</v>
      </c>
      <c r="R42" s="869">
        <v>17272.809960985433</v>
      </c>
      <c r="S42" s="870">
        <v>155103.75333860924</v>
      </c>
      <c r="T42" s="871">
        <v>641.60930800320784</v>
      </c>
      <c r="U42" s="869">
        <v>1898.7732409818</v>
      </c>
      <c r="V42" s="869">
        <v>2974.8562317493679</v>
      </c>
      <c r="W42" s="869">
        <v>3109.7205012661934</v>
      </c>
      <c r="X42" s="1120">
        <v>8624.9592820005691</v>
      </c>
      <c r="Y42" s="872">
        <v>163728.71262060982</v>
      </c>
      <c r="Z42" s="868">
        <v>22</v>
      </c>
      <c r="AA42" s="869">
        <v>22963.108506499357</v>
      </c>
      <c r="AB42" s="869">
        <v>10739.026998663881</v>
      </c>
      <c r="AC42" s="869">
        <v>14186.609880810442</v>
      </c>
      <c r="AD42" s="869">
        <v>7123.4164683355675</v>
      </c>
      <c r="AE42" s="870">
        <v>55012.161854309255</v>
      </c>
      <c r="AF42" s="871">
        <v>-714.07369997361218</v>
      </c>
      <c r="AG42" s="869">
        <v>-717.2113652457333</v>
      </c>
      <c r="AH42" s="869">
        <v>-641.36405632822823</v>
      </c>
      <c r="AI42" s="869">
        <v>-530.46228211535129</v>
      </c>
      <c r="AJ42" s="1120">
        <v>-2603.1114036629251</v>
      </c>
      <c r="AK42" s="872">
        <v>52409.050450646333</v>
      </c>
      <c r="AL42" s="868">
        <v>22</v>
      </c>
      <c r="AM42" s="869">
        <v>75503.415339825719</v>
      </c>
      <c r="AN42" s="869">
        <v>90686.584415689751</v>
      </c>
      <c r="AO42" s="869">
        <v>66519.217772413191</v>
      </c>
      <c r="AP42" s="869">
        <v>65755.213741466243</v>
      </c>
      <c r="AQ42" s="870">
        <v>298464.43126939493</v>
      </c>
      <c r="AR42" s="871">
        <v>2540.7296547785359</v>
      </c>
      <c r="AS42" s="869">
        <v>2351.2172109358012</v>
      </c>
      <c r="AT42" s="869">
        <v>7105.1998097398155</v>
      </c>
      <c r="AU42" s="869">
        <v>17409.703317842679</v>
      </c>
      <c r="AV42" s="1120">
        <v>29406.849993296833</v>
      </c>
      <c r="AW42" s="872">
        <v>327871.28126269177</v>
      </c>
      <c r="AX42" s="868">
        <v>22</v>
      </c>
      <c r="AY42" s="869">
        <v>10790.472397243973</v>
      </c>
      <c r="AZ42" s="869">
        <v>6885.4990317075917</v>
      </c>
      <c r="BA42" s="869">
        <v>4618.6898917506614</v>
      </c>
      <c r="BB42" s="869">
        <v>232.46910431578976</v>
      </c>
      <c r="BC42" s="870">
        <v>22527.130425018018</v>
      </c>
      <c r="BD42" s="871">
        <v>34501.675861610129</v>
      </c>
      <c r="BE42" s="869">
        <v>21127.936255102526</v>
      </c>
      <c r="BF42" s="869">
        <v>16800.58841118517</v>
      </c>
      <c r="BG42" s="869">
        <v>-51.96018843947472</v>
      </c>
      <c r="BH42" s="1120">
        <v>72378.240339458353</v>
      </c>
      <c r="BI42" s="872">
        <v>94905.370764476364</v>
      </c>
      <c r="BJ42" s="868">
        <v>22</v>
      </c>
      <c r="BK42" s="869">
        <v>1E-25</v>
      </c>
      <c r="BL42" s="869">
        <v>1E-25</v>
      </c>
      <c r="BM42" s="869">
        <v>1E-25</v>
      </c>
      <c r="BN42" s="869">
        <v>1E-25</v>
      </c>
      <c r="BO42" s="870">
        <v>4.0000000000000002E-25</v>
      </c>
      <c r="BP42" s="871">
        <v>1.0000000000000001E-18</v>
      </c>
      <c r="BQ42" s="869">
        <v>1.0000000000000001E-18</v>
      </c>
      <c r="BR42" s="869">
        <v>1.0000000000000001E-18</v>
      </c>
      <c r="BS42" s="869">
        <v>1.0000000000000001E-18</v>
      </c>
      <c r="BT42" s="1120">
        <v>4.0000000000000003E-18</v>
      </c>
      <c r="BU42" s="872">
        <v>4.0000004000000004E-18</v>
      </c>
      <c r="BV42" s="868">
        <v>22</v>
      </c>
      <c r="BW42" s="869">
        <v>6466.7731005499163</v>
      </c>
      <c r="BX42" s="869">
        <v>3276.747665033914</v>
      </c>
      <c r="BY42" s="869">
        <v>1954.0721799288403</v>
      </c>
      <c r="BZ42" s="869">
        <v>2594.578943036754</v>
      </c>
      <c r="CA42" s="870">
        <v>14292.171888549427</v>
      </c>
      <c r="CB42" s="871">
        <v>-71.397706784729053</v>
      </c>
      <c r="CC42" s="869">
        <v>-121.83065032781279</v>
      </c>
      <c r="CD42" s="869">
        <v>-108.94668415158225</v>
      </c>
      <c r="CE42" s="869">
        <v>-121.07810589507179</v>
      </c>
      <c r="CF42" s="1120">
        <v>-423.25314715919592</v>
      </c>
      <c r="CG42" s="872">
        <v>13868.918741390231</v>
      </c>
      <c r="CH42" s="868">
        <v>22</v>
      </c>
      <c r="CI42" s="1120">
        <v>235490.15175864846</v>
      </c>
      <c r="CJ42" s="1120">
        <v>185291.26340873909</v>
      </c>
      <c r="CK42" s="1120">
        <v>147892.31970608357</v>
      </c>
      <c r="CL42" s="1120">
        <v>121662.72507425153</v>
      </c>
      <c r="CM42" s="873">
        <v>690336.45994772273</v>
      </c>
    </row>
    <row r="43" spans="1:100" ht="15.75" customHeight="1">
      <c r="A43" s="312" t="s">
        <v>242</v>
      </c>
      <c r="B43" s="300">
        <v>23</v>
      </c>
      <c r="C43" s="341">
        <v>3514.8420093606169</v>
      </c>
      <c r="D43" s="341">
        <v>2620.0873982842245</v>
      </c>
      <c r="E43" s="341">
        <v>2052.8129353256645</v>
      </c>
      <c r="F43" s="341">
        <v>2100.3739098661586</v>
      </c>
      <c r="G43" s="302">
        <v>10288.116252836664</v>
      </c>
      <c r="H43" s="342">
        <v>5014.8108020113896</v>
      </c>
      <c r="I43" s="341">
        <v>7858.7587522540689</v>
      </c>
      <c r="J43" s="341">
        <v>7742.9469786408499</v>
      </c>
      <c r="K43" s="341">
        <v>8044.9694448319578</v>
      </c>
      <c r="L43" s="1114">
        <v>28661.485977738266</v>
      </c>
      <c r="M43" s="324">
        <v>38949.602230574928</v>
      </c>
      <c r="N43" s="300">
        <v>23</v>
      </c>
      <c r="O43" s="341">
        <v>9437.0238599092172</v>
      </c>
      <c r="P43" s="341">
        <v>6691.6799322636598</v>
      </c>
      <c r="Q43" s="341">
        <v>3807.9100812515621</v>
      </c>
      <c r="R43" s="341">
        <v>3677.8562391365576</v>
      </c>
      <c r="S43" s="302">
        <v>23614.470112560994</v>
      </c>
      <c r="T43" s="342">
        <v>17017.889637509255</v>
      </c>
      <c r="U43" s="341">
        <v>22790.954100332619</v>
      </c>
      <c r="V43" s="341">
        <v>14971.119017253757</v>
      </c>
      <c r="W43" s="341">
        <v>15670.647789338325</v>
      </c>
      <c r="X43" s="1114">
        <v>70450.610544433963</v>
      </c>
      <c r="Y43" s="324">
        <v>94065.080656994949</v>
      </c>
      <c r="Z43" s="300">
        <v>23</v>
      </c>
      <c r="AA43" s="341">
        <v>6134.2009453433529</v>
      </c>
      <c r="AB43" s="341">
        <v>4205.1983918750138</v>
      </c>
      <c r="AC43" s="341">
        <v>3451.420157747139</v>
      </c>
      <c r="AD43" s="341">
        <v>2620.2400393981657</v>
      </c>
      <c r="AE43" s="302">
        <v>16411.059534363671</v>
      </c>
      <c r="AF43" s="342">
        <v>16501.379598147229</v>
      </c>
      <c r="AG43" s="341">
        <v>16489.689228768511</v>
      </c>
      <c r="AH43" s="341">
        <v>14289.974967397608</v>
      </c>
      <c r="AI43" s="341">
        <v>10656.861434144974</v>
      </c>
      <c r="AJ43" s="1114">
        <v>57937.905228458316</v>
      </c>
      <c r="AK43" s="324">
        <v>74348.964762821983</v>
      </c>
      <c r="AL43" s="300">
        <v>23</v>
      </c>
      <c r="AM43" s="341">
        <v>7735.0620768871559</v>
      </c>
      <c r="AN43" s="341">
        <v>5523.9912055401919</v>
      </c>
      <c r="AO43" s="341">
        <v>5815.5043042293455</v>
      </c>
      <c r="AP43" s="341">
        <v>4585.2397617477645</v>
      </c>
      <c r="AQ43" s="302">
        <v>23659.79734840446</v>
      </c>
      <c r="AR43" s="342">
        <v>12555.008293454857</v>
      </c>
      <c r="AS43" s="341">
        <v>22942.49003797859</v>
      </c>
      <c r="AT43" s="341">
        <v>27419.875202632036</v>
      </c>
      <c r="AU43" s="341">
        <v>20309.369723628002</v>
      </c>
      <c r="AV43" s="1114">
        <v>83226.743257693481</v>
      </c>
      <c r="AW43" s="324">
        <v>106886.54060609794</v>
      </c>
      <c r="AX43" s="300">
        <v>23</v>
      </c>
      <c r="AY43" s="341">
        <v>57.713196103603579</v>
      </c>
      <c r="AZ43" s="341">
        <v>53.993846862244645</v>
      </c>
      <c r="BA43" s="341">
        <v>49.186903258658518</v>
      </c>
      <c r="BB43" s="341">
        <v>59.345935247876781</v>
      </c>
      <c r="BC43" s="302">
        <v>220.23988147238353</v>
      </c>
      <c r="BD43" s="342">
        <v>238.682675612597</v>
      </c>
      <c r="BE43" s="341">
        <v>244.51259079625066</v>
      </c>
      <c r="BF43" s="341">
        <v>229.55754811459153</v>
      </c>
      <c r="BG43" s="341">
        <v>250.35215564195079</v>
      </c>
      <c r="BH43" s="1114">
        <v>963.10497016538989</v>
      </c>
      <c r="BI43" s="324">
        <v>1183.3448516377734</v>
      </c>
      <c r="BJ43" s="300">
        <v>23</v>
      </c>
      <c r="BK43" s="341">
        <v>1E-25</v>
      </c>
      <c r="BL43" s="341">
        <v>1E-25</v>
      </c>
      <c r="BM43" s="341">
        <v>1E-25</v>
      </c>
      <c r="BN43" s="341">
        <v>1E-25</v>
      </c>
      <c r="BO43" s="302">
        <v>4.0000000000000002E-25</v>
      </c>
      <c r="BP43" s="342">
        <v>1.0000000000000001E-18</v>
      </c>
      <c r="BQ43" s="341">
        <v>1.0000000000000001E-18</v>
      </c>
      <c r="BR43" s="341">
        <v>1.0000000000000001E-18</v>
      </c>
      <c r="BS43" s="341">
        <v>1.0000000000000001E-18</v>
      </c>
      <c r="BT43" s="1114">
        <v>4.0000000000000003E-18</v>
      </c>
      <c r="BU43" s="324">
        <v>4.0000004000000004E-18</v>
      </c>
      <c r="BV43" s="300">
        <v>23</v>
      </c>
      <c r="BW43" s="341">
        <v>233.44364686989664</v>
      </c>
      <c r="BX43" s="341">
        <v>297.78527435567031</v>
      </c>
      <c r="BY43" s="341">
        <v>100.74960297519043</v>
      </c>
      <c r="BZ43" s="341">
        <v>28.873909767816482</v>
      </c>
      <c r="CA43" s="302">
        <v>660.85243396857391</v>
      </c>
      <c r="CB43" s="342">
        <v>428.89305682622143</v>
      </c>
      <c r="CC43" s="341">
        <v>515.81669223236008</v>
      </c>
      <c r="CD43" s="341">
        <v>410.92286561822391</v>
      </c>
      <c r="CE43" s="341">
        <v>123.27603890626901</v>
      </c>
      <c r="CF43" s="1114">
        <v>1478.9086535830745</v>
      </c>
      <c r="CG43" s="324">
        <v>2139.7610875516484</v>
      </c>
      <c r="CH43" s="300">
        <v>23</v>
      </c>
      <c r="CI43" s="1114">
        <v>78868.949798035392</v>
      </c>
      <c r="CJ43" s="1114">
        <v>90234.957451543407</v>
      </c>
      <c r="CK43" s="1114">
        <v>80341.980564444631</v>
      </c>
      <c r="CL43" s="1114">
        <v>68127.406381655819</v>
      </c>
      <c r="CM43" s="301">
        <v>317573.29419567925</v>
      </c>
    </row>
    <row r="44" spans="1:100" ht="15.75" customHeight="1">
      <c r="A44" s="312" t="s">
        <v>243</v>
      </c>
      <c r="B44" s="300">
        <v>24</v>
      </c>
      <c r="C44" s="341">
        <v>821.87206093699115</v>
      </c>
      <c r="D44" s="341">
        <v>1173.2817199350202</v>
      </c>
      <c r="E44" s="341">
        <v>5082.7142820989548</v>
      </c>
      <c r="F44" s="341">
        <v>39.181791356391571</v>
      </c>
      <c r="G44" s="302">
        <v>7117.0498543273579</v>
      </c>
      <c r="H44" s="342">
        <v>3287.312065236662</v>
      </c>
      <c r="I44" s="341">
        <v>4692.0899196776563</v>
      </c>
      <c r="J44" s="341">
        <v>20352.067588349517</v>
      </c>
      <c r="K44" s="341">
        <v>14498.043513915576</v>
      </c>
      <c r="L44" s="1114">
        <v>42829.51308717941</v>
      </c>
      <c r="M44" s="324">
        <v>49946.562941506767</v>
      </c>
      <c r="N44" s="300">
        <v>24</v>
      </c>
      <c r="O44" s="341">
        <v>7667.9469226859837</v>
      </c>
      <c r="P44" s="341">
        <v>13780.996821165223</v>
      </c>
      <c r="Q44" s="341">
        <v>11773.498629392159</v>
      </c>
      <c r="R44" s="341">
        <v>18595.570408049891</v>
      </c>
      <c r="S44" s="302">
        <v>51818.012781293255</v>
      </c>
      <c r="T44" s="342">
        <v>30670.591715376071</v>
      </c>
      <c r="U44" s="341">
        <v>55113.145249154353</v>
      </c>
      <c r="V44" s="341">
        <v>48124.274572627699</v>
      </c>
      <c r="W44" s="341">
        <v>72141.301831390723</v>
      </c>
      <c r="X44" s="1114">
        <v>206049.31336854887</v>
      </c>
      <c r="Y44" s="324">
        <v>257867.32614984212</v>
      </c>
      <c r="Z44" s="300">
        <v>24</v>
      </c>
      <c r="AA44" s="341">
        <v>2857.1877220699062</v>
      </c>
      <c r="AB44" s="341">
        <v>0</v>
      </c>
      <c r="AC44" s="341">
        <v>0</v>
      </c>
      <c r="AD44" s="341">
        <v>0</v>
      </c>
      <c r="AE44" s="302">
        <v>2857.1877220699062</v>
      </c>
      <c r="AF44" s="342">
        <v>11144.089359217634</v>
      </c>
      <c r="AG44" s="341">
        <v>0</v>
      </c>
      <c r="AH44" s="341">
        <v>0</v>
      </c>
      <c r="AI44" s="341">
        <v>0</v>
      </c>
      <c r="AJ44" s="1114">
        <v>11144.089359217634</v>
      </c>
      <c r="AK44" s="324">
        <v>14001.277081287541</v>
      </c>
      <c r="AL44" s="300">
        <v>24</v>
      </c>
      <c r="AM44" s="341">
        <v>24884.99223550309</v>
      </c>
      <c r="AN44" s="341">
        <v>20142.825787320704</v>
      </c>
      <c r="AO44" s="341">
        <v>54125.541950379105</v>
      </c>
      <c r="AP44" s="341">
        <v>65290.960162228301</v>
      </c>
      <c r="AQ44" s="302">
        <v>164444.32013543119</v>
      </c>
      <c r="AR44" s="342">
        <v>97857.994301994535</v>
      </c>
      <c r="AS44" s="341">
        <v>63010.99713372995</v>
      </c>
      <c r="AT44" s="341">
        <v>167249.50061582582</v>
      </c>
      <c r="AU44" s="341">
        <v>201166.23461514927</v>
      </c>
      <c r="AV44" s="1114">
        <v>529284.72666669963</v>
      </c>
      <c r="AW44" s="324">
        <v>693729.04680213076</v>
      </c>
      <c r="AX44" s="300">
        <v>24</v>
      </c>
      <c r="AY44" s="341">
        <v>1.055382145270775E-25</v>
      </c>
      <c r="AZ44" s="341">
        <v>1.0712513844164125E-25</v>
      </c>
      <c r="BA44" s="341">
        <v>5.3064943423118372E-26</v>
      </c>
      <c r="BB44" s="341">
        <v>9.3151217989513616E-26</v>
      </c>
      <c r="BC44" s="302">
        <v>3.5887951438135073E-25</v>
      </c>
      <c r="BD44" s="342">
        <v>1.0000000000095013E-18</v>
      </c>
      <c r="BE44" s="341">
        <v>1.0000000000174218E-18</v>
      </c>
      <c r="BF44" s="341">
        <v>9.9999999996409515E-19</v>
      </c>
      <c r="BG44" s="341">
        <v>9.9999999999287278E-19</v>
      </c>
      <c r="BH44" s="1114">
        <v>3.999999999983891E-18</v>
      </c>
      <c r="BI44" s="324">
        <v>4.0000003588634056E-18</v>
      </c>
      <c r="BJ44" s="300">
        <v>24</v>
      </c>
      <c r="BK44" s="341">
        <v>1E-25</v>
      </c>
      <c r="BL44" s="341">
        <v>1E-25</v>
      </c>
      <c r="BM44" s="341">
        <v>1E-25</v>
      </c>
      <c r="BN44" s="341">
        <v>1E-25</v>
      </c>
      <c r="BO44" s="302">
        <v>4.0000000000000002E-25</v>
      </c>
      <c r="BP44" s="342">
        <v>1.0000000000000001E-18</v>
      </c>
      <c r="BQ44" s="341">
        <v>1.0000000000000001E-18</v>
      </c>
      <c r="BR44" s="341">
        <v>1.0000000000000001E-18</v>
      </c>
      <c r="BS44" s="341">
        <v>1.0000000000000001E-18</v>
      </c>
      <c r="BT44" s="1114">
        <v>4.0000000000000003E-18</v>
      </c>
      <c r="BU44" s="324">
        <v>4.0000004000000004E-18</v>
      </c>
      <c r="BV44" s="300">
        <v>24</v>
      </c>
      <c r="BW44" s="341">
        <v>48514.104276860264</v>
      </c>
      <c r="BX44" s="341">
        <v>43261.857399514134</v>
      </c>
      <c r="BY44" s="341">
        <v>39103.987641113439</v>
      </c>
      <c r="BZ44" s="341">
        <v>55211.764453294134</v>
      </c>
      <c r="CA44" s="302">
        <v>186091.71377078196</v>
      </c>
      <c r="CB44" s="342">
        <v>128254.82484047675</v>
      </c>
      <c r="CC44" s="341">
        <v>109601.47604744408</v>
      </c>
      <c r="CD44" s="341">
        <v>98787.679488013906</v>
      </c>
      <c r="CE44" s="341">
        <v>132226.85522034398</v>
      </c>
      <c r="CF44" s="1114">
        <v>468870.83559627872</v>
      </c>
      <c r="CG44" s="324">
        <v>654962.54936706065</v>
      </c>
      <c r="CH44" s="300">
        <v>24</v>
      </c>
      <c r="CI44" s="1114">
        <v>355960.91550035786</v>
      </c>
      <c r="CJ44" s="1114">
        <v>310776.67007794115</v>
      </c>
      <c r="CK44" s="1114">
        <v>444599.26476780063</v>
      </c>
      <c r="CL44" s="1114">
        <v>559169.91199572827</v>
      </c>
      <c r="CM44" s="301">
        <v>1670506.7623418279</v>
      </c>
    </row>
    <row r="45" spans="1:100" ht="15.75" customHeight="1">
      <c r="A45" s="839" t="s">
        <v>244</v>
      </c>
      <c r="B45" s="300">
        <v>25</v>
      </c>
      <c r="C45" s="341">
        <v>13410.601685427868</v>
      </c>
      <c r="D45" s="341">
        <v>19885.411876458271</v>
      </c>
      <c r="E45" s="341">
        <v>21474.684687602003</v>
      </c>
      <c r="F45" s="341">
        <v>18052.250720482138</v>
      </c>
      <c r="G45" s="302">
        <v>72822.948969970283</v>
      </c>
      <c r="H45" s="342">
        <v>0</v>
      </c>
      <c r="I45" s="341">
        <v>704.16206818000171</v>
      </c>
      <c r="J45" s="341">
        <v>39.48765171982032</v>
      </c>
      <c r="K45" s="341">
        <v>0</v>
      </c>
      <c r="L45" s="1114">
        <v>743.649719899822</v>
      </c>
      <c r="M45" s="324">
        <v>73566.598689870109</v>
      </c>
      <c r="N45" s="300">
        <v>25</v>
      </c>
      <c r="O45" s="341">
        <v>33659.246486490301</v>
      </c>
      <c r="P45" s="341">
        <v>28709.592324143385</v>
      </c>
      <c r="Q45" s="341">
        <v>27155.638814748072</v>
      </c>
      <c r="R45" s="341">
        <v>30541.940148653313</v>
      </c>
      <c r="S45" s="302">
        <v>120066.41777403507</v>
      </c>
      <c r="T45" s="342">
        <v>0</v>
      </c>
      <c r="U45" s="341">
        <v>0</v>
      </c>
      <c r="V45" s="341">
        <v>639.70549718658822</v>
      </c>
      <c r="W45" s="341">
        <v>86.924567169092796</v>
      </c>
      <c r="X45" s="1114">
        <v>726.63006435568104</v>
      </c>
      <c r="Y45" s="324">
        <v>120793.04783839075</v>
      </c>
      <c r="Z45" s="300">
        <v>25</v>
      </c>
      <c r="AA45" s="341">
        <v>3358.9440545824823</v>
      </c>
      <c r="AB45" s="341">
        <v>2240.6500020357475</v>
      </c>
      <c r="AC45" s="341">
        <v>890.12218082538902</v>
      </c>
      <c r="AD45" s="341">
        <v>4790.7579033917491</v>
      </c>
      <c r="AE45" s="302">
        <v>11280.474140835369</v>
      </c>
      <c r="AF45" s="342">
        <v>1.0000000000067248E-18</v>
      </c>
      <c r="AG45" s="341">
        <v>1.0000000000094568E-18</v>
      </c>
      <c r="AH45" s="341">
        <v>9.9999999994121703E-19</v>
      </c>
      <c r="AI45" s="341">
        <v>9.9999999998340722E-19</v>
      </c>
      <c r="AJ45" s="1114">
        <v>3.9999999999408057E-18</v>
      </c>
      <c r="AK45" s="324">
        <v>11280.474140835369</v>
      </c>
      <c r="AL45" s="300">
        <v>25</v>
      </c>
      <c r="AM45" s="341">
        <v>1521115.1152861665</v>
      </c>
      <c r="AN45" s="341">
        <v>1623265.1300626278</v>
      </c>
      <c r="AO45" s="341">
        <v>1677393.9683072551</v>
      </c>
      <c r="AP45" s="341">
        <v>1758809.0876605199</v>
      </c>
      <c r="AQ45" s="302">
        <v>6580583.3013165686</v>
      </c>
      <c r="AR45" s="342">
        <v>14458.899392335516</v>
      </c>
      <c r="AS45" s="341">
        <v>18075.858809681897</v>
      </c>
      <c r="AT45" s="341">
        <v>8619.2210593110558</v>
      </c>
      <c r="AU45" s="341">
        <v>4753.4133113549733</v>
      </c>
      <c r="AV45" s="1114">
        <v>45907.392572683442</v>
      </c>
      <c r="AW45" s="324">
        <v>6626490.6938892519</v>
      </c>
      <c r="AX45" s="300">
        <v>25</v>
      </c>
      <c r="AY45" s="341">
        <v>109082.64089610685</v>
      </c>
      <c r="AZ45" s="341">
        <v>96635.914952162319</v>
      </c>
      <c r="BA45" s="341">
        <v>70526.102990172789</v>
      </c>
      <c r="BB45" s="341">
        <v>66797.064901296966</v>
      </c>
      <c r="BC45" s="302">
        <v>343041.72373973893</v>
      </c>
      <c r="BD45" s="342">
        <v>941.02940078319386</v>
      </c>
      <c r="BE45" s="341">
        <v>2336.4069705896081</v>
      </c>
      <c r="BF45" s="341">
        <v>742.68324495617401</v>
      </c>
      <c r="BG45" s="341">
        <v>347.75521304132934</v>
      </c>
      <c r="BH45" s="1114">
        <v>4367.8748293703056</v>
      </c>
      <c r="BI45" s="324">
        <v>347409.59856910922</v>
      </c>
      <c r="BJ45" s="300">
        <v>25</v>
      </c>
      <c r="BK45" s="341">
        <v>1E-25</v>
      </c>
      <c r="BL45" s="341">
        <v>1E-25</v>
      </c>
      <c r="BM45" s="341">
        <v>1E-25</v>
      </c>
      <c r="BN45" s="341">
        <v>1E-25</v>
      </c>
      <c r="BO45" s="302">
        <v>4.0000000000000002E-25</v>
      </c>
      <c r="BP45" s="342">
        <v>1.0000000000000001E-18</v>
      </c>
      <c r="BQ45" s="341">
        <v>1.0000000000000001E-18</v>
      </c>
      <c r="BR45" s="341">
        <v>1.0000000000000001E-18</v>
      </c>
      <c r="BS45" s="341">
        <v>1.0000000000000001E-18</v>
      </c>
      <c r="BT45" s="1114">
        <v>4.0000000000000003E-18</v>
      </c>
      <c r="BU45" s="324">
        <v>4.0000004000000004E-18</v>
      </c>
      <c r="BV45" s="300">
        <v>25</v>
      </c>
      <c r="BW45" s="341">
        <v>20039.029870328675</v>
      </c>
      <c r="BX45" s="341">
        <v>19289.632736332056</v>
      </c>
      <c r="BY45" s="341">
        <v>9771.0837568772495</v>
      </c>
      <c r="BZ45" s="341">
        <v>0</v>
      </c>
      <c r="CA45" s="302">
        <v>49099.746363537975</v>
      </c>
      <c r="CB45" s="342">
        <v>1.0000000000053763E-18</v>
      </c>
      <c r="CC45" s="341">
        <v>1.0000000000109921E-18</v>
      </c>
      <c r="CD45" s="341">
        <v>9.9999999992288353E-19</v>
      </c>
      <c r="CE45" s="341">
        <v>9.9999999998867637E-19</v>
      </c>
      <c r="CF45" s="1114">
        <v>3.9999999999279281E-18</v>
      </c>
      <c r="CG45" s="324">
        <v>49099.746363537975</v>
      </c>
      <c r="CH45" s="300">
        <v>25</v>
      </c>
      <c r="CI45" s="1114">
        <v>1716065.5070722213</v>
      </c>
      <c r="CJ45" s="1114">
        <v>1811142.7598022111</v>
      </c>
      <c r="CK45" s="1114">
        <v>1817252.6981906542</v>
      </c>
      <c r="CL45" s="1114">
        <v>1884179.1944259095</v>
      </c>
      <c r="CM45" s="301">
        <v>7228640.1594909951</v>
      </c>
    </row>
    <row r="46" spans="1:100" ht="15.75" customHeight="1">
      <c r="A46" s="839" t="s">
        <v>245</v>
      </c>
      <c r="B46" s="300">
        <v>26</v>
      </c>
      <c r="C46" s="341">
        <v>1180.7053533288058</v>
      </c>
      <c r="D46" s="341">
        <v>1686.7544208000379</v>
      </c>
      <c r="E46" s="341">
        <v>11462.430559890337</v>
      </c>
      <c r="F46" s="341">
        <v>4610.8572328325072</v>
      </c>
      <c r="G46" s="302">
        <v>18940.747566851689</v>
      </c>
      <c r="H46" s="342">
        <v>2546.4639900297066</v>
      </c>
      <c r="I46" s="341">
        <v>5689.349446435479</v>
      </c>
      <c r="J46" s="341">
        <v>14920.876819262368</v>
      </c>
      <c r="K46" s="341">
        <v>8783.6088191954968</v>
      </c>
      <c r="L46" s="1114">
        <v>31940.299074923052</v>
      </c>
      <c r="M46" s="324">
        <v>50881.046641774738</v>
      </c>
      <c r="N46" s="300">
        <v>26</v>
      </c>
      <c r="O46" s="341">
        <v>43195.450266046995</v>
      </c>
      <c r="P46" s="341">
        <v>26497.667359179501</v>
      </c>
      <c r="Q46" s="341">
        <v>29045.54440583086</v>
      </c>
      <c r="R46" s="341">
        <v>27362.277105984031</v>
      </c>
      <c r="S46" s="302">
        <v>126100.93913704139</v>
      </c>
      <c r="T46" s="342">
        <v>28760.153882480736</v>
      </c>
      <c r="U46" s="341">
        <v>34032.421323321745</v>
      </c>
      <c r="V46" s="341">
        <v>33185.259734600768</v>
      </c>
      <c r="W46" s="341">
        <v>32417.354532158781</v>
      </c>
      <c r="X46" s="1114">
        <v>128395.18947256202</v>
      </c>
      <c r="Y46" s="324">
        <v>254496.12860960342</v>
      </c>
      <c r="Z46" s="300">
        <v>26</v>
      </c>
      <c r="AA46" s="341">
        <v>21300.02587723525</v>
      </c>
      <c r="AB46" s="341">
        <v>19247.515091477952</v>
      </c>
      <c r="AC46" s="341">
        <v>11292.667748627995</v>
      </c>
      <c r="AD46" s="341">
        <v>2264.5973995979834</v>
      </c>
      <c r="AE46" s="302">
        <v>54104.80611693918</v>
      </c>
      <c r="AF46" s="342">
        <v>7396.0773325809632</v>
      </c>
      <c r="AG46" s="341">
        <v>5463.2365916437057</v>
      </c>
      <c r="AH46" s="341">
        <v>4551.3230171200312</v>
      </c>
      <c r="AI46" s="341">
        <v>4925.522581934616</v>
      </c>
      <c r="AJ46" s="1114">
        <v>22336.159523279315</v>
      </c>
      <c r="AK46" s="324">
        <v>76440.965640218492</v>
      </c>
      <c r="AL46" s="300">
        <v>26</v>
      </c>
      <c r="AM46" s="341">
        <v>195884.47525586252</v>
      </c>
      <c r="AN46" s="341">
        <v>217153.78089839465</v>
      </c>
      <c r="AO46" s="341">
        <v>203904.60863536454</v>
      </c>
      <c r="AP46" s="341">
        <v>242753.98017077215</v>
      </c>
      <c r="AQ46" s="302">
        <v>859696.84496039385</v>
      </c>
      <c r="AR46" s="342">
        <v>107826.68016783174</v>
      </c>
      <c r="AS46" s="341">
        <v>113532.5944248775</v>
      </c>
      <c r="AT46" s="341">
        <v>99542.816250229429</v>
      </c>
      <c r="AU46" s="341">
        <v>123941.8024652936</v>
      </c>
      <c r="AV46" s="1114">
        <v>444843.89330823231</v>
      </c>
      <c r="AW46" s="324">
        <v>1304540.7382686262</v>
      </c>
      <c r="AX46" s="300">
        <v>26</v>
      </c>
      <c r="AY46" s="341">
        <v>1178.0652401671289</v>
      </c>
      <c r="AZ46" s="341">
        <v>1740.7140194472013</v>
      </c>
      <c r="BA46" s="341">
        <v>1174.9982549424103</v>
      </c>
      <c r="BB46" s="341">
        <v>950.53489547820834</v>
      </c>
      <c r="BC46" s="302">
        <v>5044.3124100349487</v>
      </c>
      <c r="BD46" s="342">
        <v>3372.8904353087082</v>
      </c>
      <c r="BE46" s="341">
        <v>6383.6519460903246</v>
      </c>
      <c r="BF46" s="341">
        <v>4295.8370323840945</v>
      </c>
      <c r="BG46" s="341">
        <v>3535.7379830985401</v>
      </c>
      <c r="BH46" s="1114">
        <v>17588.117396881669</v>
      </c>
      <c r="BI46" s="324">
        <v>22632.429806916618</v>
      </c>
      <c r="BJ46" s="300">
        <v>26</v>
      </c>
      <c r="BK46" s="341">
        <v>1E-25</v>
      </c>
      <c r="BL46" s="341">
        <v>1E-25</v>
      </c>
      <c r="BM46" s="341">
        <v>1E-25</v>
      </c>
      <c r="BN46" s="341">
        <v>1E-25</v>
      </c>
      <c r="BO46" s="302">
        <v>4.0000000000000002E-25</v>
      </c>
      <c r="BP46" s="342">
        <v>1.0000000000000001E-18</v>
      </c>
      <c r="BQ46" s="341">
        <v>1.0000000000000001E-18</v>
      </c>
      <c r="BR46" s="341">
        <v>1.0000000000000001E-18</v>
      </c>
      <c r="BS46" s="341">
        <v>1.0000000000000001E-18</v>
      </c>
      <c r="BT46" s="1114">
        <v>4.0000000000000003E-18</v>
      </c>
      <c r="BU46" s="324">
        <v>4.0000004000000004E-18</v>
      </c>
      <c r="BV46" s="300">
        <v>26</v>
      </c>
      <c r="BW46" s="341">
        <v>1736.4658967686266</v>
      </c>
      <c r="BX46" s="341">
        <v>1073.0631452146124</v>
      </c>
      <c r="BY46" s="341">
        <v>133.25430687887214</v>
      </c>
      <c r="BZ46" s="341">
        <v>125.39355135316978</v>
      </c>
      <c r="CA46" s="302">
        <v>3068.176900215281</v>
      </c>
      <c r="CB46" s="342">
        <v>3739.7910471163045</v>
      </c>
      <c r="CC46" s="341">
        <v>3066.0769855057301</v>
      </c>
      <c r="CD46" s="341">
        <v>484.69593041881109</v>
      </c>
      <c r="CE46" s="341">
        <v>455.88837033761286</v>
      </c>
      <c r="CF46" s="1114">
        <v>7746.4523333784591</v>
      </c>
      <c r="CG46" s="324">
        <v>10814.62923359374</v>
      </c>
      <c r="CH46" s="300">
        <v>26</v>
      </c>
      <c r="CI46" s="1114">
        <v>418117.24474475736</v>
      </c>
      <c r="CJ46" s="1114">
        <v>435566.82565238851</v>
      </c>
      <c r="CK46" s="1114">
        <v>413994.31269555056</v>
      </c>
      <c r="CL46" s="1114">
        <v>452127.55510803673</v>
      </c>
      <c r="CM46" s="301">
        <v>1719805.9382007332</v>
      </c>
    </row>
    <row r="47" spans="1:100" ht="15.75" customHeight="1">
      <c r="A47" s="839" t="s">
        <v>246</v>
      </c>
      <c r="B47" s="827">
        <v>27</v>
      </c>
      <c r="C47" s="341">
        <v>0</v>
      </c>
      <c r="D47" s="341">
        <v>0</v>
      </c>
      <c r="E47" s="341">
        <v>0</v>
      </c>
      <c r="F47" s="341">
        <v>2817.8304919504517</v>
      </c>
      <c r="G47" s="302">
        <v>2817.8304919504517</v>
      </c>
      <c r="H47" s="342">
        <v>1.0000000000091896E-18</v>
      </c>
      <c r="I47" s="341">
        <v>1.0000000000230211E-18</v>
      </c>
      <c r="J47" s="341">
        <v>9.9999999991814709E-19</v>
      </c>
      <c r="K47" s="341">
        <v>9.9999999997961198E-19</v>
      </c>
      <c r="L47" s="1114">
        <v>3.9999999999299704E-18</v>
      </c>
      <c r="M47" s="324">
        <v>2817.8304919504517</v>
      </c>
      <c r="N47" s="300">
        <v>27</v>
      </c>
      <c r="O47" s="341">
        <v>9524.7526342510228</v>
      </c>
      <c r="P47" s="341">
        <v>4816.1054390605505</v>
      </c>
      <c r="Q47" s="341">
        <v>0</v>
      </c>
      <c r="R47" s="341">
        <v>0</v>
      </c>
      <c r="S47" s="302">
        <v>14340.858073311574</v>
      </c>
      <c r="T47" s="342">
        <v>1.0000000000061682E-18</v>
      </c>
      <c r="U47" s="341">
        <v>1.0000000000128757E-18</v>
      </c>
      <c r="V47" s="341">
        <v>9.999999999196366E-19</v>
      </c>
      <c r="W47" s="341">
        <v>9.9999999998224897E-19</v>
      </c>
      <c r="X47" s="1114">
        <v>3.9999999999209293E-18</v>
      </c>
      <c r="Y47" s="324">
        <v>14340.858073311574</v>
      </c>
      <c r="Z47" s="300">
        <v>27</v>
      </c>
      <c r="AA47" s="341">
        <v>1.1322181278791509E-25</v>
      </c>
      <c r="AB47" s="341">
        <v>1.2232002480848869E-25</v>
      </c>
      <c r="AC47" s="341">
        <v>7.085787686064402E-27</v>
      </c>
      <c r="AD47" s="341">
        <v>7.8252502019059188E-26</v>
      </c>
      <c r="AE47" s="302">
        <v>3.2088012730152737E-25</v>
      </c>
      <c r="AF47" s="342">
        <v>1.0000000000067248E-18</v>
      </c>
      <c r="AG47" s="341">
        <v>1.0000000000094568E-18</v>
      </c>
      <c r="AH47" s="341">
        <v>9.9999999994121703E-19</v>
      </c>
      <c r="AI47" s="341">
        <v>9.9999999998340722E-19</v>
      </c>
      <c r="AJ47" s="1114">
        <v>3.9999999999408057E-18</v>
      </c>
      <c r="AK47" s="324">
        <v>4.0000003208209328E-18</v>
      </c>
      <c r="AL47" s="300">
        <v>27</v>
      </c>
      <c r="AM47" s="341">
        <v>173541.00827447139</v>
      </c>
      <c r="AN47" s="341">
        <v>194163.17032671077</v>
      </c>
      <c r="AO47" s="341">
        <v>177360.45321523168</v>
      </c>
      <c r="AP47" s="341">
        <v>187535.68733245521</v>
      </c>
      <c r="AQ47" s="302">
        <v>732600.31914886902</v>
      </c>
      <c r="AR47" s="342">
        <v>5828.4037869773892</v>
      </c>
      <c r="AS47" s="341">
        <v>3925.5811586731033</v>
      </c>
      <c r="AT47" s="341">
        <v>389.95855715466428</v>
      </c>
      <c r="AU47" s="341">
        <v>136.25544322713176</v>
      </c>
      <c r="AV47" s="1114">
        <v>10280.198946032289</v>
      </c>
      <c r="AW47" s="324">
        <v>742880.51809490134</v>
      </c>
      <c r="AX47" s="300">
        <v>27</v>
      </c>
      <c r="AY47" s="341">
        <v>1.055382145270775E-25</v>
      </c>
      <c r="AZ47" s="341">
        <v>1.0712513844164125E-25</v>
      </c>
      <c r="BA47" s="341">
        <v>5.3064943423118372E-26</v>
      </c>
      <c r="BB47" s="341">
        <v>9.3151217989513616E-26</v>
      </c>
      <c r="BC47" s="302">
        <v>3.5887951438135073E-25</v>
      </c>
      <c r="BD47" s="342">
        <v>1.0000000000095013E-18</v>
      </c>
      <c r="BE47" s="341">
        <v>1.0000000000174218E-18</v>
      </c>
      <c r="BF47" s="341">
        <v>9.9999999996409515E-19</v>
      </c>
      <c r="BG47" s="341">
        <v>9.9999999999287278E-19</v>
      </c>
      <c r="BH47" s="1114">
        <v>3.999999999983891E-18</v>
      </c>
      <c r="BI47" s="324">
        <v>4.0000003588634056E-18</v>
      </c>
      <c r="BJ47" s="300">
        <v>27</v>
      </c>
      <c r="BK47" s="341">
        <v>1E-25</v>
      </c>
      <c r="BL47" s="341">
        <v>1E-25</v>
      </c>
      <c r="BM47" s="341">
        <v>1E-25</v>
      </c>
      <c r="BN47" s="341">
        <v>1E-25</v>
      </c>
      <c r="BO47" s="302">
        <v>4.0000000000000002E-25</v>
      </c>
      <c r="BP47" s="342">
        <v>1.0000000000000001E-18</v>
      </c>
      <c r="BQ47" s="341">
        <v>1.0000000000000001E-18</v>
      </c>
      <c r="BR47" s="341">
        <v>1.0000000000000001E-18</v>
      </c>
      <c r="BS47" s="341">
        <v>1.0000000000000001E-18</v>
      </c>
      <c r="BT47" s="1114">
        <v>4.0000000000000003E-18</v>
      </c>
      <c r="BU47" s="324">
        <v>4.0000004000000004E-18</v>
      </c>
      <c r="BV47" s="300">
        <v>27</v>
      </c>
      <c r="BW47" s="341">
        <v>1.1013061001484348E-25</v>
      </c>
      <c r="BX47" s="341">
        <v>1.1520600378528302E-25</v>
      </c>
      <c r="BY47" s="341">
        <v>-3.9158514034670062E-26</v>
      </c>
      <c r="BZ47" s="341">
        <v>7.8911938422728675E-26</v>
      </c>
      <c r="CA47" s="302">
        <v>2.6509003818818511E-25</v>
      </c>
      <c r="CB47" s="342">
        <v>1.0000000000053763E-18</v>
      </c>
      <c r="CC47" s="341">
        <v>1.0000000000109921E-18</v>
      </c>
      <c r="CD47" s="341">
        <v>9.9999999992288353E-19</v>
      </c>
      <c r="CE47" s="341">
        <v>9.9999999998867637E-19</v>
      </c>
      <c r="CF47" s="1114">
        <v>3.9999999999279281E-18</v>
      </c>
      <c r="CG47" s="324">
        <v>4.0000002650179662E-18</v>
      </c>
      <c r="CH47" s="300">
        <v>27</v>
      </c>
      <c r="CI47" s="1114">
        <v>188894.16469569982</v>
      </c>
      <c r="CJ47" s="1114">
        <v>202904.85692444441</v>
      </c>
      <c r="CK47" s="1114">
        <v>177750.41177238635</v>
      </c>
      <c r="CL47" s="1114">
        <v>190489.77326763279</v>
      </c>
      <c r="CM47" s="301">
        <v>760039.20666016336</v>
      </c>
    </row>
    <row r="48" spans="1:100" ht="15.75" customHeight="1">
      <c r="A48" s="839" t="s">
        <v>247</v>
      </c>
      <c r="B48" s="827">
        <v>28</v>
      </c>
      <c r="C48" s="341">
        <v>1105.4041699178583</v>
      </c>
      <c r="D48" s="341">
        <v>1235.2798168733048</v>
      </c>
      <c r="E48" s="341">
        <v>0</v>
      </c>
      <c r="F48" s="341">
        <v>15.992567900567986</v>
      </c>
      <c r="G48" s="302">
        <v>2356.6765546917309</v>
      </c>
      <c r="H48" s="342">
        <v>1.0000000000091896E-18</v>
      </c>
      <c r="I48" s="341">
        <v>1.0000000000230211E-18</v>
      </c>
      <c r="J48" s="341">
        <v>9.9999999991814709E-19</v>
      </c>
      <c r="K48" s="341">
        <v>9.9999999997961198E-19</v>
      </c>
      <c r="L48" s="1114">
        <v>3.9999999999299704E-18</v>
      </c>
      <c r="M48" s="324">
        <v>2356.6765546917309</v>
      </c>
      <c r="N48" s="300">
        <v>28</v>
      </c>
      <c r="O48" s="341">
        <v>642.30424114548578</v>
      </c>
      <c r="P48" s="341">
        <v>489.41164225037863</v>
      </c>
      <c r="Q48" s="341">
        <v>7479.8989775854207</v>
      </c>
      <c r="R48" s="341">
        <v>6308.9409324270009</v>
      </c>
      <c r="S48" s="302">
        <v>14920.555793408286</v>
      </c>
      <c r="T48" s="342">
        <v>0</v>
      </c>
      <c r="U48" s="341">
        <v>19.202472120280142</v>
      </c>
      <c r="V48" s="341">
        <v>0</v>
      </c>
      <c r="W48" s="341">
        <v>0</v>
      </c>
      <c r="X48" s="1114">
        <v>19.202472120280142</v>
      </c>
      <c r="Y48" s="324">
        <v>14939.758265528566</v>
      </c>
      <c r="Z48" s="300">
        <v>28</v>
      </c>
      <c r="AA48" s="341">
        <v>105.61396223430403</v>
      </c>
      <c r="AB48" s="341">
        <v>265.81931769793101</v>
      </c>
      <c r="AC48" s="341">
        <v>159.8513372602977</v>
      </c>
      <c r="AD48" s="341">
        <v>63.986081601292199</v>
      </c>
      <c r="AE48" s="302">
        <v>595.27069879382498</v>
      </c>
      <c r="AF48" s="342">
        <v>0</v>
      </c>
      <c r="AG48" s="341">
        <v>6.4006052271615079</v>
      </c>
      <c r="AH48" s="341">
        <v>0</v>
      </c>
      <c r="AI48" s="341">
        <v>0</v>
      </c>
      <c r="AJ48" s="1114">
        <v>6.4006052271615079</v>
      </c>
      <c r="AK48" s="324">
        <v>601.67130402098644</v>
      </c>
      <c r="AL48" s="300">
        <v>28</v>
      </c>
      <c r="AM48" s="341">
        <v>39605.793563725529</v>
      </c>
      <c r="AN48" s="341">
        <v>56149.519406191452</v>
      </c>
      <c r="AO48" s="341">
        <v>50382.890764433701</v>
      </c>
      <c r="AP48" s="341">
        <v>38988.621223408423</v>
      </c>
      <c r="AQ48" s="302">
        <v>185126.82495775912</v>
      </c>
      <c r="AR48" s="342">
        <v>2666.6896500590024</v>
      </c>
      <c r="AS48" s="341">
        <v>1903.0541487900691</v>
      </c>
      <c r="AT48" s="341">
        <v>1788.9518652047382</v>
      </c>
      <c r="AU48" s="341">
        <v>0</v>
      </c>
      <c r="AV48" s="1114">
        <v>6358.6956640538092</v>
      </c>
      <c r="AW48" s="324">
        <v>191485.52062181293</v>
      </c>
      <c r="AX48" s="300">
        <v>28</v>
      </c>
      <c r="AY48" s="341">
        <v>805.1145865036932</v>
      </c>
      <c r="AZ48" s="341">
        <v>974.62943874919677</v>
      </c>
      <c r="BA48" s="341">
        <v>406.40916205995842</v>
      </c>
      <c r="BB48" s="341">
        <v>12.839120616389854</v>
      </c>
      <c r="BC48" s="302">
        <v>2198.992307929238</v>
      </c>
      <c r="BD48" s="342">
        <v>1.0000000000095013E-18</v>
      </c>
      <c r="BE48" s="341">
        <v>1.0000000000174218E-18</v>
      </c>
      <c r="BF48" s="341">
        <v>9.9999999996409515E-19</v>
      </c>
      <c r="BG48" s="341">
        <v>9.9999999999287278E-19</v>
      </c>
      <c r="BH48" s="1114">
        <v>3.999999999983891E-18</v>
      </c>
      <c r="BI48" s="324">
        <v>2198.992307929238</v>
      </c>
      <c r="BJ48" s="300">
        <v>28</v>
      </c>
      <c r="BK48" s="341">
        <v>1E-25</v>
      </c>
      <c r="BL48" s="341">
        <v>1E-25</v>
      </c>
      <c r="BM48" s="341">
        <v>1E-25</v>
      </c>
      <c r="BN48" s="341">
        <v>1E-25</v>
      </c>
      <c r="BO48" s="302">
        <v>4.0000000000000002E-25</v>
      </c>
      <c r="BP48" s="342">
        <v>1.0000000000000001E-18</v>
      </c>
      <c r="BQ48" s="341">
        <v>1.0000000000000001E-18</v>
      </c>
      <c r="BR48" s="341">
        <v>1.0000000000000001E-18</v>
      </c>
      <c r="BS48" s="341">
        <v>1.0000000000000001E-18</v>
      </c>
      <c r="BT48" s="1114">
        <v>4.0000000000000003E-18</v>
      </c>
      <c r="BU48" s="324">
        <v>4.0000004000000004E-18</v>
      </c>
      <c r="BV48" s="300">
        <v>28</v>
      </c>
      <c r="BW48" s="341">
        <v>1.1013061001484348E-25</v>
      </c>
      <c r="BX48" s="341">
        <v>1.1520600378528302E-25</v>
      </c>
      <c r="BY48" s="341">
        <v>-3.9158514034670062E-26</v>
      </c>
      <c r="BZ48" s="341">
        <v>7.8911938422728675E-26</v>
      </c>
      <c r="CA48" s="302">
        <v>2.6509003818818511E-25</v>
      </c>
      <c r="CB48" s="342">
        <v>1.0000000000053763E-18</v>
      </c>
      <c r="CC48" s="341">
        <v>1.0000000000109921E-18</v>
      </c>
      <c r="CD48" s="341">
        <v>9.9999999992288353E-19</v>
      </c>
      <c r="CE48" s="341">
        <v>9.9999999998867637E-19</v>
      </c>
      <c r="CF48" s="1114">
        <v>3.9999999999279281E-18</v>
      </c>
      <c r="CG48" s="324">
        <v>4.0000002650179662E-18</v>
      </c>
      <c r="CH48" s="300">
        <v>28</v>
      </c>
      <c r="CI48" s="1114">
        <v>44930.920173585873</v>
      </c>
      <c r="CJ48" s="1114">
        <v>61043.316847899776</v>
      </c>
      <c r="CK48" s="1114">
        <v>60218.002106544118</v>
      </c>
      <c r="CL48" s="1114">
        <v>45390.379925953668</v>
      </c>
      <c r="CM48" s="301">
        <v>211582.61905398345</v>
      </c>
    </row>
    <row r="49" spans="1:91" ht="15.75" customHeight="1">
      <c r="A49" s="839" t="s">
        <v>248</v>
      </c>
      <c r="B49" s="827">
        <v>29</v>
      </c>
      <c r="C49" s="341">
        <v>12020.445225313026</v>
      </c>
      <c r="D49" s="341">
        <v>11482.473746116912</v>
      </c>
      <c r="E49" s="341">
        <v>17353.897083012016</v>
      </c>
      <c r="F49" s="341">
        <v>19544.667161608202</v>
      </c>
      <c r="G49" s="302">
        <v>60401.483216050154</v>
      </c>
      <c r="H49" s="342">
        <v>63.165804192974022</v>
      </c>
      <c r="I49" s="341">
        <v>698.81083655391785</v>
      </c>
      <c r="J49" s="341">
        <v>935.25384015147301</v>
      </c>
      <c r="K49" s="341">
        <v>1285.2079164080446</v>
      </c>
      <c r="L49" s="1114">
        <v>2982.4383973064096</v>
      </c>
      <c r="M49" s="324">
        <v>63383.921613356564</v>
      </c>
      <c r="N49" s="300">
        <v>29</v>
      </c>
      <c r="O49" s="341">
        <v>50032.214056545621</v>
      </c>
      <c r="P49" s="341">
        <v>48586.308775796642</v>
      </c>
      <c r="Q49" s="341">
        <v>55859.632814311663</v>
      </c>
      <c r="R49" s="341">
        <v>46522.171223697624</v>
      </c>
      <c r="S49" s="302">
        <v>201000.32687035156</v>
      </c>
      <c r="T49" s="342">
        <v>4115.4338336897654</v>
      </c>
      <c r="U49" s="341">
        <v>5555.4452062856099</v>
      </c>
      <c r="V49" s="341">
        <v>1829.108882946213</v>
      </c>
      <c r="W49" s="341">
        <v>1176.6610922968739</v>
      </c>
      <c r="X49" s="1114">
        <v>12676.649015218461</v>
      </c>
      <c r="Y49" s="324">
        <v>213676.97588557002</v>
      </c>
      <c r="Z49" s="300">
        <v>29</v>
      </c>
      <c r="AA49" s="341">
        <v>18856.682865704475</v>
      </c>
      <c r="AB49" s="341">
        <v>14741.299527488278</v>
      </c>
      <c r="AC49" s="341">
        <v>15419.000233705268</v>
      </c>
      <c r="AD49" s="341">
        <v>13729.803461772024</v>
      </c>
      <c r="AE49" s="302">
        <v>62746.786088670051</v>
      </c>
      <c r="AF49" s="342">
        <v>3910.1829314543224</v>
      </c>
      <c r="AG49" s="341">
        <v>4053.0332459150131</v>
      </c>
      <c r="AH49" s="341">
        <v>1024.2475612857847</v>
      </c>
      <c r="AI49" s="341">
        <v>554.98789664949368</v>
      </c>
      <c r="AJ49" s="1114">
        <v>9542.4516353046147</v>
      </c>
      <c r="AK49" s="324">
        <v>72289.237723974671</v>
      </c>
      <c r="AL49" s="300">
        <v>29</v>
      </c>
      <c r="AM49" s="341">
        <v>67451.244996395166</v>
      </c>
      <c r="AN49" s="341">
        <v>81450.737270780402</v>
      </c>
      <c r="AO49" s="341">
        <v>71784.746157758098</v>
      </c>
      <c r="AP49" s="341">
        <v>89531.105563457953</v>
      </c>
      <c r="AQ49" s="302">
        <v>310217.83398839162</v>
      </c>
      <c r="AR49" s="342">
        <v>3473.5821638734765</v>
      </c>
      <c r="AS49" s="341">
        <v>2581.013876162564</v>
      </c>
      <c r="AT49" s="341">
        <v>2372.9605621322821</v>
      </c>
      <c r="AU49" s="341">
        <v>4978.8026903298205</v>
      </c>
      <c r="AV49" s="1114">
        <v>13406.359292498142</v>
      </c>
      <c r="AW49" s="324">
        <v>323624.19328088977</v>
      </c>
      <c r="AX49" s="300">
        <v>29</v>
      </c>
      <c r="AY49" s="341">
        <v>582.9922855754071</v>
      </c>
      <c r="AZ49" s="341">
        <v>508.19620710350506</v>
      </c>
      <c r="BA49" s="341">
        <v>499.44547490929665</v>
      </c>
      <c r="BB49" s="341">
        <v>582.92007434039169</v>
      </c>
      <c r="BC49" s="302">
        <v>2173.5540419286003</v>
      </c>
      <c r="BD49" s="342">
        <v>0</v>
      </c>
      <c r="BE49" s="341">
        <v>30.825369363686526</v>
      </c>
      <c r="BF49" s="341">
        <v>0</v>
      </c>
      <c r="BG49" s="341">
        <v>0</v>
      </c>
      <c r="BH49" s="1114">
        <v>30.825369363686526</v>
      </c>
      <c r="BI49" s="324">
        <v>2204.3794112922869</v>
      </c>
      <c r="BJ49" s="300">
        <v>29</v>
      </c>
      <c r="BK49" s="341">
        <v>1E-25</v>
      </c>
      <c r="BL49" s="341">
        <v>1E-25</v>
      </c>
      <c r="BM49" s="341">
        <v>1E-25</v>
      </c>
      <c r="BN49" s="341">
        <v>1E-25</v>
      </c>
      <c r="BO49" s="302">
        <v>4.0000000000000002E-25</v>
      </c>
      <c r="BP49" s="342">
        <v>1.0000000000000001E-18</v>
      </c>
      <c r="BQ49" s="341">
        <v>1.0000000000000001E-18</v>
      </c>
      <c r="BR49" s="341">
        <v>1.0000000000000001E-18</v>
      </c>
      <c r="BS49" s="341">
        <v>1.0000000000000001E-18</v>
      </c>
      <c r="BT49" s="1114">
        <v>4.0000000000000003E-18</v>
      </c>
      <c r="BU49" s="324">
        <v>4.0000004000000004E-18</v>
      </c>
      <c r="BV49" s="300">
        <v>29</v>
      </c>
      <c r="BW49" s="341">
        <v>1.1013061001484348E-25</v>
      </c>
      <c r="BX49" s="341">
        <v>1.1520600378528302E-25</v>
      </c>
      <c r="BY49" s="341">
        <v>-3.9158514034670062E-26</v>
      </c>
      <c r="BZ49" s="341">
        <v>7.8911938422728675E-26</v>
      </c>
      <c r="CA49" s="302">
        <v>2.6509003818818511E-25</v>
      </c>
      <c r="CB49" s="342">
        <v>1.0000000000053763E-18</v>
      </c>
      <c r="CC49" s="341">
        <v>1.0000000000109921E-18</v>
      </c>
      <c r="CD49" s="341">
        <v>9.9999999992288353E-19</v>
      </c>
      <c r="CE49" s="341">
        <v>9.9999999998867637E-19</v>
      </c>
      <c r="CF49" s="1114">
        <v>3.9999999999279281E-18</v>
      </c>
      <c r="CG49" s="324">
        <v>4.0000002650179662E-18</v>
      </c>
      <c r="CH49" s="300">
        <v>29</v>
      </c>
      <c r="CI49" s="1114">
        <v>160505.94416274424</v>
      </c>
      <c r="CJ49" s="1114">
        <v>169688.14406156651</v>
      </c>
      <c r="CK49" s="1114">
        <v>167078.29261021208</v>
      </c>
      <c r="CL49" s="1114">
        <v>177906.32708056041</v>
      </c>
      <c r="CM49" s="301">
        <v>675178.70791508327</v>
      </c>
    </row>
    <row r="50" spans="1:91" ht="15.75" customHeight="1">
      <c r="A50" s="312" t="s">
        <v>249</v>
      </c>
      <c r="B50" s="300">
        <v>30</v>
      </c>
      <c r="C50" s="341">
        <v>9753.0584826939739</v>
      </c>
      <c r="D50" s="341">
        <v>10818.762958803254</v>
      </c>
      <c r="E50" s="341">
        <v>43651.650111339535</v>
      </c>
      <c r="F50" s="341">
        <v>60460.3327483596</v>
      </c>
      <c r="G50" s="302">
        <v>124683.80430119636</v>
      </c>
      <c r="H50" s="342">
        <v>5470.852706887832</v>
      </c>
      <c r="I50" s="341">
        <v>7312.7230780493182</v>
      </c>
      <c r="J50" s="341">
        <v>12164.774617898916</v>
      </c>
      <c r="K50" s="341">
        <v>18790.688144483593</v>
      </c>
      <c r="L50" s="1114">
        <v>43739.038547319666</v>
      </c>
      <c r="M50" s="324">
        <v>168422.84284851601</v>
      </c>
      <c r="N50" s="300">
        <v>30</v>
      </c>
      <c r="O50" s="341">
        <v>91506.942221660152</v>
      </c>
      <c r="P50" s="341">
        <v>89131.81473140938</v>
      </c>
      <c r="Q50" s="341">
        <v>108784.97767993495</v>
      </c>
      <c r="R50" s="341">
        <v>89196.756222914933</v>
      </c>
      <c r="S50" s="302">
        <v>378620.49085591943</v>
      </c>
      <c r="T50" s="342">
        <v>38789.432473106463</v>
      </c>
      <c r="U50" s="341">
        <v>22744.368102865814</v>
      </c>
      <c r="V50" s="341">
        <v>45951.152372967896</v>
      </c>
      <c r="W50" s="341">
        <v>31411.153175963336</v>
      </c>
      <c r="X50" s="1114">
        <v>138896.10612490348</v>
      </c>
      <c r="Y50" s="324">
        <v>517516.59698082291</v>
      </c>
      <c r="Z50" s="300">
        <v>30</v>
      </c>
      <c r="AA50" s="341">
        <v>74094.675364137758</v>
      </c>
      <c r="AB50" s="341">
        <v>70057.563376152335</v>
      </c>
      <c r="AC50" s="341">
        <v>53273.565252362205</v>
      </c>
      <c r="AD50" s="341">
        <v>59590.727688720683</v>
      </c>
      <c r="AE50" s="302">
        <v>257016.53168137299</v>
      </c>
      <c r="AF50" s="342">
        <v>13330.386371841643</v>
      </c>
      <c r="AG50" s="341">
        <v>17646.168582914255</v>
      </c>
      <c r="AH50" s="341">
        <v>10783.727261163007</v>
      </c>
      <c r="AI50" s="341">
        <v>16902.44494457349</v>
      </c>
      <c r="AJ50" s="1114">
        <v>58662.727160492403</v>
      </c>
      <c r="AK50" s="324">
        <v>315679.2588418654</v>
      </c>
      <c r="AL50" s="300">
        <v>30</v>
      </c>
      <c r="AM50" s="341">
        <v>124564.24913814815</v>
      </c>
      <c r="AN50" s="341">
        <v>156897.79199702194</v>
      </c>
      <c r="AO50" s="341">
        <v>160274.45909311235</v>
      </c>
      <c r="AP50" s="341">
        <v>168954.80812286882</v>
      </c>
      <c r="AQ50" s="302">
        <v>610691.30835115118</v>
      </c>
      <c r="AR50" s="342">
        <v>39927.118170158858</v>
      </c>
      <c r="AS50" s="341">
        <v>51672.257469597047</v>
      </c>
      <c r="AT50" s="341">
        <v>52059.167657952697</v>
      </c>
      <c r="AU50" s="341">
        <v>72570.38093086872</v>
      </c>
      <c r="AV50" s="1114">
        <v>216228.92422857735</v>
      </c>
      <c r="AW50" s="324">
        <v>826920.23257972859</v>
      </c>
      <c r="AX50" s="300">
        <v>30</v>
      </c>
      <c r="AY50" s="341">
        <v>4130.8887648121836</v>
      </c>
      <c r="AZ50" s="341">
        <v>3742.2366205429444</v>
      </c>
      <c r="BA50" s="341">
        <v>5515.3401564326277</v>
      </c>
      <c r="BB50" s="341">
        <v>4819.86987500953</v>
      </c>
      <c r="BC50" s="302">
        <v>18208.335416797287</v>
      </c>
      <c r="BD50" s="342">
        <v>2599.5269633215084</v>
      </c>
      <c r="BE50" s="341">
        <v>3195.8766786234537</v>
      </c>
      <c r="BF50" s="341">
        <v>5277.2445329805996</v>
      </c>
      <c r="BG50" s="341">
        <v>3200.7418606271322</v>
      </c>
      <c r="BH50" s="1114">
        <v>14273.390035552693</v>
      </c>
      <c r="BI50" s="324">
        <v>32481.72545234998</v>
      </c>
      <c r="BJ50" s="300">
        <v>30</v>
      </c>
      <c r="BK50" s="341">
        <v>1E-25</v>
      </c>
      <c r="BL50" s="341">
        <v>1E-25</v>
      </c>
      <c r="BM50" s="341">
        <v>1E-25</v>
      </c>
      <c r="BN50" s="341">
        <v>1E-25</v>
      </c>
      <c r="BO50" s="302">
        <v>4.0000000000000002E-25</v>
      </c>
      <c r="BP50" s="342">
        <v>1.0000000000000001E-18</v>
      </c>
      <c r="BQ50" s="341">
        <v>1.0000000000000001E-18</v>
      </c>
      <c r="BR50" s="341">
        <v>1.0000000000000001E-18</v>
      </c>
      <c r="BS50" s="341">
        <v>1.0000000000000001E-18</v>
      </c>
      <c r="BT50" s="1114">
        <v>4.0000000000000003E-18</v>
      </c>
      <c r="BU50" s="324">
        <v>4.0000004000000004E-18</v>
      </c>
      <c r="BV50" s="300">
        <v>30</v>
      </c>
      <c r="BW50" s="341">
        <v>1146.2861140128073</v>
      </c>
      <c r="BX50" s="341">
        <v>1546.115066571316</v>
      </c>
      <c r="BY50" s="341">
        <v>1964.2827241972352</v>
      </c>
      <c r="BZ50" s="341">
        <v>4849.4071383348382</v>
      </c>
      <c r="CA50" s="302">
        <v>9506.0910431161974</v>
      </c>
      <c r="CB50" s="342">
        <v>2377.837829986418</v>
      </c>
      <c r="CC50" s="341">
        <v>3253.3875723837336</v>
      </c>
      <c r="CD50" s="341">
        <v>3781.1718377523221</v>
      </c>
      <c r="CE50" s="341">
        <v>7937.6710534523472</v>
      </c>
      <c r="CF50" s="1114">
        <v>17350.068293574823</v>
      </c>
      <c r="CG50" s="324">
        <v>26856.15933669102</v>
      </c>
      <c r="CH50" s="300">
        <v>30</v>
      </c>
      <c r="CI50" s="1114">
        <v>407691.2546007678</v>
      </c>
      <c r="CJ50" s="1114">
        <v>438019.06623493478</v>
      </c>
      <c r="CK50" s="1114">
        <v>503481.51329809439</v>
      </c>
      <c r="CL50" s="1114">
        <v>538684.98190617701</v>
      </c>
      <c r="CM50" s="301">
        <v>1887876.8160399739</v>
      </c>
    </row>
    <row r="51" spans="1:91" ht="15.75" customHeight="1">
      <c r="A51" s="312" t="s">
        <v>250</v>
      </c>
      <c r="B51" s="300">
        <v>31</v>
      </c>
      <c r="C51" s="341">
        <v>6820.0328822276388</v>
      </c>
      <c r="D51" s="341">
        <v>5576.8173597242239</v>
      </c>
      <c r="E51" s="341">
        <v>70235.100513285317</v>
      </c>
      <c r="F51" s="341">
        <v>51443.722966019363</v>
      </c>
      <c r="G51" s="302">
        <v>134075.67372125655</v>
      </c>
      <c r="H51" s="342">
        <v>12468.575715161656</v>
      </c>
      <c r="I51" s="341">
        <v>16395.973656278729</v>
      </c>
      <c r="J51" s="341">
        <v>273289.07162096736</v>
      </c>
      <c r="K51" s="341">
        <v>196695.92915491591</v>
      </c>
      <c r="L51" s="1114">
        <v>498849.55014732364</v>
      </c>
      <c r="M51" s="324">
        <v>632925.22386858019</v>
      </c>
      <c r="N51" s="300">
        <v>31</v>
      </c>
      <c r="O51" s="341">
        <v>73296.710894561445</v>
      </c>
      <c r="P51" s="341">
        <v>40465.754504017284</v>
      </c>
      <c r="Q51" s="341">
        <v>7784.7830166018939</v>
      </c>
      <c r="R51" s="341">
        <v>17673.512112714056</v>
      </c>
      <c r="S51" s="302">
        <v>139220.76052789469</v>
      </c>
      <c r="T51" s="342">
        <v>272255.8823280909</v>
      </c>
      <c r="U51" s="341">
        <v>154549.21661801296</v>
      </c>
      <c r="V51" s="341">
        <v>22431.95840779561</v>
      </c>
      <c r="W51" s="341">
        <v>61805.396896877071</v>
      </c>
      <c r="X51" s="1114">
        <v>511042.45425077656</v>
      </c>
      <c r="Y51" s="324">
        <v>650263.21477867127</v>
      </c>
      <c r="Z51" s="300">
        <v>31</v>
      </c>
      <c r="AA51" s="341">
        <v>2170.8269847352867</v>
      </c>
      <c r="AB51" s="341">
        <v>1370.0857352358216</v>
      </c>
      <c r="AC51" s="341">
        <v>2013.137769330453</v>
      </c>
      <c r="AD51" s="341">
        <v>1722.3753449785333</v>
      </c>
      <c r="AE51" s="302">
        <v>7276.4258342800949</v>
      </c>
      <c r="AF51" s="342">
        <v>3907.7727693883967</v>
      </c>
      <c r="AG51" s="341">
        <v>3469.6380813505766</v>
      </c>
      <c r="AH51" s="341">
        <v>6416.026241832933</v>
      </c>
      <c r="AI51" s="341">
        <v>4979.1636798939098</v>
      </c>
      <c r="AJ51" s="1114">
        <v>18772.600772465816</v>
      </c>
      <c r="AK51" s="324">
        <v>26049.026606745909</v>
      </c>
      <c r="AL51" s="300">
        <v>31</v>
      </c>
      <c r="AM51" s="341">
        <v>21292.496915994056</v>
      </c>
      <c r="AN51" s="341">
        <v>21869.86062334328</v>
      </c>
      <c r="AO51" s="341">
        <v>28504.441363373135</v>
      </c>
      <c r="AP51" s="341">
        <v>40323.985152355977</v>
      </c>
      <c r="AQ51" s="302">
        <v>111990.78405506644</v>
      </c>
      <c r="AR51" s="342">
        <v>40510.690614645886</v>
      </c>
      <c r="AS51" s="341">
        <v>60154.810603369842</v>
      </c>
      <c r="AT51" s="341">
        <v>76770.853014101973</v>
      </c>
      <c r="AU51" s="341">
        <v>109281.69459782497</v>
      </c>
      <c r="AV51" s="1114">
        <v>286718.04882994271</v>
      </c>
      <c r="AW51" s="324">
        <v>398708.83288500912</v>
      </c>
      <c r="AX51" s="300">
        <v>31</v>
      </c>
      <c r="AY51" s="341">
        <v>687.898095162446</v>
      </c>
      <c r="AZ51" s="341">
        <v>2616.2864007467715</v>
      </c>
      <c r="BA51" s="341">
        <v>4207.7741514557547</v>
      </c>
      <c r="BB51" s="341">
        <v>5622.7248854538902</v>
      </c>
      <c r="BC51" s="302">
        <v>13134.683532818863</v>
      </c>
      <c r="BD51" s="342">
        <v>1655.3972680004822</v>
      </c>
      <c r="BE51" s="341">
        <v>9744.7374018550418</v>
      </c>
      <c r="BF51" s="341">
        <v>13707.386616387366</v>
      </c>
      <c r="BG51" s="341">
        <v>21070.698143221292</v>
      </c>
      <c r="BH51" s="1114">
        <v>46178.219429464181</v>
      </c>
      <c r="BI51" s="324">
        <v>59312.902962283042</v>
      </c>
      <c r="BJ51" s="300">
        <v>31</v>
      </c>
      <c r="BK51" s="341">
        <v>1E-25</v>
      </c>
      <c r="BL51" s="341">
        <v>1E-25</v>
      </c>
      <c r="BM51" s="341">
        <v>1E-25</v>
      </c>
      <c r="BN51" s="341">
        <v>1E-25</v>
      </c>
      <c r="BO51" s="302">
        <v>4.0000000000000002E-25</v>
      </c>
      <c r="BP51" s="342">
        <v>1.0000000000000001E-18</v>
      </c>
      <c r="BQ51" s="341">
        <v>1.0000000000000001E-18</v>
      </c>
      <c r="BR51" s="341">
        <v>1.0000000000000001E-18</v>
      </c>
      <c r="BS51" s="341">
        <v>1.0000000000000001E-18</v>
      </c>
      <c r="BT51" s="1114">
        <v>4.0000000000000003E-18</v>
      </c>
      <c r="BU51" s="324">
        <v>4.0000004000000004E-18</v>
      </c>
      <c r="BV51" s="300">
        <v>31</v>
      </c>
      <c r="BW51" s="341">
        <v>1930.3755390083845</v>
      </c>
      <c r="BX51" s="341">
        <v>2188.7927773104393</v>
      </c>
      <c r="BY51" s="341">
        <v>1513.4609553088446</v>
      </c>
      <c r="BZ51" s="341">
        <v>488.74691101097955</v>
      </c>
      <c r="CA51" s="302">
        <v>6121.3761826386481</v>
      </c>
      <c r="CB51" s="342">
        <v>7042.4385938714786</v>
      </c>
      <c r="CC51" s="341">
        <v>7922.8307802021627</v>
      </c>
      <c r="CD51" s="341">
        <v>6142.219672309594</v>
      </c>
      <c r="CE51" s="341">
        <v>2124.6093865681378</v>
      </c>
      <c r="CF51" s="1114">
        <v>23232.098432951374</v>
      </c>
      <c r="CG51" s="324">
        <v>29353.474615590021</v>
      </c>
      <c r="CH51" s="300">
        <v>31</v>
      </c>
      <c r="CI51" s="1114">
        <v>444039.09860084805</v>
      </c>
      <c r="CJ51" s="1114">
        <v>326324.80454144714</v>
      </c>
      <c r="CK51" s="1114">
        <v>513016.21334275021</v>
      </c>
      <c r="CL51" s="1114">
        <v>513232.55923183402</v>
      </c>
      <c r="CM51" s="301">
        <v>1796612.6757168798</v>
      </c>
    </row>
    <row r="52" spans="1:91" ht="15.75" customHeight="1">
      <c r="A52" s="312" t="s">
        <v>251</v>
      </c>
      <c r="B52" s="300">
        <v>32</v>
      </c>
      <c r="C52" s="341">
        <v>3663.3540657385101</v>
      </c>
      <c r="D52" s="341">
        <v>73.563338193836728</v>
      </c>
      <c r="E52" s="341">
        <v>115.77416191867503</v>
      </c>
      <c r="F52" s="341">
        <v>168.14186076459666</v>
      </c>
      <c r="G52" s="302">
        <v>4020.8334266156185</v>
      </c>
      <c r="H52" s="342">
        <v>733.27737954924783</v>
      </c>
      <c r="I52" s="341">
        <v>294.18770950724735</v>
      </c>
      <c r="J52" s="341">
        <v>463.5602514902186</v>
      </c>
      <c r="K52" s="341">
        <v>672.73281423407866</v>
      </c>
      <c r="L52" s="1114">
        <v>2163.7581547807922</v>
      </c>
      <c r="M52" s="324">
        <v>6184.5915813964111</v>
      </c>
      <c r="N52" s="300">
        <v>32</v>
      </c>
      <c r="O52" s="341">
        <v>135.24352661015203</v>
      </c>
      <c r="P52" s="341">
        <v>0</v>
      </c>
      <c r="Q52" s="341">
        <v>61.649823367756341</v>
      </c>
      <c r="R52" s="341">
        <v>0</v>
      </c>
      <c r="S52" s="302">
        <v>196.89334997790837</v>
      </c>
      <c r="T52" s="342">
        <v>540.96336579634533</v>
      </c>
      <c r="U52" s="341">
        <v>0</v>
      </c>
      <c r="V52" s="341">
        <v>246.78151837671979</v>
      </c>
      <c r="W52" s="341">
        <v>0</v>
      </c>
      <c r="X52" s="1114">
        <v>787.74488417306509</v>
      </c>
      <c r="Y52" s="324">
        <v>984.6382341509734</v>
      </c>
      <c r="Z52" s="300">
        <v>32</v>
      </c>
      <c r="AA52" s="341">
        <v>0</v>
      </c>
      <c r="AB52" s="341">
        <v>0</v>
      </c>
      <c r="AC52" s="341">
        <v>0</v>
      </c>
      <c r="AD52" s="341">
        <v>38.131705504270073</v>
      </c>
      <c r="AE52" s="302">
        <v>38.131705504270073</v>
      </c>
      <c r="AF52" s="342">
        <v>0</v>
      </c>
      <c r="AG52" s="341">
        <v>0</v>
      </c>
      <c r="AH52" s="341">
        <v>0</v>
      </c>
      <c r="AI52" s="341">
        <v>152.51468933291372</v>
      </c>
      <c r="AJ52" s="1114">
        <v>152.51468933291372</v>
      </c>
      <c r="AK52" s="324">
        <v>190.64639483718378</v>
      </c>
      <c r="AL52" s="300">
        <v>32</v>
      </c>
      <c r="AM52" s="341">
        <v>87.124979396325742</v>
      </c>
      <c r="AN52" s="341">
        <v>126.83357437205474</v>
      </c>
      <c r="AO52" s="341">
        <v>21.028263898773005</v>
      </c>
      <c r="AP52" s="341">
        <v>5102.6154188985756</v>
      </c>
      <c r="AQ52" s="302">
        <v>5337.6022365657291</v>
      </c>
      <c r="AR52" s="342">
        <v>348.5313218119831</v>
      </c>
      <c r="AS52" s="341">
        <v>507.39709026756964</v>
      </c>
      <c r="AT52" s="341">
        <v>84.082066433020458</v>
      </c>
      <c r="AU52" s="341">
        <v>801.04563075393082</v>
      </c>
      <c r="AV52" s="1114">
        <v>1741.0561092665041</v>
      </c>
      <c r="AW52" s="324">
        <v>7078.658345832233</v>
      </c>
      <c r="AX52" s="300">
        <v>32</v>
      </c>
      <c r="AY52" s="341">
        <v>0</v>
      </c>
      <c r="AZ52" s="341">
        <v>0</v>
      </c>
      <c r="BA52" s="341">
        <v>0</v>
      </c>
      <c r="BB52" s="341">
        <v>27.748099462992091</v>
      </c>
      <c r="BC52" s="302">
        <v>27.748099462992091</v>
      </c>
      <c r="BD52" s="342">
        <v>0</v>
      </c>
      <c r="BE52" s="341">
        <v>0</v>
      </c>
      <c r="BF52" s="341">
        <v>0</v>
      </c>
      <c r="BG52" s="341">
        <v>110.98208952630154</v>
      </c>
      <c r="BH52" s="1114">
        <v>110.98208952630154</v>
      </c>
      <c r="BI52" s="324">
        <v>138.73018898929362</v>
      </c>
      <c r="BJ52" s="300">
        <v>32</v>
      </c>
      <c r="BK52" s="341">
        <v>1E-25</v>
      </c>
      <c r="BL52" s="341">
        <v>1E-25</v>
      </c>
      <c r="BM52" s="341">
        <v>1E-25</v>
      </c>
      <c r="BN52" s="341">
        <v>1E-25</v>
      </c>
      <c r="BO52" s="302">
        <v>4.0000000000000002E-25</v>
      </c>
      <c r="BP52" s="342">
        <v>1.0000000000000001E-18</v>
      </c>
      <c r="BQ52" s="341">
        <v>1.0000000000000001E-18</v>
      </c>
      <c r="BR52" s="341">
        <v>1.0000000000000001E-18</v>
      </c>
      <c r="BS52" s="341">
        <v>1.0000000000000001E-18</v>
      </c>
      <c r="BT52" s="1114">
        <v>4.0000000000000003E-18</v>
      </c>
      <c r="BU52" s="324">
        <v>4.0000004000000004E-18</v>
      </c>
      <c r="BV52" s="300">
        <v>32</v>
      </c>
      <c r="BW52" s="341">
        <v>1.1013061001484348E-25</v>
      </c>
      <c r="BX52" s="341">
        <v>1.1520600378528302E-25</v>
      </c>
      <c r="BY52" s="341">
        <v>-3.9158514034670062E-26</v>
      </c>
      <c r="BZ52" s="341">
        <v>7.8911938422728675E-26</v>
      </c>
      <c r="CA52" s="302">
        <v>2.6509003818818511E-25</v>
      </c>
      <c r="CB52" s="342">
        <v>1.0000000000053763E-18</v>
      </c>
      <c r="CC52" s="341">
        <v>1.0000000000109921E-18</v>
      </c>
      <c r="CD52" s="341">
        <v>9.9999999992288353E-19</v>
      </c>
      <c r="CE52" s="341">
        <v>9.9999999998867637E-19</v>
      </c>
      <c r="CF52" s="1114">
        <v>3.9999999999279281E-18</v>
      </c>
      <c r="CG52" s="324">
        <v>4.0000002650179662E-18</v>
      </c>
      <c r="CH52" s="300">
        <v>32</v>
      </c>
      <c r="CI52" s="1114">
        <v>5508.4946389025636</v>
      </c>
      <c r="CJ52" s="1114">
        <v>1001.9817123407084</v>
      </c>
      <c r="CK52" s="1114">
        <v>992.87608548516323</v>
      </c>
      <c r="CL52" s="1114">
        <v>7073.9123084776602</v>
      </c>
      <c r="CM52" s="301">
        <v>14577.264745206094</v>
      </c>
    </row>
    <row r="53" spans="1:91" ht="15.75" customHeight="1">
      <c r="A53" s="312" t="s">
        <v>252</v>
      </c>
      <c r="B53" s="300">
        <v>33</v>
      </c>
      <c r="C53" s="341">
        <v>25678.550948312772</v>
      </c>
      <c r="D53" s="341">
        <v>25543.035778097343</v>
      </c>
      <c r="E53" s="341">
        <v>23597.714420271295</v>
      </c>
      <c r="F53" s="341">
        <v>27929.245737152542</v>
      </c>
      <c r="G53" s="302">
        <v>102748.54688383394</v>
      </c>
      <c r="H53" s="342">
        <v>33851.979328655543</v>
      </c>
      <c r="I53" s="341">
        <v>33186.408655132305</v>
      </c>
      <c r="J53" s="341">
        <v>25653.103052685001</v>
      </c>
      <c r="K53" s="341">
        <v>29659.626867906467</v>
      </c>
      <c r="L53" s="1114">
        <v>122351.11790437931</v>
      </c>
      <c r="M53" s="324">
        <v>225099.66478821327</v>
      </c>
      <c r="N53" s="300">
        <v>33</v>
      </c>
      <c r="O53" s="341">
        <v>85305.934532932195</v>
      </c>
      <c r="P53" s="341">
        <v>81934.600012847077</v>
      </c>
      <c r="Q53" s="341">
        <v>67723.015425574136</v>
      </c>
      <c r="R53" s="341">
        <v>67297.071626204008</v>
      </c>
      <c r="S53" s="302">
        <v>302260.62159755745</v>
      </c>
      <c r="T53" s="342">
        <v>92711.109383224015</v>
      </c>
      <c r="U53" s="341">
        <v>89455.579736462518</v>
      </c>
      <c r="V53" s="341">
        <v>68774.942405381677</v>
      </c>
      <c r="W53" s="341">
        <v>66908.419811446875</v>
      </c>
      <c r="X53" s="1114">
        <v>317850.05133651511</v>
      </c>
      <c r="Y53" s="324">
        <v>620110.67293407256</v>
      </c>
      <c r="Z53" s="300">
        <v>33</v>
      </c>
      <c r="AA53" s="341">
        <v>19122.449281786969</v>
      </c>
      <c r="AB53" s="341">
        <v>19869.818291438402</v>
      </c>
      <c r="AC53" s="341">
        <v>18760.323241296377</v>
      </c>
      <c r="AD53" s="341">
        <v>21296.55151190668</v>
      </c>
      <c r="AE53" s="302">
        <v>79049.142326428424</v>
      </c>
      <c r="AF53" s="342">
        <v>19712.406835409667</v>
      </c>
      <c r="AG53" s="341">
        <v>19131.352024947875</v>
      </c>
      <c r="AH53" s="341">
        <v>18141.796089324187</v>
      </c>
      <c r="AI53" s="341">
        <v>20620.766999187883</v>
      </c>
      <c r="AJ53" s="1114">
        <v>77606.321948869605</v>
      </c>
      <c r="AK53" s="324">
        <v>156655.46427529803</v>
      </c>
      <c r="AL53" s="300">
        <v>33</v>
      </c>
      <c r="AM53" s="341">
        <v>132497.52379041922</v>
      </c>
      <c r="AN53" s="341">
        <v>138852.26531180303</v>
      </c>
      <c r="AO53" s="341">
        <v>142409.0017903932</v>
      </c>
      <c r="AP53" s="341">
        <v>165062.08256120968</v>
      </c>
      <c r="AQ53" s="302">
        <v>578820.87345382513</v>
      </c>
      <c r="AR53" s="342">
        <v>94120.651237172293</v>
      </c>
      <c r="AS53" s="341">
        <v>96960.371238493026</v>
      </c>
      <c r="AT53" s="341">
        <v>99021.339027763825</v>
      </c>
      <c r="AU53" s="341">
        <v>120435.28830960492</v>
      </c>
      <c r="AV53" s="1114">
        <v>410537.64981303405</v>
      </c>
      <c r="AW53" s="324">
        <v>989358.52326685912</v>
      </c>
      <c r="AX53" s="300">
        <v>33</v>
      </c>
      <c r="AY53" s="341">
        <v>3277.4652188977507</v>
      </c>
      <c r="AZ53" s="341">
        <v>3206.5603058453903</v>
      </c>
      <c r="BA53" s="341">
        <v>2568.4494457212036</v>
      </c>
      <c r="BB53" s="341">
        <v>2127.7421895168936</v>
      </c>
      <c r="BC53" s="302">
        <v>11180.217159981239</v>
      </c>
      <c r="BD53" s="342">
        <v>1863.410307604114</v>
      </c>
      <c r="BE53" s="341">
        <v>1478.7700651386733</v>
      </c>
      <c r="BF53" s="341">
        <v>1328.3873086935398</v>
      </c>
      <c r="BG53" s="341">
        <v>1221.4510214137542</v>
      </c>
      <c r="BH53" s="1114">
        <v>5892.0187028500814</v>
      </c>
      <c r="BI53" s="324">
        <v>17072.23586283132</v>
      </c>
      <c r="BJ53" s="300">
        <v>33</v>
      </c>
      <c r="BK53" s="341">
        <v>1E-25</v>
      </c>
      <c r="BL53" s="341">
        <v>1E-25</v>
      </c>
      <c r="BM53" s="341">
        <v>1E-25</v>
      </c>
      <c r="BN53" s="341">
        <v>1E-25</v>
      </c>
      <c r="BO53" s="302">
        <v>4.0000000000000002E-25</v>
      </c>
      <c r="BP53" s="342">
        <v>1.0000000000000001E-18</v>
      </c>
      <c r="BQ53" s="341">
        <v>1.0000000000000001E-18</v>
      </c>
      <c r="BR53" s="341">
        <v>1.0000000000000001E-18</v>
      </c>
      <c r="BS53" s="341">
        <v>1.0000000000000001E-18</v>
      </c>
      <c r="BT53" s="1114">
        <v>4.0000000000000003E-18</v>
      </c>
      <c r="BU53" s="324">
        <v>4.0000004000000004E-18</v>
      </c>
      <c r="BV53" s="300">
        <v>33</v>
      </c>
      <c r="BW53" s="341">
        <v>2868.5897708245352</v>
      </c>
      <c r="BX53" s="341">
        <v>3508.5492469361948</v>
      </c>
      <c r="BY53" s="341">
        <v>1743.2730096223659</v>
      </c>
      <c r="BZ53" s="341">
        <v>3361.7072986569156</v>
      </c>
      <c r="CA53" s="302">
        <v>11482.11932604001</v>
      </c>
      <c r="CB53" s="342">
        <v>3085.7371042695017</v>
      </c>
      <c r="CC53" s="341">
        <v>3211.2928990705059</v>
      </c>
      <c r="CD53" s="341">
        <v>1405.4544821682052</v>
      </c>
      <c r="CE53" s="341">
        <v>4293.2357635768258</v>
      </c>
      <c r="CF53" s="1114">
        <v>11995.720249085038</v>
      </c>
      <c r="CG53" s="324">
        <v>23477.83957512505</v>
      </c>
      <c r="CH53" s="300">
        <v>33</v>
      </c>
      <c r="CI53" s="1114">
        <v>514095.80773950857</v>
      </c>
      <c r="CJ53" s="1114">
        <v>516338.60356621235</v>
      </c>
      <c r="CK53" s="1114">
        <v>471126.79969889502</v>
      </c>
      <c r="CL53" s="1114">
        <v>530213.18969778332</v>
      </c>
      <c r="CM53" s="301">
        <v>2031774.4007023997</v>
      </c>
    </row>
    <row r="54" spans="1:91" ht="15.75" customHeight="1">
      <c r="A54" s="312" t="s">
        <v>253</v>
      </c>
      <c r="B54" s="300">
        <v>34</v>
      </c>
      <c r="C54" s="341">
        <v>87.512997057483091</v>
      </c>
      <c r="D54" s="341">
        <v>1.6707571710010518</v>
      </c>
      <c r="E54" s="341">
        <v>6.8372532903088539</v>
      </c>
      <c r="F54" s="341">
        <v>1391.343411994477</v>
      </c>
      <c r="G54" s="302">
        <v>1487.3644195132701</v>
      </c>
      <c r="H54" s="342">
        <v>0</v>
      </c>
      <c r="I54" s="341">
        <v>52.562097560879387</v>
      </c>
      <c r="J54" s="341">
        <v>27.28764596326652</v>
      </c>
      <c r="K54" s="341">
        <v>5658.5560896588604</v>
      </c>
      <c r="L54" s="1114">
        <v>5738.4058331830065</v>
      </c>
      <c r="M54" s="324">
        <v>7225.7702526962767</v>
      </c>
      <c r="N54" s="300">
        <v>34</v>
      </c>
      <c r="O54" s="341">
        <v>499.71998033938229</v>
      </c>
      <c r="P54" s="341">
        <v>0.67018026550799892</v>
      </c>
      <c r="Q54" s="341">
        <v>29.63664978223207</v>
      </c>
      <c r="R54" s="341">
        <v>502.97178835055342</v>
      </c>
      <c r="S54" s="302">
        <v>1032.9985987376758</v>
      </c>
      <c r="T54" s="342">
        <v>1711.2055445512849</v>
      </c>
      <c r="U54" s="341">
        <v>48.596256266896468</v>
      </c>
      <c r="V54" s="341">
        <v>164.00809145013679</v>
      </c>
      <c r="W54" s="341">
        <v>2103.9264630080743</v>
      </c>
      <c r="X54" s="1114">
        <v>4027.7363552763927</v>
      </c>
      <c r="Y54" s="324">
        <v>5060.7349540140685</v>
      </c>
      <c r="Z54" s="300">
        <v>34</v>
      </c>
      <c r="AA54" s="341">
        <v>197.87615935660088</v>
      </c>
      <c r="AB54" s="341">
        <v>203.40539000245056</v>
      </c>
      <c r="AC54" s="341">
        <v>0.53949826325350481</v>
      </c>
      <c r="AD54" s="341">
        <v>9.8778513471994831</v>
      </c>
      <c r="AE54" s="302">
        <v>411.69889896950446</v>
      </c>
      <c r="AF54" s="342">
        <v>877.35899603185669</v>
      </c>
      <c r="AG54" s="341">
        <v>813.52692531789512</v>
      </c>
      <c r="AH54" s="341">
        <v>2.1587302848000149</v>
      </c>
      <c r="AI54" s="341">
        <v>85.415824765378403</v>
      </c>
      <c r="AJ54" s="1114">
        <v>1778.46047639993</v>
      </c>
      <c r="AK54" s="324">
        <v>2190.1593753694347</v>
      </c>
      <c r="AL54" s="300">
        <v>34</v>
      </c>
      <c r="AM54" s="341">
        <v>1.1400651573899372</v>
      </c>
      <c r="AN54" s="341">
        <v>28.413040907665</v>
      </c>
      <c r="AO54" s="341">
        <v>1596.2291272817654</v>
      </c>
      <c r="AP54" s="341">
        <v>1646.7252068479168</v>
      </c>
      <c r="AQ54" s="302">
        <v>3272.5074401947368</v>
      </c>
      <c r="AR54" s="342">
        <v>170.33530769301854</v>
      </c>
      <c r="AS54" s="341">
        <v>102.71965537252001</v>
      </c>
      <c r="AT54" s="341">
        <v>6257.7598387263506</v>
      </c>
      <c r="AU54" s="341">
        <v>6632.4646574559347</v>
      </c>
      <c r="AV54" s="1114">
        <v>13163.279459247824</v>
      </c>
      <c r="AW54" s="324">
        <v>16435.786899442559</v>
      </c>
      <c r="AX54" s="300">
        <v>34</v>
      </c>
      <c r="AY54" s="341">
        <v>1.055382145270775E-25</v>
      </c>
      <c r="AZ54" s="341">
        <v>1.0712513844164125E-25</v>
      </c>
      <c r="BA54" s="341">
        <v>5.3064943423118372E-26</v>
      </c>
      <c r="BB54" s="341">
        <v>9.3151217989513616E-26</v>
      </c>
      <c r="BC54" s="302">
        <v>3.5887951438135073E-25</v>
      </c>
      <c r="BD54" s="342">
        <v>1.0000000000095013E-18</v>
      </c>
      <c r="BE54" s="341">
        <v>1.0000000000174218E-18</v>
      </c>
      <c r="BF54" s="341">
        <v>9.9999999996409515E-19</v>
      </c>
      <c r="BG54" s="341">
        <v>9.9999999999287278E-19</v>
      </c>
      <c r="BH54" s="1114">
        <v>3.999999999983891E-18</v>
      </c>
      <c r="BI54" s="324">
        <v>4.0000003588634056E-18</v>
      </c>
      <c r="BJ54" s="300">
        <v>34</v>
      </c>
      <c r="BK54" s="341">
        <v>1E-25</v>
      </c>
      <c r="BL54" s="341">
        <v>1E-25</v>
      </c>
      <c r="BM54" s="341">
        <v>1E-25</v>
      </c>
      <c r="BN54" s="341">
        <v>1E-25</v>
      </c>
      <c r="BO54" s="302">
        <v>4.0000000000000002E-25</v>
      </c>
      <c r="BP54" s="342">
        <v>1.0000000000000001E-18</v>
      </c>
      <c r="BQ54" s="341">
        <v>1.0000000000000001E-18</v>
      </c>
      <c r="BR54" s="341">
        <v>1.0000000000000001E-18</v>
      </c>
      <c r="BS54" s="341">
        <v>1.0000000000000001E-18</v>
      </c>
      <c r="BT54" s="1114">
        <v>4.0000000000000003E-18</v>
      </c>
      <c r="BU54" s="324">
        <v>4.0000004000000004E-18</v>
      </c>
      <c r="BV54" s="300">
        <v>34</v>
      </c>
      <c r="BW54" s="341">
        <v>0</v>
      </c>
      <c r="BX54" s="341">
        <v>53.838185391837619</v>
      </c>
      <c r="BY54" s="341">
        <v>0</v>
      </c>
      <c r="BZ54" s="341">
        <v>129.00279007414684</v>
      </c>
      <c r="CA54" s="302">
        <v>182.84097546598446</v>
      </c>
      <c r="CB54" s="342">
        <v>0</v>
      </c>
      <c r="CC54" s="341">
        <v>99.780966697732595</v>
      </c>
      <c r="CD54" s="341">
        <v>0</v>
      </c>
      <c r="CE54" s="341">
        <v>516.05155681656663</v>
      </c>
      <c r="CF54" s="1114">
        <v>615.83252351429928</v>
      </c>
      <c r="CG54" s="324">
        <v>798.67349898028374</v>
      </c>
      <c r="CH54" s="300">
        <v>34</v>
      </c>
      <c r="CI54" s="1114">
        <v>3545.1490501870162</v>
      </c>
      <c r="CJ54" s="1114">
        <v>1405.1834549543858</v>
      </c>
      <c r="CK54" s="1114">
        <v>8084.4568350421141</v>
      </c>
      <c r="CL54" s="1114">
        <v>18676.33564031911</v>
      </c>
      <c r="CM54" s="301">
        <v>31711.12498050262</v>
      </c>
    </row>
    <row r="55" spans="1:91" ht="15.75" customHeight="1">
      <c r="A55" s="312" t="s">
        <v>254</v>
      </c>
      <c r="B55" s="300">
        <v>35</v>
      </c>
      <c r="C55" s="341"/>
      <c r="D55" s="341"/>
      <c r="E55" s="341"/>
      <c r="F55" s="341"/>
      <c r="G55" s="302">
        <v>0</v>
      </c>
      <c r="H55" s="342"/>
      <c r="I55" s="341"/>
      <c r="J55" s="341"/>
      <c r="K55" s="341"/>
      <c r="L55" s="1114">
        <v>0</v>
      </c>
      <c r="M55" s="324">
        <v>0</v>
      </c>
      <c r="N55" s="300">
        <v>35</v>
      </c>
      <c r="O55" s="341"/>
      <c r="P55" s="341"/>
      <c r="Q55" s="341"/>
      <c r="R55" s="341"/>
      <c r="S55" s="302">
        <v>0</v>
      </c>
      <c r="T55" s="342"/>
      <c r="U55" s="341"/>
      <c r="V55" s="341"/>
      <c r="W55" s="341"/>
      <c r="X55" s="1114">
        <v>0</v>
      </c>
      <c r="Y55" s="324">
        <v>0</v>
      </c>
      <c r="Z55" s="300">
        <v>35</v>
      </c>
      <c r="AA55" s="341"/>
      <c r="AB55" s="341"/>
      <c r="AC55" s="341"/>
      <c r="AD55" s="341"/>
      <c r="AE55" s="302">
        <v>0</v>
      </c>
      <c r="AF55" s="342"/>
      <c r="AG55" s="341"/>
      <c r="AH55" s="341"/>
      <c r="AI55" s="341"/>
      <c r="AJ55" s="1114">
        <v>0</v>
      </c>
      <c r="AK55" s="324">
        <v>0</v>
      </c>
      <c r="AL55" s="300">
        <v>35</v>
      </c>
      <c r="AM55" s="341"/>
      <c r="AN55" s="341"/>
      <c r="AO55" s="341"/>
      <c r="AP55" s="341"/>
      <c r="AQ55" s="302">
        <v>0</v>
      </c>
      <c r="AR55" s="342"/>
      <c r="AS55" s="341"/>
      <c r="AT55" s="341"/>
      <c r="AU55" s="341"/>
      <c r="AV55" s="1114">
        <v>0</v>
      </c>
      <c r="AW55" s="324">
        <v>0</v>
      </c>
      <c r="AX55" s="300">
        <v>35</v>
      </c>
      <c r="AY55" s="341"/>
      <c r="AZ55" s="341"/>
      <c r="BA55" s="341"/>
      <c r="BB55" s="341"/>
      <c r="BC55" s="302">
        <v>0</v>
      </c>
      <c r="BD55" s="342"/>
      <c r="BE55" s="341"/>
      <c r="BF55" s="341"/>
      <c r="BG55" s="341"/>
      <c r="BH55" s="1114">
        <v>0</v>
      </c>
      <c r="BI55" s="324">
        <v>0</v>
      </c>
      <c r="BJ55" s="300">
        <v>35</v>
      </c>
      <c r="BK55" s="341"/>
      <c r="BL55" s="341"/>
      <c r="BM55" s="341"/>
      <c r="BN55" s="341"/>
      <c r="BO55" s="302">
        <v>0</v>
      </c>
      <c r="BP55" s="342"/>
      <c r="BQ55" s="341"/>
      <c r="BR55" s="341"/>
      <c r="BS55" s="341"/>
      <c r="BT55" s="1114">
        <v>0</v>
      </c>
      <c r="BU55" s="324">
        <v>0</v>
      </c>
      <c r="BV55" s="300">
        <v>35</v>
      </c>
      <c r="BW55" s="341"/>
      <c r="BX55" s="341"/>
      <c r="BY55" s="341"/>
      <c r="BZ55" s="341"/>
      <c r="CA55" s="302">
        <v>0</v>
      </c>
      <c r="CB55" s="342"/>
      <c r="CC55" s="341"/>
      <c r="CD55" s="341"/>
      <c r="CE55" s="341"/>
      <c r="CF55" s="1114">
        <v>0</v>
      </c>
      <c r="CG55" s="324">
        <v>0</v>
      </c>
      <c r="CH55" s="300">
        <v>35</v>
      </c>
      <c r="CI55" s="1114">
        <v>0</v>
      </c>
      <c r="CJ55" s="1114">
        <v>0</v>
      </c>
      <c r="CK55" s="1114">
        <v>0</v>
      </c>
      <c r="CL55" s="1114">
        <v>0</v>
      </c>
      <c r="CM55" s="301">
        <v>0</v>
      </c>
    </row>
    <row r="56" spans="1:91" ht="15.75" customHeight="1">
      <c r="A56" s="312" t="s">
        <v>256</v>
      </c>
      <c r="B56" s="300">
        <v>36</v>
      </c>
      <c r="C56" s="341"/>
      <c r="D56" s="341"/>
      <c r="E56" s="341"/>
      <c r="F56" s="341"/>
      <c r="G56" s="302">
        <v>0</v>
      </c>
      <c r="H56" s="342"/>
      <c r="I56" s="341"/>
      <c r="J56" s="341"/>
      <c r="K56" s="341"/>
      <c r="L56" s="1114">
        <v>0</v>
      </c>
      <c r="M56" s="324">
        <v>0</v>
      </c>
      <c r="N56" s="300">
        <v>36</v>
      </c>
      <c r="O56" s="341"/>
      <c r="P56" s="341"/>
      <c r="Q56" s="341"/>
      <c r="R56" s="341"/>
      <c r="S56" s="302">
        <v>0</v>
      </c>
      <c r="T56" s="342"/>
      <c r="U56" s="341"/>
      <c r="V56" s="341"/>
      <c r="W56" s="341"/>
      <c r="X56" s="1114">
        <v>0</v>
      </c>
      <c r="Y56" s="324">
        <v>0</v>
      </c>
      <c r="Z56" s="300">
        <v>36</v>
      </c>
      <c r="AA56" s="341"/>
      <c r="AB56" s="341"/>
      <c r="AC56" s="341"/>
      <c r="AD56" s="341"/>
      <c r="AE56" s="302">
        <v>0</v>
      </c>
      <c r="AF56" s="342"/>
      <c r="AG56" s="341"/>
      <c r="AH56" s="341"/>
      <c r="AI56" s="341"/>
      <c r="AJ56" s="1114">
        <v>0</v>
      </c>
      <c r="AK56" s="324">
        <v>0</v>
      </c>
      <c r="AL56" s="300">
        <v>36</v>
      </c>
      <c r="AM56" s="341"/>
      <c r="AN56" s="341"/>
      <c r="AO56" s="341"/>
      <c r="AP56" s="341"/>
      <c r="AQ56" s="302">
        <v>0</v>
      </c>
      <c r="AR56" s="342"/>
      <c r="AS56" s="341"/>
      <c r="AT56" s="341"/>
      <c r="AU56" s="341"/>
      <c r="AV56" s="1114">
        <v>0</v>
      </c>
      <c r="AW56" s="324">
        <v>0</v>
      </c>
      <c r="AX56" s="300">
        <v>36</v>
      </c>
      <c r="AY56" s="341"/>
      <c r="AZ56" s="341"/>
      <c r="BA56" s="341"/>
      <c r="BB56" s="341"/>
      <c r="BC56" s="302">
        <v>0</v>
      </c>
      <c r="BD56" s="342"/>
      <c r="BE56" s="341"/>
      <c r="BF56" s="341"/>
      <c r="BG56" s="341"/>
      <c r="BH56" s="1114">
        <v>0</v>
      </c>
      <c r="BI56" s="324">
        <v>0</v>
      </c>
      <c r="BJ56" s="300">
        <v>36</v>
      </c>
      <c r="BK56" s="341"/>
      <c r="BL56" s="341"/>
      <c r="BM56" s="341"/>
      <c r="BN56" s="341"/>
      <c r="BO56" s="302">
        <v>0</v>
      </c>
      <c r="BP56" s="342"/>
      <c r="BQ56" s="341"/>
      <c r="BR56" s="341"/>
      <c r="BS56" s="341"/>
      <c r="BT56" s="1114">
        <v>0</v>
      </c>
      <c r="BU56" s="324">
        <v>0</v>
      </c>
      <c r="BV56" s="300">
        <v>36</v>
      </c>
      <c r="BW56" s="341"/>
      <c r="BX56" s="341"/>
      <c r="BY56" s="341"/>
      <c r="BZ56" s="341"/>
      <c r="CA56" s="302">
        <v>0</v>
      </c>
      <c r="CB56" s="342"/>
      <c r="CC56" s="341"/>
      <c r="CD56" s="341"/>
      <c r="CE56" s="341"/>
      <c r="CF56" s="1114">
        <v>0</v>
      </c>
      <c r="CG56" s="324">
        <v>0</v>
      </c>
      <c r="CH56" s="300">
        <v>36</v>
      </c>
      <c r="CI56" s="1114">
        <v>0</v>
      </c>
      <c r="CJ56" s="1114">
        <v>0</v>
      </c>
      <c r="CK56" s="1114">
        <v>0</v>
      </c>
      <c r="CL56" s="1114">
        <v>0</v>
      </c>
      <c r="CM56" s="301">
        <v>0</v>
      </c>
    </row>
    <row r="57" spans="1:91" s="269" customFormat="1" ht="15.75" customHeight="1">
      <c r="A57" s="325"/>
      <c r="B57" s="326"/>
      <c r="C57" s="314" t="s">
        <v>1313</v>
      </c>
      <c r="D57" s="314" t="s">
        <v>1313</v>
      </c>
      <c r="E57" s="314" t="s">
        <v>1313</v>
      </c>
      <c r="F57" s="314" t="s">
        <v>1313</v>
      </c>
      <c r="G57" s="315"/>
      <c r="H57" s="316" t="s">
        <v>1313</v>
      </c>
      <c r="I57" s="314" t="s">
        <v>1313</v>
      </c>
      <c r="J57" s="314" t="s">
        <v>1313</v>
      </c>
      <c r="K57" s="314" t="s">
        <v>1313</v>
      </c>
      <c r="L57" s="1115"/>
      <c r="M57" s="317" t="s">
        <v>1313</v>
      </c>
      <c r="N57" s="326"/>
      <c r="O57" s="314" t="s">
        <v>1313</v>
      </c>
      <c r="P57" s="314" t="s">
        <v>1313</v>
      </c>
      <c r="Q57" s="314" t="s">
        <v>1313</v>
      </c>
      <c r="R57" s="314" t="s">
        <v>1313</v>
      </c>
      <c r="S57" s="315"/>
      <c r="T57" s="316" t="s">
        <v>1313</v>
      </c>
      <c r="U57" s="314" t="s">
        <v>1313</v>
      </c>
      <c r="V57" s="314" t="s">
        <v>1313</v>
      </c>
      <c r="W57" s="314" t="s">
        <v>1313</v>
      </c>
      <c r="X57" s="1115"/>
      <c r="Y57" s="317" t="s">
        <v>1313</v>
      </c>
      <c r="Z57" s="326"/>
      <c r="AA57" s="314" t="s">
        <v>1313</v>
      </c>
      <c r="AB57" s="314" t="s">
        <v>1313</v>
      </c>
      <c r="AC57" s="314" t="s">
        <v>1313</v>
      </c>
      <c r="AD57" s="314" t="s">
        <v>1313</v>
      </c>
      <c r="AE57" s="315"/>
      <c r="AF57" s="316" t="s">
        <v>1313</v>
      </c>
      <c r="AG57" s="314" t="s">
        <v>1313</v>
      </c>
      <c r="AH57" s="314" t="s">
        <v>1313</v>
      </c>
      <c r="AI57" s="314" t="s">
        <v>1313</v>
      </c>
      <c r="AJ57" s="1115"/>
      <c r="AK57" s="317" t="s">
        <v>1313</v>
      </c>
      <c r="AL57" s="326"/>
      <c r="AM57" s="314" t="s">
        <v>1313</v>
      </c>
      <c r="AN57" s="314" t="s">
        <v>1313</v>
      </c>
      <c r="AO57" s="314" t="s">
        <v>1313</v>
      </c>
      <c r="AP57" s="314" t="s">
        <v>1313</v>
      </c>
      <c r="AQ57" s="315"/>
      <c r="AR57" s="316" t="s">
        <v>1313</v>
      </c>
      <c r="AS57" s="314" t="s">
        <v>1313</v>
      </c>
      <c r="AT57" s="314" t="s">
        <v>1313</v>
      </c>
      <c r="AU57" s="314" t="s">
        <v>1313</v>
      </c>
      <c r="AV57" s="1115"/>
      <c r="AW57" s="317" t="s">
        <v>1313</v>
      </c>
      <c r="AX57" s="326"/>
      <c r="AY57" s="314" t="s">
        <v>1313</v>
      </c>
      <c r="AZ57" s="314" t="s">
        <v>1313</v>
      </c>
      <c r="BA57" s="314" t="s">
        <v>1313</v>
      </c>
      <c r="BB57" s="314" t="s">
        <v>1313</v>
      </c>
      <c r="BC57" s="315"/>
      <c r="BD57" s="316" t="s">
        <v>1313</v>
      </c>
      <c r="BE57" s="314" t="s">
        <v>1313</v>
      </c>
      <c r="BF57" s="314" t="s">
        <v>1313</v>
      </c>
      <c r="BG57" s="314" t="s">
        <v>1313</v>
      </c>
      <c r="BH57" s="1115"/>
      <c r="BI57" s="317" t="s">
        <v>1313</v>
      </c>
      <c r="BJ57" s="326"/>
      <c r="BK57" s="314" t="s">
        <v>1313</v>
      </c>
      <c r="BL57" s="314" t="s">
        <v>1313</v>
      </c>
      <c r="BM57" s="314" t="s">
        <v>1313</v>
      </c>
      <c r="BN57" s="314" t="s">
        <v>1313</v>
      </c>
      <c r="BO57" s="315"/>
      <c r="BP57" s="316" t="s">
        <v>1313</v>
      </c>
      <c r="BQ57" s="314" t="s">
        <v>1313</v>
      </c>
      <c r="BR57" s="314" t="s">
        <v>1313</v>
      </c>
      <c r="BS57" s="314" t="s">
        <v>1313</v>
      </c>
      <c r="BT57" s="1115"/>
      <c r="BU57" s="317" t="s">
        <v>1313</v>
      </c>
      <c r="BV57" s="326"/>
      <c r="BW57" s="314" t="s">
        <v>1313</v>
      </c>
      <c r="BX57" s="314" t="s">
        <v>1313</v>
      </c>
      <c r="BY57" s="314" t="s">
        <v>1313</v>
      </c>
      <c r="BZ57" s="314" t="s">
        <v>1313</v>
      </c>
      <c r="CA57" s="315"/>
      <c r="CB57" s="316" t="s">
        <v>1313</v>
      </c>
      <c r="CC57" s="314" t="s">
        <v>1313</v>
      </c>
      <c r="CD57" s="314" t="s">
        <v>1313</v>
      </c>
      <c r="CE57" s="314" t="s">
        <v>1313</v>
      </c>
      <c r="CF57" s="1115"/>
      <c r="CG57" s="317" t="s">
        <v>1313</v>
      </c>
      <c r="CH57" s="326"/>
      <c r="CI57" s="1115" t="s">
        <v>1313</v>
      </c>
      <c r="CJ57" s="1115" t="s">
        <v>1313</v>
      </c>
      <c r="CK57" s="1115" t="s">
        <v>1313</v>
      </c>
      <c r="CL57" s="1115" t="s">
        <v>1313</v>
      </c>
      <c r="CM57" s="314"/>
    </row>
    <row r="58" spans="1:91" s="268" customFormat="1" ht="15.75" customHeight="1">
      <c r="A58" s="293" t="s">
        <v>258</v>
      </c>
      <c r="B58" s="300">
        <v>37</v>
      </c>
      <c r="C58" s="318">
        <v>287713.0151377673</v>
      </c>
      <c r="D58" s="318">
        <v>215006.37809831637</v>
      </c>
      <c r="E58" s="318">
        <v>335129.47390527424</v>
      </c>
      <c r="F58" s="318">
        <v>377949.50173010002</v>
      </c>
      <c r="G58" s="319">
        <v>1215798.3688714583</v>
      </c>
      <c r="H58" s="320">
        <v>1071813.6040813869</v>
      </c>
      <c r="I58" s="318">
        <v>899090.83123598108</v>
      </c>
      <c r="J58" s="318">
        <v>1385831.8505259084</v>
      </c>
      <c r="K58" s="318">
        <v>2044278.6575342598</v>
      </c>
      <c r="L58" s="1116">
        <v>5401014.9433775339</v>
      </c>
      <c r="M58" s="321">
        <v>6616813.3122489946</v>
      </c>
      <c r="N58" s="300">
        <v>37</v>
      </c>
      <c r="O58" s="318">
        <v>998857.64355890593</v>
      </c>
      <c r="P58" s="318">
        <v>781688.84460732911</v>
      </c>
      <c r="Q58" s="318">
        <v>714427.01722823491</v>
      </c>
      <c r="R58" s="318">
        <v>699156.15028743271</v>
      </c>
      <c r="S58" s="319">
        <v>3194129.6556819021</v>
      </c>
      <c r="T58" s="320">
        <v>3056973.6091117566</v>
      </c>
      <c r="U58" s="318">
        <v>3372206.5146994549</v>
      </c>
      <c r="V58" s="318">
        <v>2745223.3767953939</v>
      </c>
      <c r="W58" s="318">
        <v>2397323.8639491512</v>
      </c>
      <c r="X58" s="1116">
        <v>11571727.364555759</v>
      </c>
      <c r="Y58" s="321">
        <v>14765857.020237658</v>
      </c>
      <c r="Z58" s="300">
        <v>37</v>
      </c>
      <c r="AA58" s="318">
        <v>325839.15019723313</v>
      </c>
      <c r="AB58" s="318">
        <v>319688.01343391446</v>
      </c>
      <c r="AC58" s="318">
        <v>355465.53880917106</v>
      </c>
      <c r="AD58" s="318">
        <v>310241.89543048933</v>
      </c>
      <c r="AE58" s="319">
        <v>1311234.5978708081</v>
      </c>
      <c r="AF58" s="320">
        <v>992209.08030997193</v>
      </c>
      <c r="AG58" s="318">
        <v>1159411.7719328455</v>
      </c>
      <c r="AH58" s="318">
        <v>1148336.5779654924</v>
      </c>
      <c r="AI58" s="318">
        <v>872579.66485558031</v>
      </c>
      <c r="AJ58" s="1116">
        <v>4172537.0950638913</v>
      </c>
      <c r="AK58" s="321">
        <v>5483771.6929346984</v>
      </c>
      <c r="AL58" s="300">
        <v>37</v>
      </c>
      <c r="AM58" s="318">
        <v>2899718.5070841885</v>
      </c>
      <c r="AN58" s="318">
        <v>3115145.6919990317</v>
      </c>
      <c r="AO58" s="318">
        <v>3146935.6158988657</v>
      </c>
      <c r="AP58" s="318">
        <v>3427286.8109203498</v>
      </c>
      <c r="AQ58" s="319">
        <v>12589086.625902435</v>
      </c>
      <c r="AR58" s="320">
        <v>3346517.4676931375</v>
      </c>
      <c r="AS58" s="318">
        <v>3533239.2766718892</v>
      </c>
      <c r="AT58" s="318">
        <v>3977875.5731753102</v>
      </c>
      <c r="AU58" s="318">
        <v>5276191.5388440937</v>
      </c>
      <c r="AV58" s="1116">
        <v>16133823.856384426</v>
      </c>
      <c r="AW58" s="321">
        <v>28722910.48228687</v>
      </c>
      <c r="AX58" s="300">
        <v>37</v>
      </c>
      <c r="AY58" s="318">
        <v>147360.04921042096</v>
      </c>
      <c r="AZ58" s="318">
        <v>122099.4494505693</v>
      </c>
      <c r="BA58" s="318">
        <v>105605.52492175368</v>
      </c>
      <c r="BB58" s="318">
        <v>106029.68071155745</v>
      </c>
      <c r="BC58" s="319">
        <v>481094.70429430145</v>
      </c>
      <c r="BD58" s="320">
        <v>179868.27715078733</v>
      </c>
      <c r="BE58" s="318">
        <v>118586.89521322366</v>
      </c>
      <c r="BF58" s="318">
        <v>249784.18780488786</v>
      </c>
      <c r="BG58" s="318">
        <v>170205.20565077206</v>
      </c>
      <c r="BH58" s="1116">
        <v>718444.56581967091</v>
      </c>
      <c r="BI58" s="321">
        <v>1199539.2701139722</v>
      </c>
      <c r="BJ58" s="300">
        <v>37</v>
      </c>
      <c r="BK58" s="318">
        <v>2.2000000000000011E-24</v>
      </c>
      <c r="BL58" s="318">
        <v>2.2000000000000011E-24</v>
      </c>
      <c r="BM58" s="318">
        <v>2.2000000000000011E-24</v>
      </c>
      <c r="BN58" s="318">
        <v>2.2000000000000011E-24</v>
      </c>
      <c r="BO58" s="319">
        <v>8.8000000000000045E-24</v>
      </c>
      <c r="BP58" s="320">
        <v>2.2000000000000012E-17</v>
      </c>
      <c r="BQ58" s="318">
        <v>2.2000000000000012E-17</v>
      </c>
      <c r="BR58" s="318">
        <v>2.2000000000000012E-17</v>
      </c>
      <c r="BS58" s="318">
        <v>2.2000000000000012E-17</v>
      </c>
      <c r="BT58" s="1116">
        <v>8.8000000000000049E-17</v>
      </c>
      <c r="BU58" s="321">
        <v>8.8000008799999987E-17</v>
      </c>
      <c r="BV58" s="300">
        <v>37</v>
      </c>
      <c r="BW58" s="318">
        <v>104606.36342723781</v>
      </c>
      <c r="BX58" s="318">
        <v>126337.80330671465</v>
      </c>
      <c r="BY58" s="318">
        <v>69793.548520890545</v>
      </c>
      <c r="BZ58" s="318">
        <v>80380.928216956134</v>
      </c>
      <c r="CA58" s="319">
        <v>381118.64347179909</v>
      </c>
      <c r="CB58" s="320">
        <v>315166.60665331857</v>
      </c>
      <c r="CC58" s="318">
        <v>328257.66242749378</v>
      </c>
      <c r="CD58" s="318">
        <v>229872.52657877342</v>
      </c>
      <c r="CE58" s="318">
        <v>279699.31494915357</v>
      </c>
      <c r="CF58" s="1116">
        <v>1152996.1106087391</v>
      </c>
      <c r="CG58" s="321">
        <v>1534114.7540805384</v>
      </c>
      <c r="CH58" s="300">
        <v>37</v>
      </c>
      <c r="CI58" s="1116">
        <v>13726643.373616112</v>
      </c>
      <c r="CJ58" s="1116">
        <v>14090759.133076767</v>
      </c>
      <c r="CK58" s="1116">
        <v>14464280.812129958</v>
      </c>
      <c r="CL58" s="1116">
        <v>16041323.213079898</v>
      </c>
      <c r="CM58" s="318">
        <v>58323006.531902738</v>
      </c>
    </row>
    <row r="59" spans="1:91" s="270" customFormat="1" ht="15.75" customHeight="1">
      <c r="A59" s="322"/>
      <c r="B59" s="294"/>
      <c r="C59" s="308"/>
      <c r="D59" s="308"/>
      <c r="E59" s="308"/>
      <c r="F59" s="308"/>
      <c r="G59" s="309"/>
      <c r="H59" s="310"/>
      <c r="I59" s="308"/>
      <c r="J59" s="308"/>
      <c r="K59" s="308"/>
      <c r="L59" s="308"/>
      <c r="M59" s="310"/>
      <c r="N59" s="294"/>
      <c r="O59" s="308"/>
      <c r="P59" s="308"/>
      <c r="Q59" s="308"/>
      <c r="R59" s="308"/>
      <c r="S59" s="309"/>
      <c r="T59" s="310"/>
      <c r="U59" s="308"/>
      <c r="V59" s="308"/>
      <c r="W59" s="308"/>
      <c r="X59" s="308"/>
      <c r="Y59" s="310"/>
      <c r="Z59" s="294"/>
      <c r="AA59" s="308"/>
      <c r="AB59" s="308"/>
      <c r="AC59" s="308"/>
      <c r="AD59" s="308"/>
      <c r="AE59" s="309"/>
      <c r="AF59" s="310"/>
      <c r="AG59" s="308"/>
      <c r="AH59" s="308"/>
      <c r="AI59" s="308"/>
      <c r="AJ59" s="308"/>
      <c r="AK59" s="310"/>
      <c r="AL59" s="294"/>
      <c r="AM59" s="308"/>
      <c r="AN59" s="308"/>
      <c r="AO59" s="308"/>
      <c r="AP59" s="308"/>
      <c r="AQ59" s="309"/>
      <c r="AR59" s="310"/>
      <c r="AS59" s="308"/>
      <c r="AT59" s="308"/>
      <c r="AU59" s="308"/>
      <c r="AV59" s="308"/>
      <c r="AW59" s="310"/>
      <c r="AX59" s="294"/>
      <c r="AY59" s="308"/>
      <c r="AZ59" s="308"/>
      <c r="BA59" s="308"/>
      <c r="BB59" s="308"/>
      <c r="BC59" s="309"/>
      <c r="BD59" s="310"/>
      <c r="BE59" s="308"/>
      <c r="BF59" s="308"/>
      <c r="BG59" s="308"/>
      <c r="BH59" s="308"/>
      <c r="BI59" s="310"/>
      <c r="BJ59" s="294"/>
      <c r="BK59" s="308"/>
      <c r="BL59" s="308"/>
      <c r="BM59" s="308"/>
      <c r="BN59" s="308"/>
      <c r="BO59" s="309"/>
      <c r="BP59" s="310"/>
      <c r="BQ59" s="308"/>
      <c r="BR59" s="308"/>
      <c r="BS59" s="308"/>
      <c r="BT59" s="308"/>
      <c r="BU59" s="310"/>
      <c r="BV59" s="294"/>
      <c r="BW59" s="308"/>
      <c r="BX59" s="308"/>
      <c r="BY59" s="308"/>
      <c r="BZ59" s="308"/>
      <c r="CA59" s="309"/>
      <c r="CB59" s="310"/>
      <c r="CC59" s="308"/>
      <c r="CD59" s="308"/>
      <c r="CE59" s="308"/>
      <c r="CF59" s="308"/>
      <c r="CG59" s="310"/>
      <c r="CH59" s="294"/>
      <c r="CI59" s="308"/>
      <c r="CJ59" s="308"/>
      <c r="CK59" s="308"/>
      <c r="CL59" s="308"/>
      <c r="CM59" s="311"/>
    </row>
    <row r="60" spans="1:91" s="262" customFormat="1" ht="15.75" customHeight="1">
      <c r="A60" s="293" t="s">
        <v>260</v>
      </c>
      <c r="B60" s="294"/>
      <c r="C60" s="308"/>
      <c r="D60" s="308"/>
      <c r="E60" s="308"/>
      <c r="F60" s="308"/>
      <c r="G60" s="309"/>
      <c r="H60" s="310"/>
      <c r="I60" s="308"/>
      <c r="J60" s="308"/>
      <c r="K60" s="308"/>
      <c r="L60" s="308"/>
      <c r="M60" s="310"/>
      <c r="N60" s="294"/>
      <c r="O60" s="308"/>
      <c r="P60" s="308"/>
      <c r="Q60" s="308"/>
      <c r="R60" s="308"/>
      <c r="S60" s="309"/>
      <c r="T60" s="310"/>
      <c r="U60" s="308"/>
      <c r="V60" s="308"/>
      <c r="W60" s="308"/>
      <c r="X60" s="308"/>
      <c r="Y60" s="310"/>
      <c r="Z60" s="294"/>
      <c r="AA60" s="308"/>
      <c r="AB60" s="308"/>
      <c r="AC60" s="308"/>
      <c r="AD60" s="308"/>
      <c r="AE60" s="309"/>
      <c r="AF60" s="310"/>
      <c r="AG60" s="308"/>
      <c r="AH60" s="308"/>
      <c r="AI60" s="308"/>
      <c r="AJ60" s="308"/>
      <c r="AK60" s="310"/>
      <c r="AL60" s="294"/>
      <c r="AM60" s="308"/>
      <c r="AN60" s="308"/>
      <c r="AO60" s="308"/>
      <c r="AP60" s="308"/>
      <c r="AQ60" s="309"/>
      <c r="AR60" s="310"/>
      <c r="AS60" s="308"/>
      <c r="AT60" s="308"/>
      <c r="AU60" s="308"/>
      <c r="AV60" s="308"/>
      <c r="AW60" s="310"/>
      <c r="AX60" s="294"/>
      <c r="AY60" s="308"/>
      <c r="AZ60" s="308"/>
      <c r="BA60" s="308"/>
      <c r="BB60" s="308"/>
      <c r="BC60" s="309"/>
      <c r="BD60" s="310"/>
      <c r="BE60" s="308"/>
      <c r="BF60" s="308"/>
      <c r="BG60" s="308"/>
      <c r="BH60" s="308"/>
      <c r="BI60" s="310"/>
      <c r="BJ60" s="294"/>
      <c r="BK60" s="308"/>
      <c r="BL60" s="308"/>
      <c r="BM60" s="308"/>
      <c r="BN60" s="308"/>
      <c r="BO60" s="309"/>
      <c r="BP60" s="310"/>
      <c r="BQ60" s="308"/>
      <c r="BR60" s="308"/>
      <c r="BS60" s="308"/>
      <c r="BT60" s="308"/>
      <c r="BU60" s="310"/>
      <c r="BV60" s="294"/>
      <c r="BW60" s="308"/>
      <c r="BX60" s="308"/>
      <c r="BY60" s="308"/>
      <c r="BZ60" s="308"/>
      <c r="CA60" s="309"/>
      <c r="CB60" s="310"/>
      <c r="CC60" s="308"/>
      <c r="CD60" s="308"/>
      <c r="CE60" s="308"/>
      <c r="CF60" s="308"/>
      <c r="CG60" s="310"/>
      <c r="CH60" s="294"/>
      <c r="CI60" s="308"/>
      <c r="CJ60" s="308"/>
      <c r="CK60" s="308"/>
      <c r="CL60" s="308"/>
      <c r="CM60" s="311"/>
    </row>
    <row r="61" spans="1:91" ht="15.75" customHeight="1">
      <c r="A61" s="312" t="s">
        <v>261</v>
      </c>
      <c r="B61" s="300">
        <v>38</v>
      </c>
      <c r="C61" s="343">
        <v>79280.272247261921</v>
      </c>
      <c r="D61" s="343">
        <v>85221.53568303182</v>
      </c>
      <c r="E61" s="343">
        <v>103665.25714176332</v>
      </c>
      <c r="F61" s="343">
        <v>126890.44489045712</v>
      </c>
      <c r="G61" s="302">
        <v>395057.50996251416</v>
      </c>
      <c r="H61" s="344">
        <v>121395.56569345469</v>
      </c>
      <c r="I61" s="343">
        <v>127391.49674203187</v>
      </c>
      <c r="J61" s="343">
        <v>153918.26974998225</v>
      </c>
      <c r="K61" s="343">
        <v>176200.56200990392</v>
      </c>
      <c r="L61" s="1114">
        <v>578905.8941953727</v>
      </c>
      <c r="M61" s="324">
        <v>973963.40415788686</v>
      </c>
      <c r="N61" s="300">
        <v>38</v>
      </c>
      <c r="O61" s="343">
        <v>142768.78220705607</v>
      </c>
      <c r="P61" s="343">
        <v>140950.12415660868</v>
      </c>
      <c r="Q61" s="343">
        <v>119610.68723199033</v>
      </c>
      <c r="R61" s="343">
        <v>129476.71227183308</v>
      </c>
      <c r="S61" s="302">
        <v>532806.30586748815</v>
      </c>
      <c r="T61" s="344">
        <v>218610.46371456893</v>
      </c>
      <c r="U61" s="343">
        <v>210696.12438186482</v>
      </c>
      <c r="V61" s="343">
        <v>177593.4438398972</v>
      </c>
      <c r="W61" s="343">
        <v>179791.86288759985</v>
      </c>
      <c r="X61" s="1114">
        <v>786691.89482393081</v>
      </c>
      <c r="Y61" s="324">
        <v>1319498.200691419</v>
      </c>
      <c r="Z61" s="300">
        <v>38</v>
      </c>
      <c r="AA61" s="343">
        <v>43959.765756971385</v>
      </c>
      <c r="AB61" s="343">
        <v>41421.951510809908</v>
      </c>
      <c r="AC61" s="343">
        <v>29244.829093680895</v>
      </c>
      <c r="AD61" s="343">
        <v>30517.955100236519</v>
      </c>
      <c r="AE61" s="302">
        <v>145144.5014616987</v>
      </c>
      <c r="AF61" s="344">
        <v>67312.08761715125</v>
      </c>
      <c r="AG61" s="343">
        <v>61918.673004957243</v>
      </c>
      <c r="AH61" s="343">
        <v>43421.620872243751</v>
      </c>
      <c r="AI61" s="343">
        <v>42377.350356812327</v>
      </c>
      <c r="AJ61" s="1114">
        <v>215029.73185116457</v>
      </c>
      <c r="AK61" s="324">
        <v>360174.23331286327</v>
      </c>
      <c r="AL61" s="300">
        <v>38</v>
      </c>
      <c r="AM61" s="343">
        <v>117815.38683678255</v>
      </c>
      <c r="AN61" s="343">
        <v>125803.71328314525</v>
      </c>
      <c r="AO61" s="343">
        <v>96417.829098144153</v>
      </c>
      <c r="AP61" s="343">
        <v>117661.55391902075</v>
      </c>
      <c r="AQ61" s="302">
        <v>457698.48313709267</v>
      </c>
      <c r="AR61" s="344">
        <v>180401.31708728292</v>
      </c>
      <c r="AS61" s="343">
        <v>188054.85259562457</v>
      </c>
      <c r="AT61" s="343">
        <v>143157.56153039154</v>
      </c>
      <c r="AU61" s="343">
        <v>163385.28835159939</v>
      </c>
      <c r="AV61" s="1114">
        <v>674999.01956489845</v>
      </c>
      <c r="AW61" s="324">
        <v>1132697.5027019912</v>
      </c>
      <c r="AX61" s="300">
        <v>38</v>
      </c>
      <c r="AY61" s="343">
        <v>2210.043068220682</v>
      </c>
      <c r="AZ61" s="343">
        <v>1992.0380667565773</v>
      </c>
      <c r="BA61" s="343">
        <v>919.25191286447534</v>
      </c>
      <c r="BB61" s="343">
        <v>1007.2830853780117</v>
      </c>
      <c r="BC61" s="302">
        <v>6128.6161332197462</v>
      </c>
      <c r="BD61" s="344">
        <v>3384.0629057982806</v>
      </c>
      <c r="BE61" s="343">
        <v>2977.7533208868363</v>
      </c>
      <c r="BF61" s="343">
        <v>1364.8706210121384</v>
      </c>
      <c r="BG61" s="343">
        <v>1398.7171839447424</v>
      </c>
      <c r="BH61" s="1114">
        <v>9125.4040316419978</v>
      </c>
      <c r="BI61" s="324">
        <v>15254.020164861744</v>
      </c>
      <c r="BJ61" s="300">
        <v>38</v>
      </c>
      <c r="BK61" s="343"/>
      <c r="BL61" s="343"/>
      <c r="BM61" s="343"/>
      <c r="BN61" s="343"/>
      <c r="BO61" s="302">
        <v>0</v>
      </c>
      <c r="BP61" s="344"/>
      <c r="BQ61" s="343"/>
      <c r="BR61" s="343"/>
      <c r="BS61" s="343"/>
      <c r="BT61" s="1114">
        <v>0</v>
      </c>
      <c r="BU61" s="324">
        <v>0</v>
      </c>
      <c r="BV61" s="300">
        <v>38</v>
      </c>
      <c r="BW61" s="343">
        <v>3696.7993141145953</v>
      </c>
      <c r="BX61" s="343">
        <v>3861.0359868987171</v>
      </c>
      <c r="BY61" s="343">
        <v>2062.4191900894352</v>
      </c>
      <c r="BZ61" s="343">
        <v>2967.4015217892779</v>
      </c>
      <c r="CA61" s="302">
        <v>12587.656012892025</v>
      </c>
      <c r="CB61" s="344">
        <v>5660.614315153488</v>
      </c>
      <c r="CC61" s="343">
        <v>5771.5828446847499</v>
      </c>
      <c r="CD61" s="343">
        <v>3062.202342329771</v>
      </c>
      <c r="CE61" s="343">
        <v>4120.5452175669434</v>
      </c>
      <c r="CF61" s="1114">
        <v>18614.944719734951</v>
      </c>
      <c r="CG61" s="324">
        <v>31202.600732626976</v>
      </c>
      <c r="CH61" s="300">
        <v>38</v>
      </c>
      <c r="CI61" s="1114">
        <v>986495.16076381679</v>
      </c>
      <c r="CJ61" s="1114">
        <v>996060.88157730096</v>
      </c>
      <c r="CK61" s="1114">
        <v>874438.24262438947</v>
      </c>
      <c r="CL61" s="1114">
        <v>975795.67679614201</v>
      </c>
      <c r="CM61" s="301">
        <v>3832789.9617616492</v>
      </c>
    </row>
    <row r="62" spans="1:91" s="262" customFormat="1" ht="15.75" customHeight="1">
      <c r="A62" s="312" t="s">
        <v>263</v>
      </c>
      <c r="B62" s="300">
        <v>39</v>
      </c>
      <c r="C62" s="301">
        <v>0</v>
      </c>
      <c r="D62" s="301">
        <v>0</v>
      </c>
      <c r="E62" s="301">
        <v>0</v>
      </c>
      <c r="F62" s="301">
        <v>0</v>
      </c>
      <c r="G62" s="302">
        <v>0</v>
      </c>
      <c r="H62" s="329">
        <v>0</v>
      </c>
      <c r="I62" s="301">
        <v>0</v>
      </c>
      <c r="J62" s="301">
        <v>0</v>
      </c>
      <c r="K62" s="301">
        <v>0</v>
      </c>
      <c r="L62" s="1114">
        <v>0</v>
      </c>
      <c r="M62" s="324">
        <v>0</v>
      </c>
      <c r="N62" s="300">
        <v>39</v>
      </c>
      <c r="O62" s="301">
        <v>0</v>
      </c>
      <c r="P62" s="301">
        <v>0</v>
      </c>
      <c r="Q62" s="301">
        <v>0</v>
      </c>
      <c r="R62" s="301">
        <v>0</v>
      </c>
      <c r="S62" s="302">
        <v>0</v>
      </c>
      <c r="T62" s="329">
        <v>0</v>
      </c>
      <c r="U62" s="301">
        <v>0</v>
      </c>
      <c r="V62" s="301">
        <v>0</v>
      </c>
      <c r="W62" s="301">
        <v>0</v>
      </c>
      <c r="X62" s="1114">
        <v>0</v>
      </c>
      <c r="Y62" s="324">
        <v>0</v>
      </c>
      <c r="Z62" s="300">
        <v>39</v>
      </c>
      <c r="AA62" s="301">
        <v>0</v>
      </c>
      <c r="AB62" s="301">
        <v>0</v>
      </c>
      <c r="AC62" s="301">
        <v>0</v>
      </c>
      <c r="AD62" s="301">
        <v>0</v>
      </c>
      <c r="AE62" s="302">
        <v>0</v>
      </c>
      <c r="AF62" s="329">
        <v>0</v>
      </c>
      <c r="AG62" s="301">
        <v>0</v>
      </c>
      <c r="AH62" s="301">
        <v>0</v>
      </c>
      <c r="AI62" s="301">
        <v>0</v>
      </c>
      <c r="AJ62" s="1114">
        <v>0</v>
      </c>
      <c r="AK62" s="324">
        <v>0</v>
      </c>
      <c r="AL62" s="300">
        <v>39</v>
      </c>
      <c r="AM62" s="301">
        <v>0</v>
      </c>
      <c r="AN62" s="301">
        <v>0</v>
      </c>
      <c r="AO62" s="301">
        <v>0</v>
      </c>
      <c r="AP62" s="301">
        <v>0</v>
      </c>
      <c r="AQ62" s="302">
        <v>0</v>
      </c>
      <c r="AR62" s="329">
        <v>0</v>
      </c>
      <c r="AS62" s="301">
        <v>0</v>
      </c>
      <c r="AT62" s="301">
        <v>0</v>
      </c>
      <c r="AU62" s="301">
        <v>0</v>
      </c>
      <c r="AV62" s="1114">
        <v>0</v>
      </c>
      <c r="AW62" s="324">
        <v>0</v>
      </c>
      <c r="AX62" s="300">
        <v>39</v>
      </c>
      <c r="AY62" s="301">
        <v>0</v>
      </c>
      <c r="AZ62" s="301">
        <v>0</v>
      </c>
      <c r="BA62" s="301">
        <v>0</v>
      </c>
      <c r="BB62" s="301">
        <v>0</v>
      </c>
      <c r="BC62" s="302">
        <v>0</v>
      </c>
      <c r="BD62" s="329">
        <v>0</v>
      </c>
      <c r="BE62" s="301">
        <v>0</v>
      </c>
      <c r="BF62" s="301">
        <v>0</v>
      </c>
      <c r="BG62" s="301">
        <v>0</v>
      </c>
      <c r="BH62" s="1114">
        <v>0</v>
      </c>
      <c r="BI62" s="324">
        <v>0</v>
      </c>
      <c r="BJ62" s="300">
        <v>39</v>
      </c>
      <c r="BK62" s="301">
        <v>0</v>
      </c>
      <c r="BL62" s="301">
        <v>0</v>
      </c>
      <c r="BM62" s="301">
        <v>0</v>
      </c>
      <c r="BN62" s="301">
        <v>0</v>
      </c>
      <c r="BO62" s="302">
        <v>0</v>
      </c>
      <c r="BP62" s="329">
        <v>0</v>
      </c>
      <c r="BQ62" s="301">
        <v>0</v>
      </c>
      <c r="BR62" s="301">
        <v>0</v>
      </c>
      <c r="BS62" s="301">
        <v>0</v>
      </c>
      <c r="BT62" s="1114">
        <v>0</v>
      </c>
      <c r="BU62" s="324">
        <v>0</v>
      </c>
      <c r="BV62" s="300">
        <v>39</v>
      </c>
      <c r="BW62" s="301">
        <v>0</v>
      </c>
      <c r="BX62" s="301">
        <v>0</v>
      </c>
      <c r="BY62" s="301">
        <v>0</v>
      </c>
      <c r="BZ62" s="301">
        <v>0</v>
      </c>
      <c r="CA62" s="302">
        <v>0</v>
      </c>
      <c r="CB62" s="329">
        <v>0</v>
      </c>
      <c r="CC62" s="301">
        <v>0</v>
      </c>
      <c r="CD62" s="301">
        <v>0</v>
      </c>
      <c r="CE62" s="301">
        <v>0</v>
      </c>
      <c r="CF62" s="1114">
        <v>0</v>
      </c>
      <c r="CG62" s="324">
        <v>0</v>
      </c>
      <c r="CH62" s="300">
        <v>39</v>
      </c>
      <c r="CI62" s="1114">
        <v>0</v>
      </c>
      <c r="CJ62" s="1114">
        <v>0</v>
      </c>
      <c r="CK62" s="1114">
        <v>0</v>
      </c>
      <c r="CL62" s="1114">
        <v>0</v>
      </c>
      <c r="CM62" s="301">
        <v>0</v>
      </c>
    </row>
    <row r="63" spans="1:91" ht="15.75" customHeight="1">
      <c r="A63" s="312" t="s">
        <v>265</v>
      </c>
      <c r="B63" s="300">
        <v>40</v>
      </c>
      <c r="C63" s="343"/>
      <c r="D63" s="343"/>
      <c r="E63" s="343"/>
      <c r="F63" s="343"/>
      <c r="G63" s="302">
        <v>0</v>
      </c>
      <c r="H63" s="344"/>
      <c r="I63" s="343"/>
      <c r="J63" s="343"/>
      <c r="K63" s="343"/>
      <c r="L63" s="1114">
        <v>0</v>
      </c>
      <c r="M63" s="324">
        <v>0</v>
      </c>
      <c r="N63" s="300">
        <v>40</v>
      </c>
      <c r="O63" s="343"/>
      <c r="P63" s="343"/>
      <c r="Q63" s="343"/>
      <c r="R63" s="343"/>
      <c r="S63" s="302">
        <v>0</v>
      </c>
      <c r="T63" s="344"/>
      <c r="U63" s="343"/>
      <c r="V63" s="343"/>
      <c r="W63" s="343"/>
      <c r="X63" s="1114">
        <v>0</v>
      </c>
      <c r="Y63" s="324">
        <v>0</v>
      </c>
      <c r="Z63" s="300">
        <v>40</v>
      </c>
      <c r="AA63" s="343"/>
      <c r="AB63" s="343"/>
      <c r="AC63" s="343"/>
      <c r="AD63" s="343"/>
      <c r="AE63" s="302">
        <v>0</v>
      </c>
      <c r="AF63" s="344"/>
      <c r="AG63" s="343"/>
      <c r="AH63" s="343"/>
      <c r="AI63" s="343"/>
      <c r="AJ63" s="1114">
        <v>0</v>
      </c>
      <c r="AK63" s="324">
        <v>0</v>
      </c>
      <c r="AL63" s="300">
        <v>40</v>
      </c>
      <c r="AM63" s="343"/>
      <c r="AN63" s="343"/>
      <c r="AO63" s="343"/>
      <c r="AP63" s="343"/>
      <c r="AQ63" s="302">
        <v>0</v>
      </c>
      <c r="AR63" s="344"/>
      <c r="AS63" s="343"/>
      <c r="AT63" s="343"/>
      <c r="AU63" s="343"/>
      <c r="AV63" s="1114">
        <v>0</v>
      </c>
      <c r="AW63" s="324">
        <v>0</v>
      </c>
      <c r="AX63" s="300">
        <v>40</v>
      </c>
      <c r="AY63" s="343"/>
      <c r="AZ63" s="343"/>
      <c r="BA63" s="343"/>
      <c r="BB63" s="343"/>
      <c r="BC63" s="302">
        <v>0</v>
      </c>
      <c r="BD63" s="344"/>
      <c r="BE63" s="343"/>
      <c r="BF63" s="343"/>
      <c r="BG63" s="343"/>
      <c r="BH63" s="1114">
        <v>0</v>
      </c>
      <c r="BI63" s="324">
        <v>0</v>
      </c>
      <c r="BJ63" s="300">
        <v>40</v>
      </c>
      <c r="BK63" s="343"/>
      <c r="BL63" s="343"/>
      <c r="BM63" s="343"/>
      <c r="BN63" s="343"/>
      <c r="BO63" s="302">
        <v>0</v>
      </c>
      <c r="BP63" s="344"/>
      <c r="BQ63" s="343"/>
      <c r="BR63" s="343"/>
      <c r="BS63" s="343"/>
      <c r="BT63" s="1114">
        <v>0</v>
      </c>
      <c r="BU63" s="324">
        <v>0</v>
      </c>
      <c r="BV63" s="300">
        <v>40</v>
      </c>
      <c r="BW63" s="343"/>
      <c r="BX63" s="343"/>
      <c r="BY63" s="343"/>
      <c r="BZ63" s="343"/>
      <c r="CA63" s="302">
        <v>0</v>
      </c>
      <c r="CB63" s="344"/>
      <c r="CC63" s="343"/>
      <c r="CD63" s="343"/>
      <c r="CE63" s="343"/>
      <c r="CF63" s="1114">
        <v>0</v>
      </c>
      <c r="CG63" s="324">
        <v>0</v>
      </c>
      <c r="CH63" s="300">
        <v>40</v>
      </c>
      <c r="CI63" s="1114">
        <v>0</v>
      </c>
      <c r="CJ63" s="1114">
        <v>0</v>
      </c>
      <c r="CK63" s="1114">
        <v>0</v>
      </c>
      <c r="CL63" s="1114">
        <v>0</v>
      </c>
      <c r="CM63" s="301">
        <v>0</v>
      </c>
    </row>
    <row r="64" spans="1:91" ht="15.75" customHeight="1">
      <c r="A64" s="312" t="s">
        <v>252</v>
      </c>
      <c r="B64" s="300">
        <v>41</v>
      </c>
      <c r="C64" s="343"/>
      <c r="D64" s="343"/>
      <c r="E64" s="343"/>
      <c r="F64" s="343"/>
      <c r="G64" s="302">
        <v>0</v>
      </c>
      <c r="H64" s="344"/>
      <c r="I64" s="343"/>
      <c r="J64" s="343"/>
      <c r="K64" s="343"/>
      <c r="L64" s="1114">
        <v>0</v>
      </c>
      <c r="M64" s="324">
        <v>0</v>
      </c>
      <c r="N64" s="300">
        <v>41</v>
      </c>
      <c r="O64" s="343"/>
      <c r="P64" s="343"/>
      <c r="Q64" s="343"/>
      <c r="R64" s="343"/>
      <c r="S64" s="302">
        <v>0</v>
      </c>
      <c r="T64" s="344"/>
      <c r="U64" s="343"/>
      <c r="V64" s="343"/>
      <c r="W64" s="343"/>
      <c r="X64" s="1114">
        <v>0</v>
      </c>
      <c r="Y64" s="324">
        <v>0</v>
      </c>
      <c r="Z64" s="300">
        <v>41</v>
      </c>
      <c r="AA64" s="343"/>
      <c r="AB64" s="343"/>
      <c r="AC64" s="343"/>
      <c r="AD64" s="343"/>
      <c r="AE64" s="302">
        <v>0</v>
      </c>
      <c r="AF64" s="344"/>
      <c r="AG64" s="343"/>
      <c r="AH64" s="343"/>
      <c r="AI64" s="343"/>
      <c r="AJ64" s="1114">
        <v>0</v>
      </c>
      <c r="AK64" s="324">
        <v>0</v>
      </c>
      <c r="AL64" s="300">
        <v>41</v>
      </c>
      <c r="AM64" s="343"/>
      <c r="AN64" s="343"/>
      <c r="AO64" s="343"/>
      <c r="AP64" s="343"/>
      <c r="AQ64" s="302">
        <v>0</v>
      </c>
      <c r="AR64" s="344"/>
      <c r="AS64" s="343"/>
      <c r="AT64" s="343"/>
      <c r="AU64" s="343"/>
      <c r="AV64" s="1114">
        <v>0</v>
      </c>
      <c r="AW64" s="324">
        <v>0</v>
      </c>
      <c r="AX64" s="300">
        <v>41</v>
      </c>
      <c r="AY64" s="343"/>
      <c r="AZ64" s="343"/>
      <c r="BA64" s="343"/>
      <c r="BB64" s="343"/>
      <c r="BC64" s="302">
        <v>0</v>
      </c>
      <c r="BD64" s="344"/>
      <c r="BE64" s="343"/>
      <c r="BF64" s="343"/>
      <c r="BG64" s="343"/>
      <c r="BH64" s="1114">
        <v>0</v>
      </c>
      <c r="BI64" s="324">
        <v>0</v>
      </c>
      <c r="BJ64" s="300">
        <v>41</v>
      </c>
      <c r="BK64" s="343"/>
      <c r="BL64" s="343"/>
      <c r="BM64" s="343"/>
      <c r="BN64" s="343"/>
      <c r="BO64" s="302">
        <v>0</v>
      </c>
      <c r="BP64" s="344"/>
      <c r="BQ64" s="343"/>
      <c r="BR64" s="343"/>
      <c r="BS64" s="343"/>
      <c r="BT64" s="1114">
        <v>0</v>
      </c>
      <c r="BU64" s="324">
        <v>0</v>
      </c>
      <c r="BV64" s="300">
        <v>41</v>
      </c>
      <c r="BW64" s="343"/>
      <c r="BX64" s="343"/>
      <c r="BY64" s="343"/>
      <c r="BZ64" s="343"/>
      <c r="CA64" s="302">
        <v>0</v>
      </c>
      <c r="CB64" s="344"/>
      <c r="CC64" s="343"/>
      <c r="CD64" s="343"/>
      <c r="CE64" s="343"/>
      <c r="CF64" s="1114">
        <v>0</v>
      </c>
      <c r="CG64" s="324">
        <v>0</v>
      </c>
      <c r="CH64" s="300">
        <v>41</v>
      </c>
      <c r="CI64" s="1114">
        <v>0</v>
      </c>
      <c r="CJ64" s="1114">
        <v>0</v>
      </c>
      <c r="CK64" s="1114">
        <v>0</v>
      </c>
      <c r="CL64" s="1114">
        <v>0</v>
      </c>
      <c r="CM64" s="301">
        <v>0</v>
      </c>
    </row>
    <row r="65" spans="1:91" s="268" customFormat="1" ht="15.75" customHeight="1">
      <c r="A65" s="289"/>
      <c r="B65" s="326"/>
      <c r="C65" s="314" t="s">
        <v>1313</v>
      </c>
      <c r="D65" s="314" t="s">
        <v>1313</v>
      </c>
      <c r="E65" s="314" t="s">
        <v>1313</v>
      </c>
      <c r="F65" s="314" t="s">
        <v>1313</v>
      </c>
      <c r="G65" s="315"/>
      <c r="H65" s="316" t="s">
        <v>1313</v>
      </c>
      <c r="I65" s="314" t="s">
        <v>1313</v>
      </c>
      <c r="J65" s="314" t="s">
        <v>1313</v>
      </c>
      <c r="K65" s="314" t="s">
        <v>1313</v>
      </c>
      <c r="L65" s="1115"/>
      <c r="M65" s="317" t="s">
        <v>1313</v>
      </c>
      <c r="N65" s="326"/>
      <c r="O65" s="314" t="s">
        <v>1313</v>
      </c>
      <c r="P65" s="314" t="s">
        <v>1313</v>
      </c>
      <c r="Q65" s="314" t="s">
        <v>1313</v>
      </c>
      <c r="R65" s="314" t="s">
        <v>1313</v>
      </c>
      <c r="S65" s="315"/>
      <c r="T65" s="316" t="s">
        <v>1313</v>
      </c>
      <c r="U65" s="314" t="s">
        <v>1313</v>
      </c>
      <c r="V65" s="314" t="s">
        <v>1313</v>
      </c>
      <c r="W65" s="314" t="s">
        <v>1313</v>
      </c>
      <c r="X65" s="1115"/>
      <c r="Y65" s="317" t="s">
        <v>1313</v>
      </c>
      <c r="Z65" s="326"/>
      <c r="AA65" s="314" t="s">
        <v>1313</v>
      </c>
      <c r="AB65" s="314" t="s">
        <v>1313</v>
      </c>
      <c r="AC65" s="314" t="s">
        <v>1313</v>
      </c>
      <c r="AD65" s="314" t="s">
        <v>1313</v>
      </c>
      <c r="AE65" s="315"/>
      <c r="AF65" s="316" t="s">
        <v>1313</v>
      </c>
      <c r="AG65" s="314" t="s">
        <v>1313</v>
      </c>
      <c r="AH65" s="314" t="s">
        <v>1313</v>
      </c>
      <c r="AI65" s="314" t="s">
        <v>1313</v>
      </c>
      <c r="AJ65" s="1115"/>
      <c r="AK65" s="317" t="s">
        <v>1313</v>
      </c>
      <c r="AL65" s="326"/>
      <c r="AM65" s="314" t="s">
        <v>1313</v>
      </c>
      <c r="AN65" s="314" t="s">
        <v>1313</v>
      </c>
      <c r="AO65" s="314" t="s">
        <v>1313</v>
      </c>
      <c r="AP65" s="314" t="s">
        <v>1313</v>
      </c>
      <c r="AQ65" s="315"/>
      <c r="AR65" s="316" t="s">
        <v>1313</v>
      </c>
      <c r="AS65" s="314" t="s">
        <v>1313</v>
      </c>
      <c r="AT65" s="314" t="s">
        <v>1313</v>
      </c>
      <c r="AU65" s="314" t="s">
        <v>1313</v>
      </c>
      <c r="AV65" s="1115"/>
      <c r="AW65" s="317" t="s">
        <v>1313</v>
      </c>
      <c r="AX65" s="326"/>
      <c r="AY65" s="314" t="s">
        <v>1313</v>
      </c>
      <c r="AZ65" s="314" t="s">
        <v>1313</v>
      </c>
      <c r="BA65" s="314" t="s">
        <v>1313</v>
      </c>
      <c r="BB65" s="314" t="s">
        <v>1313</v>
      </c>
      <c r="BC65" s="315"/>
      <c r="BD65" s="316" t="s">
        <v>1313</v>
      </c>
      <c r="BE65" s="314" t="s">
        <v>1313</v>
      </c>
      <c r="BF65" s="314" t="s">
        <v>1313</v>
      </c>
      <c r="BG65" s="314" t="s">
        <v>1313</v>
      </c>
      <c r="BH65" s="1115"/>
      <c r="BI65" s="317" t="s">
        <v>1313</v>
      </c>
      <c r="BJ65" s="326"/>
      <c r="BK65" s="314" t="s">
        <v>1313</v>
      </c>
      <c r="BL65" s="314" t="s">
        <v>1313</v>
      </c>
      <c r="BM65" s="314" t="s">
        <v>1313</v>
      </c>
      <c r="BN65" s="314" t="s">
        <v>1313</v>
      </c>
      <c r="BO65" s="315"/>
      <c r="BP65" s="316" t="s">
        <v>1313</v>
      </c>
      <c r="BQ65" s="314" t="s">
        <v>1313</v>
      </c>
      <c r="BR65" s="314" t="s">
        <v>1313</v>
      </c>
      <c r="BS65" s="314" t="s">
        <v>1313</v>
      </c>
      <c r="BT65" s="1115"/>
      <c r="BU65" s="317" t="s">
        <v>1313</v>
      </c>
      <c r="BV65" s="326"/>
      <c r="BW65" s="314" t="s">
        <v>1313</v>
      </c>
      <c r="BX65" s="314" t="s">
        <v>1313</v>
      </c>
      <c r="BY65" s="314" t="s">
        <v>1313</v>
      </c>
      <c r="BZ65" s="314" t="s">
        <v>1313</v>
      </c>
      <c r="CA65" s="315"/>
      <c r="CB65" s="316" t="s">
        <v>1313</v>
      </c>
      <c r="CC65" s="314" t="s">
        <v>1313</v>
      </c>
      <c r="CD65" s="314" t="s">
        <v>1313</v>
      </c>
      <c r="CE65" s="314" t="s">
        <v>1313</v>
      </c>
      <c r="CF65" s="1115"/>
      <c r="CG65" s="317" t="s">
        <v>1313</v>
      </c>
      <c r="CH65" s="326"/>
      <c r="CI65" s="1115" t="s">
        <v>1313</v>
      </c>
      <c r="CJ65" s="1115" t="s">
        <v>1313</v>
      </c>
      <c r="CK65" s="1115" t="s">
        <v>1313</v>
      </c>
      <c r="CL65" s="1115" t="s">
        <v>1313</v>
      </c>
      <c r="CM65" s="314"/>
    </row>
    <row r="66" spans="1:91" s="268" customFormat="1" ht="12.95">
      <c r="A66" s="293" t="s">
        <v>268</v>
      </c>
      <c r="B66" s="300">
        <v>42</v>
      </c>
      <c r="C66" s="318">
        <v>79280.272247261921</v>
      </c>
      <c r="D66" s="318">
        <v>85221.53568303182</v>
      </c>
      <c r="E66" s="318">
        <v>103665.25714176332</v>
      </c>
      <c r="F66" s="318">
        <v>126890.44489045712</v>
      </c>
      <c r="G66" s="319">
        <v>395057.50996251416</v>
      </c>
      <c r="H66" s="320">
        <v>121395.56569345469</v>
      </c>
      <c r="I66" s="318">
        <v>127391.49674203187</v>
      </c>
      <c r="J66" s="318">
        <v>153918.26974998225</v>
      </c>
      <c r="K66" s="318">
        <v>176200.56200990392</v>
      </c>
      <c r="L66" s="1116">
        <v>578905.8941953727</v>
      </c>
      <c r="M66" s="321">
        <v>973963.40415788686</v>
      </c>
      <c r="N66" s="300">
        <v>42</v>
      </c>
      <c r="O66" s="318">
        <v>142768.78220705607</v>
      </c>
      <c r="P66" s="318">
        <v>140950.12415660868</v>
      </c>
      <c r="Q66" s="318">
        <v>119610.68723199033</v>
      </c>
      <c r="R66" s="318">
        <v>129476.71227183308</v>
      </c>
      <c r="S66" s="319">
        <v>532806.30586748815</v>
      </c>
      <c r="T66" s="320">
        <v>218610.46371456893</v>
      </c>
      <c r="U66" s="318">
        <v>210696.12438186482</v>
      </c>
      <c r="V66" s="318">
        <v>177593.4438398972</v>
      </c>
      <c r="W66" s="318">
        <v>179791.86288759985</v>
      </c>
      <c r="X66" s="1116">
        <v>786691.89482393081</v>
      </c>
      <c r="Y66" s="321">
        <v>1319498.200691419</v>
      </c>
      <c r="Z66" s="300">
        <v>42</v>
      </c>
      <c r="AA66" s="318">
        <v>43959.765756971385</v>
      </c>
      <c r="AB66" s="318">
        <v>41421.951510809908</v>
      </c>
      <c r="AC66" s="318">
        <v>29244.829093680895</v>
      </c>
      <c r="AD66" s="318">
        <v>30517.955100236519</v>
      </c>
      <c r="AE66" s="319">
        <v>145144.5014616987</v>
      </c>
      <c r="AF66" s="320">
        <v>67312.08761715125</v>
      </c>
      <c r="AG66" s="318">
        <v>61918.673004957243</v>
      </c>
      <c r="AH66" s="318">
        <v>43421.620872243751</v>
      </c>
      <c r="AI66" s="318">
        <v>42377.350356812327</v>
      </c>
      <c r="AJ66" s="1116">
        <v>215029.73185116457</v>
      </c>
      <c r="AK66" s="321">
        <v>360174.23331286327</v>
      </c>
      <c r="AL66" s="300">
        <v>42</v>
      </c>
      <c r="AM66" s="318">
        <v>117815.38683678255</v>
      </c>
      <c r="AN66" s="318">
        <v>125803.71328314525</v>
      </c>
      <c r="AO66" s="318">
        <v>96417.829098144153</v>
      </c>
      <c r="AP66" s="318">
        <v>117661.55391902075</v>
      </c>
      <c r="AQ66" s="319">
        <v>457698.48313709267</v>
      </c>
      <c r="AR66" s="320">
        <v>180401.31708728292</v>
      </c>
      <c r="AS66" s="318">
        <v>188054.85259562457</v>
      </c>
      <c r="AT66" s="318">
        <v>143157.56153039154</v>
      </c>
      <c r="AU66" s="318">
        <v>163385.28835159939</v>
      </c>
      <c r="AV66" s="1116">
        <v>674999.01956489845</v>
      </c>
      <c r="AW66" s="321">
        <v>1132697.5027019912</v>
      </c>
      <c r="AX66" s="300">
        <v>42</v>
      </c>
      <c r="AY66" s="318">
        <v>2210.043068220682</v>
      </c>
      <c r="AZ66" s="318">
        <v>1992.0380667565773</v>
      </c>
      <c r="BA66" s="318">
        <v>919.25191286447534</v>
      </c>
      <c r="BB66" s="318">
        <v>1007.2830853780117</v>
      </c>
      <c r="BC66" s="319">
        <v>6128.6161332197462</v>
      </c>
      <c r="BD66" s="320">
        <v>3384.0629057982806</v>
      </c>
      <c r="BE66" s="318">
        <v>2977.7533208868363</v>
      </c>
      <c r="BF66" s="318">
        <v>1364.8706210121384</v>
      </c>
      <c r="BG66" s="318">
        <v>1398.7171839447424</v>
      </c>
      <c r="BH66" s="1116">
        <v>9125.4040316419978</v>
      </c>
      <c r="BI66" s="321">
        <v>15254.020164861744</v>
      </c>
      <c r="BJ66" s="300">
        <v>42</v>
      </c>
      <c r="BK66" s="318">
        <v>0</v>
      </c>
      <c r="BL66" s="318">
        <v>0</v>
      </c>
      <c r="BM66" s="318">
        <v>0</v>
      </c>
      <c r="BN66" s="318">
        <v>0</v>
      </c>
      <c r="BO66" s="319">
        <v>0</v>
      </c>
      <c r="BP66" s="320">
        <v>0</v>
      </c>
      <c r="BQ66" s="318">
        <v>0</v>
      </c>
      <c r="BR66" s="318">
        <v>0</v>
      </c>
      <c r="BS66" s="318">
        <v>0</v>
      </c>
      <c r="BT66" s="1116">
        <v>0</v>
      </c>
      <c r="BU66" s="321">
        <v>0</v>
      </c>
      <c r="BV66" s="300">
        <v>42</v>
      </c>
      <c r="BW66" s="318">
        <v>3696.7993141145953</v>
      </c>
      <c r="BX66" s="318">
        <v>3861.0359868987171</v>
      </c>
      <c r="BY66" s="318">
        <v>2062.4191900894352</v>
      </c>
      <c r="BZ66" s="318">
        <v>2967.4015217892779</v>
      </c>
      <c r="CA66" s="319">
        <v>12587.656012892025</v>
      </c>
      <c r="CB66" s="320">
        <v>5660.614315153488</v>
      </c>
      <c r="CC66" s="318">
        <v>5771.5828446847499</v>
      </c>
      <c r="CD66" s="318">
        <v>3062.202342329771</v>
      </c>
      <c r="CE66" s="318">
        <v>4120.5452175669434</v>
      </c>
      <c r="CF66" s="1116">
        <v>18614.944719734951</v>
      </c>
      <c r="CG66" s="321">
        <v>31202.600732626976</v>
      </c>
      <c r="CH66" s="300">
        <v>42</v>
      </c>
      <c r="CI66" s="1116">
        <v>986495.16076381679</v>
      </c>
      <c r="CJ66" s="1116">
        <v>996060.88157730096</v>
      </c>
      <c r="CK66" s="1116">
        <v>874438.24262438947</v>
      </c>
      <c r="CL66" s="1116">
        <v>975795.67679614201</v>
      </c>
      <c r="CM66" s="318">
        <v>3832789.9617616492</v>
      </c>
    </row>
    <row r="67" spans="1:91" s="270" customFormat="1" ht="15.75" customHeight="1">
      <c r="A67" s="322"/>
      <c r="B67" s="294"/>
      <c r="C67" s="308"/>
      <c r="D67" s="308"/>
      <c r="E67" s="308"/>
      <c r="F67" s="308"/>
      <c r="G67" s="309"/>
      <c r="H67" s="310"/>
      <c r="I67" s="308"/>
      <c r="J67" s="308"/>
      <c r="K67" s="308"/>
      <c r="L67" s="308"/>
      <c r="M67" s="310"/>
      <c r="N67" s="294"/>
      <c r="O67" s="308"/>
      <c r="P67" s="308"/>
      <c r="Q67" s="308"/>
      <c r="R67" s="308"/>
      <c r="S67" s="309"/>
      <c r="T67" s="310"/>
      <c r="U67" s="308"/>
      <c r="V67" s="308"/>
      <c r="W67" s="308"/>
      <c r="X67" s="308"/>
      <c r="Y67" s="310"/>
      <c r="Z67" s="294"/>
      <c r="AA67" s="308"/>
      <c r="AB67" s="308"/>
      <c r="AC67" s="308"/>
      <c r="AD67" s="308"/>
      <c r="AE67" s="309"/>
      <c r="AF67" s="310"/>
      <c r="AG67" s="308"/>
      <c r="AH67" s="308"/>
      <c r="AI67" s="308"/>
      <c r="AJ67" s="308"/>
      <c r="AK67" s="310"/>
      <c r="AL67" s="294"/>
      <c r="AM67" s="308"/>
      <c r="AN67" s="308"/>
      <c r="AO67" s="308"/>
      <c r="AP67" s="308"/>
      <c r="AQ67" s="309"/>
      <c r="AR67" s="310"/>
      <c r="AS67" s="308"/>
      <c r="AT67" s="308"/>
      <c r="AU67" s="308"/>
      <c r="AV67" s="308"/>
      <c r="AW67" s="310"/>
      <c r="AX67" s="294"/>
      <c r="AY67" s="308"/>
      <c r="AZ67" s="308"/>
      <c r="BA67" s="308"/>
      <c r="BB67" s="308"/>
      <c r="BC67" s="309"/>
      <c r="BD67" s="310"/>
      <c r="BE67" s="308"/>
      <c r="BF67" s="308"/>
      <c r="BG67" s="308"/>
      <c r="BH67" s="308"/>
      <c r="BI67" s="310"/>
      <c r="BJ67" s="294"/>
      <c r="BK67" s="308"/>
      <c r="BL67" s="308"/>
      <c r="BM67" s="308"/>
      <c r="BN67" s="308"/>
      <c r="BO67" s="309"/>
      <c r="BP67" s="310"/>
      <c r="BQ67" s="308"/>
      <c r="BR67" s="308"/>
      <c r="BS67" s="308"/>
      <c r="BT67" s="308"/>
      <c r="BU67" s="310"/>
      <c r="BV67" s="294"/>
      <c r="BW67" s="308"/>
      <c r="BX67" s="308"/>
      <c r="BY67" s="308"/>
      <c r="BZ67" s="308"/>
      <c r="CA67" s="309"/>
      <c r="CB67" s="310"/>
      <c r="CC67" s="308"/>
      <c r="CD67" s="308"/>
      <c r="CE67" s="308"/>
      <c r="CF67" s="308"/>
      <c r="CG67" s="310"/>
      <c r="CH67" s="294"/>
      <c r="CI67" s="308"/>
      <c r="CJ67" s="308"/>
      <c r="CK67" s="308"/>
      <c r="CL67" s="308"/>
      <c r="CM67" s="311"/>
    </row>
    <row r="68" spans="1:91" s="262" customFormat="1" ht="15.75" customHeight="1">
      <c r="A68" s="293" t="s">
        <v>270</v>
      </c>
      <c r="B68" s="294"/>
      <c r="C68" s="308"/>
      <c r="D68" s="308"/>
      <c r="E68" s="308"/>
      <c r="F68" s="308"/>
      <c r="G68" s="309"/>
      <c r="H68" s="310"/>
      <c r="I68" s="308"/>
      <c r="J68" s="308"/>
      <c r="K68" s="308"/>
      <c r="L68" s="308"/>
      <c r="M68" s="310"/>
      <c r="N68" s="294"/>
      <c r="O68" s="308"/>
      <c r="P68" s="308"/>
      <c r="Q68" s="308"/>
      <c r="R68" s="308"/>
      <c r="S68" s="309"/>
      <c r="T68" s="310"/>
      <c r="U68" s="308"/>
      <c r="V68" s="308"/>
      <c r="W68" s="308"/>
      <c r="X68" s="308"/>
      <c r="Y68" s="310"/>
      <c r="Z68" s="294"/>
      <c r="AA68" s="308"/>
      <c r="AB68" s="308"/>
      <c r="AC68" s="308"/>
      <c r="AD68" s="308"/>
      <c r="AE68" s="309"/>
      <c r="AF68" s="310"/>
      <c r="AG68" s="308"/>
      <c r="AH68" s="308"/>
      <c r="AI68" s="308"/>
      <c r="AJ68" s="308"/>
      <c r="AK68" s="310"/>
      <c r="AL68" s="294"/>
      <c r="AM68" s="308"/>
      <c r="AN68" s="308"/>
      <c r="AO68" s="308"/>
      <c r="AP68" s="308"/>
      <c r="AQ68" s="309"/>
      <c r="AR68" s="310"/>
      <c r="AS68" s="308"/>
      <c r="AT68" s="308"/>
      <c r="AU68" s="308"/>
      <c r="AV68" s="308"/>
      <c r="AW68" s="310"/>
      <c r="AX68" s="294"/>
      <c r="AY68" s="308"/>
      <c r="AZ68" s="308"/>
      <c r="BA68" s="308"/>
      <c r="BB68" s="308"/>
      <c r="BC68" s="309"/>
      <c r="BD68" s="310"/>
      <c r="BE68" s="308"/>
      <c r="BF68" s="308"/>
      <c r="BG68" s="308"/>
      <c r="BH68" s="308"/>
      <c r="BI68" s="310"/>
      <c r="BJ68" s="294"/>
      <c r="BK68" s="308"/>
      <c r="BL68" s="308"/>
      <c r="BM68" s="308"/>
      <c r="BN68" s="308"/>
      <c r="BO68" s="309"/>
      <c r="BP68" s="310"/>
      <c r="BQ68" s="308"/>
      <c r="BR68" s="308"/>
      <c r="BS68" s="308"/>
      <c r="BT68" s="308"/>
      <c r="BU68" s="310"/>
      <c r="BV68" s="294"/>
      <c r="BW68" s="308"/>
      <c r="BX68" s="308"/>
      <c r="BY68" s="308"/>
      <c r="BZ68" s="308"/>
      <c r="CA68" s="309"/>
      <c r="CB68" s="310"/>
      <c r="CC68" s="308"/>
      <c r="CD68" s="308"/>
      <c r="CE68" s="308"/>
      <c r="CF68" s="308"/>
      <c r="CG68" s="310"/>
      <c r="CH68" s="294"/>
      <c r="CI68" s="308"/>
      <c r="CJ68" s="308"/>
      <c r="CK68" s="308"/>
      <c r="CL68" s="308"/>
      <c r="CM68" s="311"/>
    </row>
    <row r="69" spans="1:91" s="268" customFormat="1" ht="15.75" customHeight="1">
      <c r="A69" s="312" t="s">
        <v>271</v>
      </c>
      <c r="B69" s="300">
        <v>43</v>
      </c>
      <c r="C69" s="343">
        <v>0</v>
      </c>
      <c r="D69" s="343">
        <v>0</v>
      </c>
      <c r="E69" s="343">
        <v>0</v>
      </c>
      <c r="F69" s="343">
        <v>0</v>
      </c>
      <c r="G69" s="302">
        <v>0</v>
      </c>
      <c r="H69" s="344">
        <v>0</v>
      </c>
      <c r="I69" s="343">
        <v>0</v>
      </c>
      <c r="J69" s="343">
        <v>0</v>
      </c>
      <c r="K69" s="343">
        <v>0</v>
      </c>
      <c r="L69" s="1114">
        <v>0</v>
      </c>
      <c r="M69" s="324">
        <v>0</v>
      </c>
      <c r="N69" s="300">
        <v>43</v>
      </c>
      <c r="O69" s="343">
        <v>0</v>
      </c>
      <c r="P69" s="343">
        <v>0</v>
      </c>
      <c r="Q69" s="343">
        <v>0</v>
      </c>
      <c r="R69" s="343">
        <v>0</v>
      </c>
      <c r="S69" s="302">
        <v>0</v>
      </c>
      <c r="T69" s="344">
        <v>0</v>
      </c>
      <c r="U69" s="343">
        <v>0</v>
      </c>
      <c r="V69" s="343">
        <v>0</v>
      </c>
      <c r="W69" s="343">
        <v>0</v>
      </c>
      <c r="X69" s="1114">
        <v>0</v>
      </c>
      <c r="Y69" s="324">
        <v>0</v>
      </c>
      <c r="Z69" s="300">
        <v>43</v>
      </c>
      <c r="AA69" s="343">
        <v>0</v>
      </c>
      <c r="AB69" s="343">
        <v>0</v>
      </c>
      <c r="AC69" s="343">
        <v>0</v>
      </c>
      <c r="AD69" s="343">
        <v>0</v>
      </c>
      <c r="AE69" s="302">
        <v>0</v>
      </c>
      <c r="AF69" s="344">
        <v>0</v>
      </c>
      <c r="AG69" s="343">
        <v>0</v>
      </c>
      <c r="AH69" s="343">
        <v>0</v>
      </c>
      <c r="AI69" s="343">
        <v>0</v>
      </c>
      <c r="AJ69" s="1114">
        <v>0</v>
      </c>
      <c r="AK69" s="324">
        <v>0</v>
      </c>
      <c r="AL69" s="300">
        <v>43</v>
      </c>
      <c r="AM69" s="343">
        <v>0</v>
      </c>
      <c r="AN69" s="343">
        <v>0</v>
      </c>
      <c r="AO69" s="343">
        <v>0</v>
      </c>
      <c r="AP69" s="343">
        <v>0</v>
      </c>
      <c r="AQ69" s="302">
        <v>0</v>
      </c>
      <c r="AR69" s="344">
        <v>0</v>
      </c>
      <c r="AS69" s="343">
        <v>0</v>
      </c>
      <c r="AT69" s="343">
        <v>0</v>
      </c>
      <c r="AU69" s="343">
        <v>0</v>
      </c>
      <c r="AV69" s="1114">
        <v>0</v>
      </c>
      <c r="AW69" s="324">
        <v>0</v>
      </c>
      <c r="AX69" s="300">
        <v>43</v>
      </c>
      <c r="AY69" s="343">
        <v>0</v>
      </c>
      <c r="AZ69" s="343">
        <v>0</v>
      </c>
      <c r="BA69" s="343">
        <v>0</v>
      </c>
      <c r="BB69" s="343">
        <v>0</v>
      </c>
      <c r="BC69" s="302">
        <v>0</v>
      </c>
      <c r="BD69" s="344">
        <v>0</v>
      </c>
      <c r="BE69" s="343">
        <v>0</v>
      </c>
      <c r="BF69" s="343">
        <v>0</v>
      </c>
      <c r="BG69" s="343">
        <v>0</v>
      </c>
      <c r="BH69" s="1114">
        <v>0</v>
      </c>
      <c r="BI69" s="324">
        <v>0</v>
      </c>
      <c r="BJ69" s="300">
        <v>43</v>
      </c>
      <c r="BK69" s="343"/>
      <c r="BL69" s="343"/>
      <c r="BM69" s="343"/>
      <c r="BN69" s="343"/>
      <c r="BO69" s="302">
        <v>0</v>
      </c>
      <c r="BP69" s="344"/>
      <c r="BQ69" s="343"/>
      <c r="BR69" s="343"/>
      <c r="BS69" s="343"/>
      <c r="BT69" s="1114">
        <v>0</v>
      </c>
      <c r="BU69" s="324">
        <v>0</v>
      </c>
      <c r="BV69" s="300">
        <v>43</v>
      </c>
      <c r="BW69" s="343">
        <v>0</v>
      </c>
      <c r="BX69" s="343">
        <v>0</v>
      </c>
      <c r="BY69" s="343">
        <v>0</v>
      </c>
      <c r="BZ69" s="343">
        <v>0</v>
      </c>
      <c r="CA69" s="302">
        <v>0</v>
      </c>
      <c r="CB69" s="344">
        <v>0</v>
      </c>
      <c r="CC69" s="343">
        <v>0</v>
      </c>
      <c r="CD69" s="343">
        <v>0</v>
      </c>
      <c r="CE69" s="343">
        <v>0</v>
      </c>
      <c r="CF69" s="1114">
        <v>0</v>
      </c>
      <c r="CG69" s="324">
        <v>0</v>
      </c>
      <c r="CH69" s="300">
        <v>43</v>
      </c>
      <c r="CI69" s="1114">
        <v>0</v>
      </c>
      <c r="CJ69" s="1114">
        <v>0</v>
      </c>
      <c r="CK69" s="1114">
        <v>0</v>
      </c>
      <c r="CL69" s="1114">
        <v>0</v>
      </c>
      <c r="CM69" s="301">
        <v>0</v>
      </c>
    </row>
    <row r="70" spans="1:91" ht="15.75" customHeight="1">
      <c r="A70" s="312" t="s">
        <v>273</v>
      </c>
      <c r="B70" s="300">
        <v>44</v>
      </c>
      <c r="C70" s="343"/>
      <c r="D70" s="343"/>
      <c r="E70" s="343"/>
      <c r="F70" s="343"/>
      <c r="G70" s="302">
        <v>0</v>
      </c>
      <c r="H70" s="344"/>
      <c r="I70" s="343"/>
      <c r="J70" s="343"/>
      <c r="K70" s="343"/>
      <c r="L70" s="1114">
        <v>0</v>
      </c>
      <c r="M70" s="324">
        <v>0</v>
      </c>
      <c r="N70" s="300">
        <v>44</v>
      </c>
      <c r="O70" s="343"/>
      <c r="P70" s="343"/>
      <c r="Q70" s="343"/>
      <c r="R70" s="343"/>
      <c r="S70" s="302">
        <v>0</v>
      </c>
      <c r="T70" s="344"/>
      <c r="U70" s="343"/>
      <c r="V70" s="343"/>
      <c r="W70" s="343"/>
      <c r="X70" s="1114">
        <v>0</v>
      </c>
      <c r="Y70" s="324">
        <v>0</v>
      </c>
      <c r="Z70" s="300">
        <v>44</v>
      </c>
      <c r="AA70" s="343"/>
      <c r="AB70" s="343"/>
      <c r="AC70" s="343"/>
      <c r="AD70" s="343"/>
      <c r="AE70" s="302">
        <v>0</v>
      </c>
      <c r="AF70" s="344"/>
      <c r="AG70" s="343"/>
      <c r="AH70" s="343"/>
      <c r="AI70" s="343"/>
      <c r="AJ70" s="1114">
        <v>0</v>
      </c>
      <c r="AK70" s="324">
        <v>0</v>
      </c>
      <c r="AL70" s="300">
        <v>44</v>
      </c>
      <c r="AM70" s="343"/>
      <c r="AN70" s="343"/>
      <c r="AO70" s="343"/>
      <c r="AP70" s="343"/>
      <c r="AQ70" s="302">
        <v>0</v>
      </c>
      <c r="AR70" s="344"/>
      <c r="AS70" s="343"/>
      <c r="AT70" s="343"/>
      <c r="AU70" s="343"/>
      <c r="AV70" s="1114">
        <v>0</v>
      </c>
      <c r="AW70" s="324">
        <v>0</v>
      </c>
      <c r="AX70" s="300">
        <v>44</v>
      </c>
      <c r="AY70" s="343"/>
      <c r="AZ70" s="343"/>
      <c r="BA70" s="343"/>
      <c r="BB70" s="343"/>
      <c r="BC70" s="302">
        <v>0</v>
      </c>
      <c r="BD70" s="344"/>
      <c r="BE70" s="343"/>
      <c r="BF70" s="343"/>
      <c r="BG70" s="343"/>
      <c r="BH70" s="1114">
        <v>0</v>
      </c>
      <c r="BI70" s="324">
        <v>0</v>
      </c>
      <c r="BJ70" s="300">
        <v>44</v>
      </c>
      <c r="BK70" s="343"/>
      <c r="BL70" s="343"/>
      <c r="BM70" s="343"/>
      <c r="BN70" s="343"/>
      <c r="BO70" s="302">
        <v>0</v>
      </c>
      <c r="BP70" s="344"/>
      <c r="BQ70" s="343"/>
      <c r="BR70" s="343"/>
      <c r="BS70" s="343"/>
      <c r="BT70" s="1114">
        <v>0</v>
      </c>
      <c r="BU70" s="324">
        <v>0</v>
      </c>
      <c r="BV70" s="300">
        <v>44</v>
      </c>
      <c r="BW70" s="343"/>
      <c r="BX70" s="343"/>
      <c r="BY70" s="343"/>
      <c r="BZ70" s="343"/>
      <c r="CA70" s="302">
        <v>0</v>
      </c>
      <c r="CB70" s="344"/>
      <c r="CC70" s="343"/>
      <c r="CD70" s="343"/>
      <c r="CE70" s="343"/>
      <c r="CF70" s="1114">
        <v>0</v>
      </c>
      <c r="CG70" s="324">
        <v>0</v>
      </c>
      <c r="CH70" s="300">
        <v>44</v>
      </c>
      <c r="CI70" s="1114">
        <v>0</v>
      </c>
      <c r="CJ70" s="1114">
        <v>0</v>
      </c>
      <c r="CK70" s="1114">
        <v>0</v>
      </c>
      <c r="CL70" s="1114">
        <v>0</v>
      </c>
      <c r="CM70" s="301">
        <v>0</v>
      </c>
    </row>
    <row r="71" spans="1:91" ht="15.75" customHeight="1">
      <c r="A71" s="312" t="s">
        <v>1337</v>
      </c>
      <c r="B71" s="300">
        <v>45</v>
      </c>
      <c r="C71" s="343"/>
      <c r="D71" s="343"/>
      <c r="E71" s="343"/>
      <c r="F71" s="343"/>
      <c r="G71" s="302">
        <v>0</v>
      </c>
      <c r="H71" s="344"/>
      <c r="I71" s="343"/>
      <c r="J71" s="343"/>
      <c r="K71" s="343"/>
      <c r="L71" s="1114">
        <v>0</v>
      </c>
      <c r="M71" s="324">
        <v>0</v>
      </c>
      <c r="N71" s="300">
        <v>45</v>
      </c>
      <c r="O71" s="343"/>
      <c r="P71" s="343"/>
      <c r="Q71" s="343"/>
      <c r="R71" s="343"/>
      <c r="S71" s="302">
        <v>0</v>
      </c>
      <c r="T71" s="344"/>
      <c r="U71" s="343"/>
      <c r="V71" s="343"/>
      <c r="W71" s="343"/>
      <c r="X71" s="1114">
        <v>0</v>
      </c>
      <c r="Y71" s="324">
        <v>0</v>
      </c>
      <c r="Z71" s="300">
        <v>45</v>
      </c>
      <c r="AA71" s="343"/>
      <c r="AB71" s="343"/>
      <c r="AC71" s="343"/>
      <c r="AD71" s="343"/>
      <c r="AE71" s="302">
        <v>0</v>
      </c>
      <c r="AF71" s="344"/>
      <c r="AG71" s="343"/>
      <c r="AH71" s="343"/>
      <c r="AI71" s="343"/>
      <c r="AJ71" s="1114">
        <v>0</v>
      </c>
      <c r="AK71" s="324">
        <v>0</v>
      </c>
      <c r="AL71" s="300">
        <v>45</v>
      </c>
      <c r="AM71" s="343"/>
      <c r="AN71" s="343"/>
      <c r="AO71" s="343"/>
      <c r="AP71" s="343"/>
      <c r="AQ71" s="302">
        <v>0</v>
      </c>
      <c r="AR71" s="344"/>
      <c r="AS71" s="343"/>
      <c r="AT71" s="343"/>
      <c r="AU71" s="343"/>
      <c r="AV71" s="1114">
        <v>0</v>
      </c>
      <c r="AW71" s="324">
        <v>0</v>
      </c>
      <c r="AX71" s="300">
        <v>45</v>
      </c>
      <c r="AY71" s="343"/>
      <c r="AZ71" s="343"/>
      <c r="BA71" s="343"/>
      <c r="BB71" s="343"/>
      <c r="BC71" s="302">
        <v>0</v>
      </c>
      <c r="BD71" s="344"/>
      <c r="BE71" s="343"/>
      <c r="BF71" s="343"/>
      <c r="BG71" s="343"/>
      <c r="BH71" s="1114">
        <v>0</v>
      </c>
      <c r="BI71" s="324">
        <v>0</v>
      </c>
      <c r="BJ71" s="300">
        <v>45</v>
      </c>
      <c r="BK71" s="343"/>
      <c r="BL71" s="343"/>
      <c r="BM71" s="343"/>
      <c r="BN71" s="343"/>
      <c r="BO71" s="302">
        <v>0</v>
      </c>
      <c r="BP71" s="344"/>
      <c r="BQ71" s="343"/>
      <c r="BR71" s="343"/>
      <c r="BS71" s="343"/>
      <c r="BT71" s="1114">
        <v>0</v>
      </c>
      <c r="BU71" s="324">
        <v>0</v>
      </c>
      <c r="BV71" s="300">
        <v>45</v>
      </c>
      <c r="BW71" s="343"/>
      <c r="BX71" s="343"/>
      <c r="BY71" s="343"/>
      <c r="BZ71" s="343"/>
      <c r="CA71" s="302">
        <v>0</v>
      </c>
      <c r="CB71" s="344"/>
      <c r="CC71" s="343"/>
      <c r="CD71" s="343"/>
      <c r="CE71" s="343"/>
      <c r="CF71" s="1114">
        <v>0</v>
      </c>
      <c r="CG71" s="324">
        <v>0</v>
      </c>
      <c r="CH71" s="300">
        <v>45</v>
      </c>
      <c r="CI71" s="1114">
        <v>0</v>
      </c>
      <c r="CJ71" s="1114">
        <v>0</v>
      </c>
      <c r="CK71" s="1114">
        <v>0</v>
      </c>
      <c r="CL71" s="1114">
        <v>0</v>
      </c>
      <c r="CM71" s="301">
        <v>0</v>
      </c>
    </row>
    <row r="72" spans="1:91" ht="15.75" customHeight="1">
      <c r="A72" s="312" t="s">
        <v>277</v>
      </c>
      <c r="B72" s="300">
        <v>46</v>
      </c>
      <c r="C72" s="343"/>
      <c r="D72" s="343"/>
      <c r="E72" s="343"/>
      <c r="F72" s="343"/>
      <c r="G72" s="302">
        <v>0</v>
      </c>
      <c r="H72" s="344"/>
      <c r="I72" s="343"/>
      <c r="J72" s="343"/>
      <c r="K72" s="343"/>
      <c r="L72" s="1114">
        <v>0</v>
      </c>
      <c r="M72" s="324">
        <v>0</v>
      </c>
      <c r="N72" s="300">
        <v>46</v>
      </c>
      <c r="O72" s="343"/>
      <c r="P72" s="343"/>
      <c r="Q72" s="343"/>
      <c r="R72" s="343"/>
      <c r="S72" s="302">
        <v>0</v>
      </c>
      <c r="T72" s="344"/>
      <c r="U72" s="343"/>
      <c r="V72" s="343"/>
      <c r="W72" s="343"/>
      <c r="X72" s="1114">
        <v>0</v>
      </c>
      <c r="Y72" s="324">
        <v>0</v>
      </c>
      <c r="Z72" s="300">
        <v>46</v>
      </c>
      <c r="AA72" s="343"/>
      <c r="AB72" s="343"/>
      <c r="AC72" s="343"/>
      <c r="AD72" s="343"/>
      <c r="AE72" s="302">
        <v>0</v>
      </c>
      <c r="AF72" s="344"/>
      <c r="AG72" s="343"/>
      <c r="AH72" s="343"/>
      <c r="AI72" s="343"/>
      <c r="AJ72" s="1114">
        <v>0</v>
      </c>
      <c r="AK72" s="324">
        <v>0</v>
      </c>
      <c r="AL72" s="300">
        <v>46</v>
      </c>
      <c r="AM72" s="343"/>
      <c r="AN72" s="343"/>
      <c r="AO72" s="343"/>
      <c r="AP72" s="343"/>
      <c r="AQ72" s="302">
        <v>0</v>
      </c>
      <c r="AR72" s="344"/>
      <c r="AS72" s="343"/>
      <c r="AT72" s="343"/>
      <c r="AU72" s="343"/>
      <c r="AV72" s="1114">
        <v>0</v>
      </c>
      <c r="AW72" s="324">
        <v>0</v>
      </c>
      <c r="AX72" s="300">
        <v>46</v>
      </c>
      <c r="AY72" s="343"/>
      <c r="AZ72" s="343"/>
      <c r="BA72" s="343"/>
      <c r="BB72" s="343"/>
      <c r="BC72" s="302">
        <v>0</v>
      </c>
      <c r="BD72" s="344"/>
      <c r="BE72" s="343"/>
      <c r="BF72" s="343"/>
      <c r="BG72" s="343"/>
      <c r="BH72" s="1114">
        <v>0</v>
      </c>
      <c r="BI72" s="324">
        <v>0</v>
      </c>
      <c r="BJ72" s="300">
        <v>46</v>
      </c>
      <c r="BK72" s="343"/>
      <c r="BL72" s="343"/>
      <c r="BM72" s="343"/>
      <c r="BN72" s="343"/>
      <c r="BO72" s="302">
        <v>0</v>
      </c>
      <c r="BP72" s="344"/>
      <c r="BQ72" s="343"/>
      <c r="BR72" s="343"/>
      <c r="BS72" s="343"/>
      <c r="BT72" s="1114">
        <v>0</v>
      </c>
      <c r="BU72" s="324">
        <v>0</v>
      </c>
      <c r="BV72" s="300">
        <v>46</v>
      </c>
      <c r="BW72" s="343"/>
      <c r="BX72" s="343"/>
      <c r="BY72" s="343"/>
      <c r="BZ72" s="343"/>
      <c r="CA72" s="302">
        <v>0</v>
      </c>
      <c r="CB72" s="344"/>
      <c r="CC72" s="343"/>
      <c r="CD72" s="343"/>
      <c r="CE72" s="343"/>
      <c r="CF72" s="1114">
        <v>0</v>
      </c>
      <c r="CG72" s="324">
        <v>0</v>
      </c>
      <c r="CH72" s="300">
        <v>46</v>
      </c>
      <c r="CI72" s="1114">
        <v>0</v>
      </c>
      <c r="CJ72" s="1114">
        <v>0</v>
      </c>
      <c r="CK72" s="1114">
        <v>0</v>
      </c>
      <c r="CL72" s="1114">
        <v>0</v>
      </c>
      <c r="CM72" s="301">
        <v>0</v>
      </c>
    </row>
    <row r="73" spans="1:91" ht="15.75" customHeight="1">
      <c r="A73" s="312" t="s">
        <v>279</v>
      </c>
      <c r="B73" s="300">
        <v>47</v>
      </c>
      <c r="C73" s="343"/>
      <c r="D73" s="343"/>
      <c r="E73" s="343"/>
      <c r="F73" s="343"/>
      <c r="G73" s="302">
        <v>0</v>
      </c>
      <c r="H73" s="344"/>
      <c r="I73" s="343"/>
      <c r="J73" s="343"/>
      <c r="K73" s="343"/>
      <c r="L73" s="1114">
        <v>0</v>
      </c>
      <c r="M73" s="324">
        <v>0</v>
      </c>
      <c r="N73" s="300">
        <v>47</v>
      </c>
      <c r="O73" s="343"/>
      <c r="P73" s="343"/>
      <c r="Q73" s="343"/>
      <c r="R73" s="343"/>
      <c r="S73" s="302">
        <v>0</v>
      </c>
      <c r="T73" s="344"/>
      <c r="U73" s="343"/>
      <c r="V73" s="343"/>
      <c r="W73" s="343"/>
      <c r="X73" s="1114">
        <v>0</v>
      </c>
      <c r="Y73" s="324">
        <v>0</v>
      </c>
      <c r="Z73" s="300">
        <v>47</v>
      </c>
      <c r="AA73" s="343"/>
      <c r="AB73" s="343"/>
      <c r="AC73" s="343"/>
      <c r="AD73" s="343"/>
      <c r="AE73" s="302">
        <v>0</v>
      </c>
      <c r="AF73" s="344"/>
      <c r="AG73" s="343"/>
      <c r="AH73" s="343"/>
      <c r="AI73" s="343"/>
      <c r="AJ73" s="1114">
        <v>0</v>
      </c>
      <c r="AK73" s="324">
        <v>0</v>
      </c>
      <c r="AL73" s="300">
        <v>47</v>
      </c>
      <c r="AM73" s="343"/>
      <c r="AN73" s="343"/>
      <c r="AO73" s="343"/>
      <c r="AP73" s="343"/>
      <c r="AQ73" s="302">
        <v>0</v>
      </c>
      <c r="AR73" s="344"/>
      <c r="AS73" s="343"/>
      <c r="AT73" s="343"/>
      <c r="AU73" s="343"/>
      <c r="AV73" s="1114">
        <v>0</v>
      </c>
      <c r="AW73" s="324">
        <v>0</v>
      </c>
      <c r="AX73" s="300">
        <v>47</v>
      </c>
      <c r="AY73" s="343"/>
      <c r="AZ73" s="343"/>
      <c r="BA73" s="343"/>
      <c r="BB73" s="343"/>
      <c r="BC73" s="302">
        <v>0</v>
      </c>
      <c r="BD73" s="344"/>
      <c r="BE73" s="343"/>
      <c r="BF73" s="343"/>
      <c r="BG73" s="343"/>
      <c r="BH73" s="1114">
        <v>0</v>
      </c>
      <c r="BI73" s="324">
        <v>0</v>
      </c>
      <c r="BJ73" s="300">
        <v>47</v>
      </c>
      <c r="BK73" s="343"/>
      <c r="BL73" s="343"/>
      <c r="BM73" s="343"/>
      <c r="BN73" s="343"/>
      <c r="BO73" s="302">
        <v>0</v>
      </c>
      <c r="BP73" s="344"/>
      <c r="BQ73" s="343"/>
      <c r="BR73" s="343"/>
      <c r="BS73" s="343"/>
      <c r="BT73" s="1114">
        <v>0</v>
      </c>
      <c r="BU73" s="324">
        <v>0</v>
      </c>
      <c r="BV73" s="300">
        <v>47</v>
      </c>
      <c r="BW73" s="343"/>
      <c r="BX73" s="343"/>
      <c r="BY73" s="343"/>
      <c r="BZ73" s="343"/>
      <c r="CA73" s="302">
        <v>0</v>
      </c>
      <c r="CB73" s="344"/>
      <c r="CC73" s="343"/>
      <c r="CD73" s="343"/>
      <c r="CE73" s="343"/>
      <c r="CF73" s="1114">
        <v>0</v>
      </c>
      <c r="CG73" s="324">
        <v>0</v>
      </c>
      <c r="CH73" s="300">
        <v>47</v>
      </c>
      <c r="CI73" s="1114">
        <v>0</v>
      </c>
      <c r="CJ73" s="1114">
        <v>0</v>
      </c>
      <c r="CK73" s="1114">
        <v>0</v>
      </c>
      <c r="CL73" s="1114">
        <v>0</v>
      </c>
      <c r="CM73" s="301">
        <v>0</v>
      </c>
    </row>
    <row r="74" spans="1:91" ht="15.75" customHeight="1">
      <c r="A74" s="312" t="s">
        <v>281</v>
      </c>
      <c r="B74" s="300">
        <v>48</v>
      </c>
      <c r="C74" s="343">
        <v>0</v>
      </c>
      <c r="D74" s="343">
        <v>0</v>
      </c>
      <c r="E74" s="343">
        <v>0</v>
      </c>
      <c r="F74" s="343">
        <v>0</v>
      </c>
      <c r="G74" s="302">
        <v>0</v>
      </c>
      <c r="H74" s="344">
        <v>0</v>
      </c>
      <c r="I74" s="343">
        <v>0</v>
      </c>
      <c r="J74" s="343">
        <v>0</v>
      </c>
      <c r="K74" s="343">
        <v>0</v>
      </c>
      <c r="L74" s="1114">
        <v>0</v>
      </c>
      <c r="M74" s="324">
        <v>0</v>
      </c>
      <c r="N74" s="300">
        <v>48</v>
      </c>
      <c r="O74" s="343">
        <v>0</v>
      </c>
      <c r="P74" s="343">
        <v>0</v>
      </c>
      <c r="Q74" s="343">
        <v>0</v>
      </c>
      <c r="R74" s="343">
        <v>0</v>
      </c>
      <c r="S74" s="302">
        <v>0</v>
      </c>
      <c r="T74" s="344">
        <v>0</v>
      </c>
      <c r="U74" s="343">
        <v>0</v>
      </c>
      <c r="V74" s="343">
        <v>0</v>
      </c>
      <c r="W74" s="343">
        <v>0</v>
      </c>
      <c r="X74" s="1114">
        <v>0</v>
      </c>
      <c r="Y74" s="324">
        <v>0</v>
      </c>
      <c r="Z74" s="300">
        <v>48</v>
      </c>
      <c r="AA74" s="343">
        <v>0</v>
      </c>
      <c r="AB74" s="343">
        <v>0</v>
      </c>
      <c r="AC74" s="343">
        <v>0</v>
      </c>
      <c r="AD74" s="343">
        <v>0</v>
      </c>
      <c r="AE74" s="302">
        <v>0</v>
      </c>
      <c r="AF74" s="344">
        <v>0</v>
      </c>
      <c r="AG74" s="343">
        <v>0</v>
      </c>
      <c r="AH74" s="343">
        <v>0</v>
      </c>
      <c r="AI74" s="343">
        <v>0</v>
      </c>
      <c r="AJ74" s="1114">
        <v>0</v>
      </c>
      <c r="AK74" s="324">
        <v>0</v>
      </c>
      <c r="AL74" s="300">
        <v>48</v>
      </c>
      <c r="AM74" s="343">
        <v>0</v>
      </c>
      <c r="AN74" s="343">
        <v>0</v>
      </c>
      <c r="AO74" s="343">
        <v>0</v>
      </c>
      <c r="AP74" s="343">
        <v>0</v>
      </c>
      <c r="AQ74" s="302">
        <v>0</v>
      </c>
      <c r="AR74" s="344">
        <v>0</v>
      </c>
      <c r="AS74" s="343">
        <v>0</v>
      </c>
      <c r="AT74" s="343">
        <v>0</v>
      </c>
      <c r="AU74" s="343">
        <v>0</v>
      </c>
      <c r="AV74" s="1114">
        <v>0</v>
      </c>
      <c r="AW74" s="324">
        <v>0</v>
      </c>
      <c r="AX74" s="300">
        <v>48</v>
      </c>
      <c r="AY74" s="343">
        <v>0</v>
      </c>
      <c r="AZ74" s="343">
        <v>0</v>
      </c>
      <c r="BA74" s="343">
        <v>0</v>
      </c>
      <c r="BB74" s="343">
        <v>0</v>
      </c>
      <c r="BC74" s="302">
        <v>0</v>
      </c>
      <c r="BD74" s="344">
        <v>0</v>
      </c>
      <c r="BE74" s="343">
        <v>0</v>
      </c>
      <c r="BF74" s="343">
        <v>0</v>
      </c>
      <c r="BG74" s="343">
        <v>0</v>
      </c>
      <c r="BH74" s="1114">
        <v>0</v>
      </c>
      <c r="BI74" s="324">
        <v>0</v>
      </c>
      <c r="BJ74" s="300">
        <v>48</v>
      </c>
      <c r="BK74" s="343"/>
      <c r="BL74" s="343"/>
      <c r="BM74" s="343"/>
      <c r="BN74" s="343"/>
      <c r="BO74" s="302">
        <v>0</v>
      </c>
      <c r="BP74" s="344"/>
      <c r="BQ74" s="343"/>
      <c r="BR74" s="343"/>
      <c r="BS74" s="343"/>
      <c r="BT74" s="1114">
        <v>0</v>
      </c>
      <c r="BU74" s="324">
        <v>0</v>
      </c>
      <c r="BV74" s="300">
        <v>48</v>
      </c>
      <c r="BW74" s="343">
        <v>0</v>
      </c>
      <c r="BX74" s="343">
        <v>0</v>
      </c>
      <c r="BY74" s="343">
        <v>0</v>
      </c>
      <c r="BZ74" s="343">
        <v>0</v>
      </c>
      <c r="CA74" s="302">
        <v>0</v>
      </c>
      <c r="CB74" s="344">
        <v>0</v>
      </c>
      <c r="CC74" s="343">
        <v>0</v>
      </c>
      <c r="CD74" s="343">
        <v>0</v>
      </c>
      <c r="CE74" s="343">
        <v>0</v>
      </c>
      <c r="CF74" s="1114">
        <v>0</v>
      </c>
      <c r="CG74" s="324">
        <v>0</v>
      </c>
      <c r="CH74" s="300">
        <v>48</v>
      </c>
      <c r="CI74" s="1114">
        <v>0</v>
      </c>
      <c r="CJ74" s="1114">
        <v>0</v>
      </c>
      <c r="CK74" s="1114">
        <v>0</v>
      </c>
      <c r="CL74" s="1114">
        <v>0</v>
      </c>
      <c r="CM74" s="301">
        <v>0</v>
      </c>
    </row>
    <row r="75" spans="1:91" ht="15.75" customHeight="1">
      <c r="A75" s="312" t="s">
        <v>283</v>
      </c>
      <c r="B75" s="300">
        <v>49</v>
      </c>
      <c r="C75" s="343"/>
      <c r="D75" s="343"/>
      <c r="E75" s="343"/>
      <c r="F75" s="343"/>
      <c r="G75" s="302">
        <v>0</v>
      </c>
      <c r="H75" s="344"/>
      <c r="I75" s="343"/>
      <c r="J75" s="343"/>
      <c r="K75" s="343"/>
      <c r="L75" s="1114">
        <v>0</v>
      </c>
      <c r="M75" s="324">
        <v>0</v>
      </c>
      <c r="N75" s="300">
        <v>49</v>
      </c>
      <c r="O75" s="343"/>
      <c r="P75" s="343"/>
      <c r="Q75" s="343"/>
      <c r="R75" s="343"/>
      <c r="S75" s="302">
        <v>0</v>
      </c>
      <c r="T75" s="344"/>
      <c r="U75" s="343"/>
      <c r="V75" s="343"/>
      <c r="W75" s="343"/>
      <c r="X75" s="1114">
        <v>0</v>
      </c>
      <c r="Y75" s="324">
        <v>0</v>
      </c>
      <c r="Z75" s="300">
        <v>49</v>
      </c>
      <c r="AA75" s="343"/>
      <c r="AB75" s="343"/>
      <c r="AC75" s="343"/>
      <c r="AD75" s="343"/>
      <c r="AE75" s="302">
        <v>0</v>
      </c>
      <c r="AF75" s="344"/>
      <c r="AG75" s="343"/>
      <c r="AH75" s="343"/>
      <c r="AI75" s="343"/>
      <c r="AJ75" s="1114">
        <v>0</v>
      </c>
      <c r="AK75" s="324">
        <v>0</v>
      </c>
      <c r="AL75" s="300">
        <v>49</v>
      </c>
      <c r="AM75" s="343"/>
      <c r="AN75" s="343"/>
      <c r="AO75" s="343"/>
      <c r="AP75" s="343"/>
      <c r="AQ75" s="302">
        <v>0</v>
      </c>
      <c r="AR75" s="344"/>
      <c r="AS75" s="343"/>
      <c r="AT75" s="343"/>
      <c r="AU75" s="343"/>
      <c r="AV75" s="1114">
        <v>0</v>
      </c>
      <c r="AW75" s="324">
        <v>0</v>
      </c>
      <c r="AX75" s="300">
        <v>49</v>
      </c>
      <c r="AY75" s="343"/>
      <c r="AZ75" s="343"/>
      <c r="BA75" s="343"/>
      <c r="BB75" s="343"/>
      <c r="BC75" s="302">
        <v>0</v>
      </c>
      <c r="BD75" s="344"/>
      <c r="BE75" s="343"/>
      <c r="BF75" s="343"/>
      <c r="BG75" s="343"/>
      <c r="BH75" s="1114">
        <v>0</v>
      </c>
      <c r="BI75" s="324">
        <v>0</v>
      </c>
      <c r="BJ75" s="300">
        <v>49</v>
      </c>
      <c r="BK75" s="343"/>
      <c r="BL75" s="343"/>
      <c r="BM75" s="343"/>
      <c r="BN75" s="343"/>
      <c r="BO75" s="302">
        <v>0</v>
      </c>
      <c r="BP75" s="344"/>
      <c r="BQ75" s="343"/>
      <c r="BR75" s="343"/>
      <c r="BS75" s="343"/>
      <c r="BT75" s="1114">
        <v>0</v>
      </c>
      <c r="BU75" s="324">
        <v>0</v>
      </c>
      <c r="BV75" s="300">
        <v>49</v>
      </c>
      <c r="BW75" s="343"/>
      <c r="BX75" s="343"/>
      <c r="BY75" s="343"/>
      <c r="BZ75" s="343"/>
      <c r="CA75" s="302">
        <v>0</v>
      </c>
      <c r="CB75" s="344"/>
      <c r="CC75" s="343"/>
      <c r="CD75" s="343"/>
      <c r="CE75" s="343"/>
      <c r="CF75" s="1114">
        <v>0</v>
      </c>
      <c r="CG75" s="324">
        <v>0</v>
      </c>
      <c r="CH75" s="300">
        <v>49</v>
      </c>
      <c r="CI75" s="1114">
        <v>0</v>
      </c>
      <c r="CJ75" s="1114">
        <v>0</v>
      </c>
      <c r="CK75" s="1114">
        <v>0</v>
      </c>
      <c r="CL75" s="1114">
        <v>0</v>
      </c>
      <c r="CM75" s="301">
        <v>0</v>
      </c>
    </row>
    <row r="76" spans="1:91" ht="15.75" customHeight="1">
      <c r="A76" s="312" t="s">
        <v>285</v>
      </c>
      <c r="B76" s="300">
        <v>50</v>
      </c>
      <c r="C76" s="343"/>
      <c r="D76" s="343"/>
      <c r="E76" s="343"/>
      <c r="F76" s="343"/>
      <c r="G76" s="302">
        <v>0</v>
      </c>
      <c r="H76" s="344"/>
      <c r="I76" s="343"/>
      <c r="J76" s="343"/>
      <c r="K76" s="343"/>
      <c r="L76" s="1114">
        <v>0</v>
      </c>
      <c r="M76" s="324">
        <v>0</v>
      </c>
      <c r="N76" s="300">
        <v>50</v>
      </c>
      <c r="O76" s="343"/>
      <c r="P76" s="343"/>
      <c r="Q76" s="343"/>
      <c r="R76" s="343"/>
      <c r="S76" s="302">
        <v>0</v>
      </c>
      <c r="T76" s="344"/>
      <c r="U76" s="343"/>
      <c r="V76" s="343"/>
      <c r="W76" s="343"/>
      <c r="X76" s="1114">
        <v>0</v>
      </c>
      <c r="Y76" s="324">
        <v>0</v>
      </c>
      <c r="Z76" s="300">
        <v>50</v>
      </c>
      <c r="AA76" s="343"/>
      <c r="AB76" s="343"/>
      <c r="AC76" s="343"/>
      <c r="AD76" s="343"/>
      <c r="AE76" s="302">
        <v>0</v>
      </c>
      <c r="AF76" s="344"/>
      <c r="AG76" s="343"/>
      <c r="AH76" s="343"/>
      <c r="AI76" s="343"/>
      <c r="AJ76" s="1114">
        <v>0</v>
      </c>
      <c r="AK76" s="324">
        <v>0</v>
      </c>
      <c r="AL76" s="300">
        <v>50</v>
      </c>
      <c r="AM76" s="343"/>
      <c r="AN76" s="343"/>
      <c r="AO76" s="343"/>
      <c r="AP76" s="343"/>
      <c r="AQ76" s="302">
        <v>0</v>
      </c>
      <c r="AR76" s="344"/>
      <c r="AS76" s="343"/>
      <c r="AT76" s="343"/>
      <c r="AU76" s="343"/>
      <c r="AV76" s="1114">
        <v>0</v>
      </c>
      <c r="AW76" s="324">
        <v>0</v>
      </c>
      <c r="AX76" s="300">
        <v>50</v>
      </c>
      <c r="AY76" s="343"/>
      <c r="AZ76" s="343"/>
      <c r="BA76" s="343"/>
      <c r="BB76" s="343"/>
      <c r="BC76" s="302">
        <v>0</v>
      </c>
      <c r="BD76" s="344"/>
      <c r="BE76" s="343"/>
      <c r="BF76" s="343"/>
      <c r="BG76" s="343"/>
      <c r="BH76" s="1114">
        <v>0</v>
      </c>
      <c r="BI76" s="324">
        <v>0</v>
      </c>
      <c r="BJ76" s="300">
        <v>50</v>
      </c>
      <c r="BK76" s="343"/>
      <c r="BL76" s="343"/>
      <c r="BM76" s="343"/>
      <c r="BN76" s="343"/>
      <c r="BO76" s="302">
        <v>0</v>
      </c>
      <c r="BP76" s="344"/>
      <c r="BQ76" s="343"/>
      <c r="BR76" s="343"/>
      <c r="BS76" s="343"/>
      <c r="BT76" s="1114">
        <v>0</v>
      </c>
      <c r="BU76" s="324">
        <v>0</v>
      </c>
      <c r="BV76" s="300">
        <v>50</v>
      </c>
      <c r="BW76" s="343"/>
      <c r="BX76" s="343"/>
      <c r="BY76" s="343"/>
      <c r="BZ76" s="343"/>
      <c r="CA76" s="302">
        <v>0</v>
      </c>
      <c r="CB76" s="344"/>
      <c r="CC76" s="343"/>
      <c r="CD76" s="343"/>
      <c r="CE76" s="343"/>
      <c r="CF76" s="1114">
        <v>0</v>
      </c>
      <c r="CG76" s="324">
        <v>0</v>
      </c>
      <c r="CH76" s="300">
        <v>50</v>
      </c>
      <c r="CI76" s="1114">
        <v>0</v>
      </c>
      <c r="CJ76" s="1114">
        <v>0</v>
      </c>
      <c r="CK76" s="1114">
        <v>0</v>
      </c>
      <c r="CL76" s="1114">
        <v>0</v>
      </c>
      <c r="CM76" s="301">
        <v>0</v>
      </c>
    </row>
    <row r="77" spans="1:91" ht="15.75" customHeight="1">
      <c r="A77" s="312" t="s">
        <v>287</v>
      </c>
      <c r="B77" s="300">
        <v>51</v>
      </c>
      <c r="C77" s="343"/>
      <c r="D77" s="343"/>
      <c r="E77" s="343"/>
      <c r="F77" s="343"/>
      <c r="G77" s="302">
        <v>0</v>
      </c>
      <c r="H77" s="344"/>
      <c r="I77" s="343"/>
      <c r="J77" s="343"/>
      <c r="K77" s="343"/>
      <c r="L77" s="1114">
        <v>0</v>
      </c>
      <c r="M77" s="324">
        <v>0</v>
      </c>
      <c r="N77" s="300">
        <v>51</v>
      </c>
      <c r="O77" s="343"/>
      <c r="P77" s="343"/>
      <c r="Q77" s="343"/>
      <c r="R77" s="343"/>
      <c r="S77" s="302">
        <v>0</v>
      </c>
      <c r="T77" s="344"/>
      <c r="U77" s="343"/>
      <c r="V77" s="343"/>
      <c r="W77" s="343"/>
      <c r="X77" s="1114">
        <v>0</v>
      </c>
      <c r="Y77" s="324">
        <v>0</v>
      </c>
      <c r="Z77" s="300">
        <v>51</v>
      </c>
      <c r="AA77" s="343"/>
      <c r="AB77" s="343"/>
      <c r="AC77" s="343"/>
      <c r="AD77" s="343"/>
      <c r="AE77" s="302">
        <v>0</v>
      </c>
      <c r="AF77" s="344"/>
      <c r="AG77" s="343"/>
      <c r="AH77" s="343"/>
      <c r="AI77" s="343"/>
      <c r="AJ77" s="1114">
        <v>0</v>
      </c>
      <c r="AK77" s="324">
        <v>0</v>
      </c>
      <c r="AL77" s="300">
        <v>51</v>
      </c>
      <c r="AM77" s="343"/>
      <c r="AN77" s="343"/>
      <c r="AO77" s="343"/>
      <c r="AP77" s="343"/>
      <c r="AQ77" s="302">
        <v>0</v>
      </c>
      <c r="AR77" s="344"/>
      <c r="AS77" s="343"/>
      <c r="AT77" s="343"/>
      <c r="AU77" s="343"/>
      <c r="AV77" s="1114">
        <v>0</v>
      </c>
      <c r="AW77" s="324">
        <v>0</v>
      </c>
      <c r="AX77" s="300">
        <v>51</v>
      </c>
      <c r="AY77" s="343"/>
      <c r="AZ77" s="343"/>
      <c r="BA77" s="343"/>
      <c r="BB77" s="343"/>
      <c r="BC77" s="302">
        <v>0</v>
      </c>
      <c r="BD77" s="344"/>
      <c r="BE77" s="343"/>
      <c r="BF77" s="343"/>
      <c r="BG77" s="343"/>
      <c r="BH77" s="1114">
        <v>0</v>
      </c>
      <c r="BI77" s="324">
        <v>0</v>
      </c>
      <c r="BJ77" s="300">
        <v>51</v>
      </c>
      <c r="BK77" s="343"/>
      <c r="BL77" s="343"/>
      <c r="BM77" s="343"/>
      <c r="BN77" s="343"/>
      <c r="BO77" s="302">
        <v>0</v>
      </c>
      <c r="BP77" s="344"/>
      <c r="BQ77" s="343"/>
      <c r="BR77" s="343"/>
      <c r="BS77" s="343"/>
      <c r="BT77" s="1114">
        <v>0</v>
      </c>
      <c r="BU77" s="324">
        <v>0</v>
      </c>
      <c r="BV77" s="300">
        <v>51</v>
      </c>
      <c r="BW77" s="343"/>
      <c r="BX77" s="343"/>
      <c r="BY77" s="343"/>
      <c r="BZ77" s="343"/>
      <c r="CA77" s="302">
        <v>0</v>
      </c>
      <c r="CB77" s="344"/>
      <c r="CC77" s="343"/>
      <c r="CD77" s="343"/>
      <c r="CE77" s="343"/>
      <c r="CF77" s="1114">
        <v>0</v>
      </c>
      <c r="CG77" s="324">
        <v>0</v>
      </c>
      <c r="CH77" s="300">
        <v>51</v>
      </c>
      <c r="CI77" s="1114">
        <v>0</v>
      </c>
      <c r="CJ77" s="1114">
        <v>0</v>
      </c>
      <c r="CK77" s="1114">
        <v>0</v>
      </c>
      <c r="CL77" s="1114">
        <v>0</v>
      </c>
      <c r="CM77" s="301">
        <v>0</v>
      </c>
    </row>
    <row r="78" spans="1:91" ht="15.75" customHeight="1">
      <c r="A78" s="312" t="s">
        <v>289</v>
      </c>
      <c r="B78" s="300">
        <v>52</v>
      </c>
      <c r="C78" s="343"/>
      <c r="D78" s="343"/>
      <c r="E78" s="343"/>
      <c r="F78" s="343"/>
      <c r="G78" s="302">
        <v>0</v>
      </c>
      <c r="H78" s="344"/>
      <c r="I78" s="343"/>
      <c r="J78" s="343"/>
      <c r="K78" s="343"/>
      <c r="L78" s="1114">
        <v>0</v>
      </c>
      <c r="M78" s="324">
        <v>0</v>
      </c>
      <c r="N78" s="300">
        <v>52</v>
      </c>
      <c r="O78" s="343"/>
      <c r="P78" s="343"/>
      <c r="Q78" s="343"/>
      <c r="R78" s="343"/>
      <c r="S78" s="302">
        <v>0</v>
      </c>
      <c r="T78" s="344"/>
      <c r="U78" s="343"/>
      <c r="V78" s="343"/>
      <c r="W78" s="343"/>
      <c r="X78" s="1114">
        <v>0</v>
      </c>
      <c r="Y78" s="324">
        <v>0</v>
      </c>
      <c r="Z78" s="300">
        <v>52</v>
      </c>
      <c r="AA78" s="343"/>
      <c r="AB78" s="343"/>
      <c r="AC78" s="343"/>
      <c r="AD78" s="343"/>
      <c r="AE78" s="302">
        <v>0</v>
      </c>
      <c r="AF78" s="344"/>
      <c r="AG78" s="343"/>
      <c r="AH78" s="343"/>
      <c r="AI78" s="343"/>
      <c r="AJ78" s="1114">
        <v>0</v>
      </c>
      <c r="AK78" s="324">
        <v>0</v>
      </c>
      <c r="AL78" s="300">
        <v>52</v>
      </c>
      <c r="AM78" s="343"/>
      <c r="AN78" s="343"/>
      <c r="AO78" s="343"/>
      <c r="AP78" s="343"/>
      <c r="AQ78" s="302">
        <v>0</v>
      </c>
      <c r="AR78" s="344"/>
      <c r="AS78" s="343"/>
      <c r="AT78" s="343"/>
      <c r="AU78" s="343"/>
      <c r="AV78" s="1114">
        <v>0</v>
      </c>
      <c r="AW78" s="324">
        <v>0</v>
      </c>
      <c r="AX78" s="300">
        <v>52</v>
      </c>
      <c r="AY78" s="343"/>
      <c r="AZ78" s="343"/>
      <c r="BA78" s="343"/>
      <c r="BB78" s="343"/>
      <c r="BC78" s="302">
        <v>0</v>
      </c>
      <c r="BD78" s="344"/>
      <c r="BE78" s="343"/>
      <c r="BF78" s="343"/>
      <c r="BG78" s="343"/>
      <c r="BH78" s="1114">
        <v>0</v>
      </c>
      <c r="BI78" s="324">
        <v>0</v>
      </c>
      <c r="BJ78" s="300">
        <v>52</v>
      </c>
      <c r="BK78" s="343"/>
      <c r="BL78" s="343"/>
      <c r="BM78" s="343"/>
      <c r="BN78" s="343"/>
      <c r="BO78" s="302">
        <v>0</v>
      </c>
      <c r="BP78" s="344"/>
      <c r="BQ78" s="343"/>
      <c r="BR78" s="343"/>
      <c r="BS78" s="343"/>
      <c r="BT78" s="1114">
        <v>0</v>
      </c>
      <c r="BU78" s="324">
        <v>0</v>
      </c>
      <c r="BV78" s="300">
        <v>52</v>
      </c>
      <c r="BW78" s="343"/>
      <c r="BX78" s="343"/>
      <c r="BY78" s="343"/>
      <c r="BZ78" s="343"/>
      <c r="CA78" s="302">
        <v>0</v>
      </c>
      <c r="CB78" s="344"/>
      <c r="CC78" s="343"/>
      <c r="CD78" s="343"/>
      <c r="CE78" s="343"/>
      <c r="CF78" s="1114">
        <v>0</v>
      </c>
      <c r="CG78" s="324">
        <v>0</v>
      </c>
      <c r="CH78" s="300">
        <v>52</v>
      </c>
      <c r="CI78" s="1114">
        <v>0</v>
      </c>
      <c r="CJ78" s="1114">
        <v>0</v>
      </c>
      <c r="CK78" s="1114">
        <v>0</v>
      </c>
      <c r="CL78" s="1114">
        <v>0</v>
      </c>
      <c r="CM78" s="301">
        <v>0</v>
      </c>
    </row>
    <row r="79" spans="1:91" ht="15.75" customHeight="1">
      <c r="A79" s="312" t="s">
        <v>291</v>
      </c>
      <c r="B79" s="300">
        <v>53</v>
      </c>
      <c r="C79" s="343">
        <v>79538.991180597019</v>
      </c>
      <c r="D79" s="343">
        <v>85137.219970860053</v>
      </c>
      <c r="E79" s="343">
        <v>107556.11800146905</v>
      </c>
      <c r="F79" s="343">
        <v>170676.27673610268</v>
      </c>
      <c r="G79" s="302">
        <v>442908.60588902875</v>
      </c>
      <c r="H79" s="344">
        <v>121791.72138739412</v>
      </c>
      <c r="I79" s="343">
        <v>127265.45929520174</v>
      </c>
      <c r="J79" s="343">
        <v>159695.27342388305</v>
      </c>
      <c r="K79" s="343">
        <v>237001.73727518279</v>
      </c>
      <c r="L79" s="1114">
        <v>645754.19138166169</v>
      </c>
      <c r="M79" s="324">
        <v>1088662.7972706906</v>
      </c>
      <c r="N79" s="300">
        <v>53</v>
      </c>
      <c r="O79" s="343">
        <v>143234.68609460784</v>
      </c>
      <c r="P79" s="343">
        <v>140810.67219762073</v>
      </c>
      <c r="Q79" s="343">
        <v>124100.02680616447</v>
      </c>
      <c r="R79" s="343">
        <v>174154.98222632578</v>
      </c>
      <c r="S79" s="302">
        <v>582300.36732471874</v>
      </c>
      <c r="T79" s="344">
        <v>219323.86522524653</v>
      </c>
      <c r="U79" s="343">
        <v>210487.6677560049</v>
      </c>
      <c r="V79" s="343">
        <v>184259.04617021381</v>
      </c>
      <c r="W79" s="343">
        <v>241832.28115871479</v>
      </c>
      <c r="X79" s="1114">
        <v>855902.86031018</v>
      </c>
      <c r="Y79" s="324">
        <v>1438203.2276348989</v>
      </c>
      <c r="Z79" s="300">
        <v>53</v>
      </c>
      <c r="AA79" s="343">
        <v>44103.221668308739</v>
      </c>
      <c r="AB79" s="343">
        <v>41380.969835072829</v>
      </c>
      <c r="AC79" s="343">
        <v>30342.473222550238</v>
      </c>
      <c r="AD79" s="343">
        <v>41048.724784632293</v>
      </c>
      <c r="AE79" s="302">
        <v>156875.3895105641</v>
      </c>
      <c r="AF79" s="344">
        <v>67531.750226968667</v>
      </c>
      <c r="AG79" s="343">
        <v>61857.412468294766</v>
      </c>
      <c r="AH79" s="343">
        <v>45051.361537293742</v>
      </c>
      <c r="AI79" s="343">
        <v>57000.417825676886</v>
      </c>
      <c r="AJ79" s="1114">
        <v>231440.94205823404</v>
      </c>
      <c r="AK79" s="324">
        <v>388316.33156879817</v>
      </c>
      <c r="AL79" s="300">
        <v>53</v>
      </c>
      <c r="AM79" s="343">
        <v>118199.85916954408</v>
      </c>
      <c r="AN79" s="343">
        <v>125679.24674315265</v>
      </c>
      <c r="AO79" s="343">
        <v>100036.67274701243</v>
      </c>
      <c r="AP79" s="343">
        <v>158262.7908288856</v>
      </c>
      <c r="AQ79" s="302">
        <v>502178.56948859477</v>
      </c>
      <c r="AR79" s="344">
        <v>180990.02894467287</v>
      </c>
      <c r="AS79" s="343">
        <v>187868.79658646122</v>
      </c>
      <c r="AT79" s="343">
        <v>148530.68429386284</v>
      </c>
      <c r="AU79" s="343">
        <v>219764.32278552675</v>
      </c>
      <c r="AV79" s="1114">
        <v>737153.83261052368</v>
      </c>
      <c r="AW79" s="324">
        <v>1239332.4020991186</v>
      </c>
      <c r="AX79" s="300">
        <v>53</v>
      </c>
      <c r="AY79" s="343">
        <v>2217.2552027029078</v>
      </c>
      <c r="AZ79" s="343">
        <v>1990.0672021514551</v>
      </c>
      <c r="BA79" s="343">
        <v>953.75413073948505</v>
      </c>
      <c r="BB79" s="343">
        <v>1354.8642435605661</v>
      </c>
      <c r="BC79" s="302">
        <v>6515.9407791544145</v>
      </c>
      <c r="BD79" s="344">
        <v>3395.1062728366337</v>
      </c>
      <c r="BE79" s="343">
        <v>2974.8072182390706</v>
      </c>
      <c r="BF79" s="343">
        <v>1416.0982147525967</v>
      </c>
      <c r="BG79" s="343">
        <v>1881.3697230598079</v>
      </c>
      <c r="BH79" s="1114">
        <v>9667.3814288881076</v>
      </c>
      <c r="BI79" s="324">
        <v>16183.322208042522</v>
      </c>
      <c r="BJ79" s="300">
        <v>53</v>
      </c>
      <c r="BK79" s="343"/>
      <c r="BL79" s="343"/>
      <c r="BM79" s="343"/>
      <c r="BN79" s="343"/>
      <c r="BO79" s="302">
        <v>0</v>
      </c>
      <c r="BP79" s="344"/>
      <c r="BQ79" s="343"/>
      <c r="BR79" s="343"/>
      <c r="BS79" s="343"/>
      <c r="BT79" s="1114">
        <v>0</v>
      </c>
      <c r="BU79" s="324">
        <v>0</v>
      </c>
      <c r="BV79" s="300">
        <v>53</v>
      </c>
      <c r="BW79" s="343">
        <v>3708.8632481575905</v>
      </c>
      <c r="BX79" s="343">
        <v>3857.2159900358702</v>
      </c>
      <c r="BY79" s="343">
        <v>2139.8278255790601</v>
      </c>
      <c r="BZ79" s="343">
        <v>3991.3568256243707</v>
      </c>
      <c r="CA79" s="302">
        <v>13697.263889396891</v>
      </c>
      <c r="CB79" s="344">
        <v>5679.0868563812774</v>
      </c>
      <c r="CC79" s="343">
        <v>5765.8726082520498</v>
      </c>
      <c r="CD79" s="343">
        <v>3177.1357690802279</v>
      </c>
      <c r="CE79" s="343">
        <v>5542.413508473488</v>
      </c>
      <c r="CF79" s="1114">
        <v>20164.508742187045</v>
      </c>
      <c r="CG79" s="324">
        <v>33861.772631583939</v>
      </c>
      <c r="CH79" s="300">
        <v>53</v>
      </c>
      <c r="CI79" s="1114">
        <v>989714.43547741824</v>
      </c>
      <c r="CJ79" s="1114">
        <v>995075.40787134739</v>
      </c>
      <c r="CK79" s="1114">
        <v>907258.47214260115</v>
      </c>
      <c r="CL79" s="1114">
        <v>1312511.5379217656</v>
      </c>
      <c r="CM79" s="301">
        <v>4204559.853413133</v>
      </c>
    </row>
    <row r="80" spans="1:91" s="269" customFormat="1" ht="15.75" customHeight="1">
      <c r="A80" s="322"/>
      <c r="B80" s="326"/>
      <c r="C80" s="314" t="s">
        <v>1313</v>
      </c>
      <c r="D80" s="314" t="s">
        <v>1313</v>
      </c>
      <c r="E80" s="314" t="s">
        <v>1313</v>
      </c>
      <c r="F80" s="314" t="s">
        <v>1313</v>
      </c>
      <c r="G80" s="315"/>
      <c r="H80" s="316" t="s">
        <v>1313</v>
      </c>
      <c r="I80" s="314" t="s">
        <v>1313</v>
      </c>
      <c r="J80" s="314" t="s">
        <v>1313</v>
      </c>
      <c r="K80" s="314" t="s">
        <v>1313</v>
      </c>
      <c r="L80" s="1115" t="s">
        <v>1313</v>
      </c>
      <c r="M80" s="317" t="s">
        <v>1313</v>
      </c>
      <c r="N80" s="326"/>
      <c r="O80" s="314" t="s">
        <v>1313</v>
      </c>
      <c r="P80" s="314" t="s">
        <v>1313</v>
      </c>
      <c r="Q80" s="314" t="s">
        <v>1313</v>
      </c>
      <c r="R80" s="314" t="s">
        <v>1313</v>
      </c>
      <c r="S80" s="315"/>
      <c r="T80" s="316" t="s">
        <v>1313</v>
      </c>
      <c r="U80" s="314" t="s">
        <v>1313</v>
      </c>
      <c r="V80" s="314" t="s">
        <v>1313</v>
      </c>
      <c r="W80" s="314" t="s">
        <v>1313</v>
      </c>
      <c r="X80" s="1115" t="s">
        <v>1313</v>
      </c>
      <c r="Y80" s="317" t="s">
        <v>1313</v>
      </c>
      <c r="Z80" s="326"/>
      <c r="AA80" s="314" t="s">
        <v>1313</v>
      </c>
      <c r="AB80" s="314" t="s">
        <v>1313</v>
      </c>
      <c r="AC80" s="314" t="s">
        <v>1313</v>
      </c>
      <c r="AD80" s="314" t="s">
        <v>1313</v>
      </c>
      <c r="AE80" s="315"/>
      <c r="AF80" s="316" t="s">
        <v>1313</v>
      </c>
      <c r="AG80" s="314" t="s">
        <v>1313</v>
      </c>
      <c r="AH80" s="314" t="s">
        <v>1313</v>
      </c>
      <c r="AI80" s="314" t="s">
        <v>1313</v>
      </c>
      <c r="AJ80" s="1115" t="s">
        <v>1313</v>
      </c>
      <c r="AK80" s="317" t="s">
        <v>1313</v>
      </c>
      <c r="AL80" s="326"/>
      <c r="AM80" s="314" t="s">
        <v>1313</v>
      </c>
      <c r="AN80" s="314" t="s">
        <v>1313</v>
      </c>
      <c r="AO80" s="314" t="s">
        <v>1313</v>
      </c>
      <c r="AP80" s="314" t="s">
        <v>1313</v>
      </c>
      <c r="AQ80" s="315"/>
      <c r="AR80" s="316" t="s">
        <v>1313</v>
      </c>
      <c r="AS80" s="314" t="s">
        <v>1313</v>
      </c>
      <c r="AT80" s="314" t="s">
        <v>1313</v>
      </c>
      <c r="AU80" s="314" t="s">
        <v>1313</v>
      </c>
      <c r="AV80" s="1115" t="s">
        <v>1313</v>
      </c>
      <c r="AW80" s="317" t="s">
        <v>1313</v>
      </c>
      <c r="AX80" s="326"/>
      <c r="AY80" s="314" t="s">
        <v>1313</v>
      </c>
      <c r="AZ80" s="314" t="s">
        <v>1313</v>
      </c>
      <c r="BA80" s="314" t="s">
        <v>1313</v>
      </c>
      <c r="BB80" s="314" t="s">
        <v>1313</v>
      </c>
      <c r="BC80" s="315"/>
      <c r="BD80" s="316" t="s">
        <v>1313</v>
      </c>
      <c r="BE80" s="314" t="s">
        <v>1313</v>
      </c>
      <c r="BF80" s="314" t="s">
        <v>1313</v>
      </c>
      <c r="BG80" s="314" t="s">
        <v>1313</v>
      </c>
      <c r="BH80" s="1115" t="s">
        <v>1313</v>
      </c>
      <c r="BI80" s="317" t="s">
        <v>1313</v>
      </c>
      <c r="BJ80" s="326"/>
      <c r="BK80" s="314" t="s">
        <v>1313</v>
      </c>
      <c r="BL80" s="314" t="s">
        <v>1313</v>
      </c>
      <c r="BM80" s="314" t="s">
        <v>1313</v>
      </c>
      <c r="BN80" s="314" t="s">
        <v>1313</v>
      </c>
      <c r="BO80" s="315"/>
      <c r="BP80" s="316" t="s">
        <v>1313</v>
      </c>
      <c r="BQ80" s="314" t="s">
        <v>1313</v>
      </c>
      <c r="BR80" s="314" t="s">
        <v>1313</v>
      </c>
      <c r="BS80" s="314" t="s">
        <v>1313</v>
      </c>
      <c r="BT80" s="1115" t="s">
        <v>1313</v>
      </c>
      <c r="BU80" s="317" t="s">
        <v>1313</v>
      </c>
      <c r="BV80" s="326"/>
      <c r="BW80" s="314" t="s">
        <v>1313</v>
      </c>
      <c r="BX80" s="314" t="s">
        <v>1313</v>
      </c>
      <c r="BY80" s="314" t="s">
        <v>1313</v>
      </c>
      <c r="BZ80" s="314" t="s">
        <v>1313</v>
      </c>
      <c r="CA80" s="315"/>
      <c r="CB80" s="316" t="s">
        <v>1313</v>
      </c>
      <c r="CC80" s="314" t="s">
        <v>1313</v>
      </c>
      <c r="CD80" s="314" t="s">
        <v>1313</v>
      </c>
      <c r="CE80" s="314" t="s">
        <v>1313</v>
      </c>
      <c r="CF80" s="1115" t="s">
        <v>1313</v>
      </c>
      <c r="CG80" s="317" t="s">
        <v>1313</v>
      </c>
      <c r="CH80" s="326"/>
      <c r="CI80" s="1115" t="s">
        <v>1313</v>
      </c>
      <c r="CJ80" s="1115" t="s">
        <v>1313</v>
      </c>
      <c r="CK80" s="1115" t="s">
        <v>1313</v>
      </c>
      <c r="CL80" s="1115" t="s">
        <v>1313</v>
      </c>
      <c r="CM80" s="314" t="s">
        <v>1313</v>
      </c>
    </row>
    <row r="81" spans="1:100" s="268" customFormat="1" ht="15.75" customHeight="1">
      <c r="A81" s="293" t="s">
        <v>293</v>
      </c>
      <c r="B81" s="300">
        <v>54</v>
      </c>
      <c r="C81" s="318">
        <v>79538.991180597019</v>
      </c>
      <c r="D81" s="318">
        <v>85137.219970860053</v>
      </c>
      <c r="E81" s="318">
        <v>107556.11800146905</v>
      </c>
      <c r="F81" s="318">
        <v>170676.27673610268</v>
      </c>
      <c r="G81" s="319">
        <v>442908.60588902875</v>
      </c>
      <c r="H81" s="320">
        <v>121791.72138739412</v>
      </c>
      <c r="I81" s="318">
        <v>127265.45929520174</v>
      </c>
      <c r="J81" s="318">
        <v>159695.27342388305</v>
      </c>
      <c r="K81" s="318">
        <v>237001.73727518279</v>
      </c>
      <c r="L81" s="1116">
        <v>645754.19138166169</v>
      </c>
      <c r="M81" s="321">
        <v>1088662.7972706906</v>
      </c>
      <c r="N81" s="300">
        <v>54</v>
      </c>
      <c r="O81" s="318">
        <v>143234.68609460784</v>
      </c>
      <c r="P81" s="318">
        <v>140810.67219762073</v>
      </c>
      <c r="Q81" s="318">
        <v>124100.02680616447</v>
      </c>
      <c r="R81" s="318">
        <v>174154.98222632578</v>
      </c>
      <c r="S81" s="319">
        <v>582300.36732471874</v>
      </c>
      <c r="T81" s="320">
        <v>219323.86522524653</v>
      </c>
      <c r="U81" s="318">
        <v>210487.6677560049</v>
      </c>
      <c r="V81" s="318">
        <v>184259.04617021381</v>
      </c>
      <c r="W81" s="318">
        <v>241832.28115871479</v>
      </c>
      <c r="X81" s="1116">
        <v>855902.86031018</v>
      </c>
      <c r="Y81" s="321">
        <v>1438203.2276348989</v>
      </c>
      <c r="Z81" s="300">
        <v>54</v>
      </c>
      <c r="AA81" s="318">
        <v>44103.221668308739</v>
      </c>
      <c r="AB81" s="318">
        <v>41380.969835072829</v>
      </c>
      <c r="AC81" s="318">
        <v>30342.473222550238</v>
      </c>
      <c r="AD81" s="318">
        <v>41048.724784632293</v>
      </c>
      <c r="AE81" s="319">
        <v>156875.3895105641</v>
      </c>
      <c r="AF81" s="320">
        <v>67531.750226968667</v>
      </c>
      <c r="AG81" s="318">
        <v>61857.412468294766</v>
      </c>
      <c r="AH81" s="318">
        <v>45051.361537293742</v>
      </c>
      <c r="AI81" s="318">
        <v>57000.417825676886</v>
      </c>
      <c r="AJ81" s="1116">
        <v>231440.94205823404</v>
      </c>
      <c r="AK81" s="321">
        <v>388316.33156879817</v>
      </c>
      <c r="AL81" s="300">
        <v>54</v>
      </c>
      <c r="AM81" s="318">
        <v>118199.85916954408</v>
      </c>
      <c r="AN81" s="318">
        <v>125679.24674315265</v>
      </c>
      <c r="AO81" s="318">
        <v>100036.67274701243</v>
      </c>
      <c r="AP81" s="318">
        <v>158262.7908288856</v>
      </c>
      <c r="AQ81" s="319">
        <v>502178.56948859477</v>
      </c>
      <c r="AR81" s="320">
        <v>180990.02894467287</v>
      </c>
      <c r="AS81" s="318">
        <v>187868.79658646122</v>
      </c>
      <c r="AT81" s="318">
        <v>148530.68429386284</v>
      </c>
      <c r="AU81" s="318">
        <v>219764.32278552675</v>
      </c>
      <c r="AV81" s="1116">
        <v>737153.83261052368</v>
      </c>
      <c r="AW81" s="321">
        <v>1239332.4020991186</v>
      </c>
      <c r="AX81" s="300">
        <v>54</v>
      </c>
      <c r="AY81" s="318">
        <v>2217.2552027029078</v>
      </c>
      <c r="AZ81" s="318">
        <v>1990.0672021514551</v>
      </c>
      <c r="BA81" s="318">
        <v>953.75413073948505</v>
      </c>
      <c r="BB81" s="318">
        <v>1354.8642435605661</v>
      </c>
      <c r="BC81" s="319">
        <v>6515.9407791544145</v>
      </c>
      <c r="BD81" s="320">
        <v>3395.1062728366337</v>
      </c>
      <c r="BE81" s="318">
        <v>2974.8072182390706</v>
      </c>
      <c r="BF81" s="318">
        <v>1416.0982147525967</v>
      </c>
      <c r="BG81" s="318">
        <v>1881.3697230598079</v>
      </c>
      <c r="BH81" s="1116">
        <v>9667.3814288881076</v>
      </c>
      <c r="BI81" s="321">
        <v>16183.322208042522</v>
      </c>
      <c r="BJ81" s="300">
        <v>54</v>
      </c>
      <c r="BK81" s="318">
        <v>0</v>
      </c>
      <c r="BL81" s="318">
        <v>0</v>
      </c>
      <c r="BM81" s="318">
        <v>0</v>
      </c>
      <c r="BN81" s="318">
        <v>0</v>
      </c>
      <c r="BO81" s="319">
        <v>0</v>
      </c>
      <c r="BP81" s="320">
        <v>0</v>
      </c>
      <c r="BQ81" s="318">
        <v>0</v>
      </c>
      <c r="BR81" s="318">
        <v>0</v>
      </c>
      <c r="BS81" s="318">
        <v>0</v>
      </c>
      <c r="BT81" s="1116">
        <v>0</v>
      </c>
      <c r="BU81" s="321">
        <v>0</v>
      </c>
      <c r="BV81" s="300">
        <v>54</v>
      </c>
      <c r="BW81" s="318">
        <v>3708.8632481575905</v>
      </c>
      <c r="BX81" s="318">
        <v>3857.2159900358702</v>
      </c>
      <c r="BY81" s="318">
        <v>2139.8278255790601</v>
      </c>
      <c r="BZ81" s="318">
        <v>3991.3568256243707</v>
      </c>
      <c r="CA81" s="319">
        <v>13697.263889396891</v>
      </c>
      <c r="CB81" s="320">
        <v>5679.0868563812774</v>
      </c>
      <c r="CC81" s="318">
        <v>5765.8726082520498</v>
      </c>
      <c r="CD81" s="318">
        <v>3177.1357690802279</v>
      </c>
      <c r="CE81" s="318">
        <v>5542.413508473488</v>
      </c>
      <c r="CF81" s="1116">
        <v>20164.508742187045</v>
      </c>
      <c r="CG81" s="321">
        <v>33861.772631583939</v>
      </c>
      <c r="CH81" s="300">
        <v>54</v>
      </c>
      <c r="CI81" s="1116">
        <v>989714.43547741824</v>
      </c>
      <c r="CJ81" s="1116">
        <v>995075.40787134739</v>
      </c>
      <c r="CK81" s="1116">
        <v>907258.47214260115</v>
      </c>
      <c r="CL81" s="1116">
        <v>1312511.5379217656</v>
      </c>
      <c r="CM81" s="318">
        <v>4204559.853413133</v>
      </c>
    </row>
    <row r="82" spans="1:100" ht="15.75" customHeight="1">
      <c r="A82" s="330"/>
      <c r="B82" s="294"/>
      <c r="C82" s="314" t="s">
        <v>1313</v>
      </c>
      <c r="D82" s="314" t="s">
        <v>1313</v>
      </c>
      <c r="E82" s="314" t="s">
        <v>1313</v>
      </c>
      <c r="F82" s="314" t="s">
        <v>1313</v>
      </c>
      <c r="G82" s="315"/>
      <c r="H82" s="316" t="s">
        <v>1313</v>
      </c>
      <c r="I82" s="314" t="s">
        <v>1313</v>
      </c>
      <c r="J82" s="314" t="s">
        <v>1313</v>
      </c>
      <c r="K82" s="314" t="s">
        <v>1313</v>
      </c>
      <c r="L82" s="1115" t="s">
        <v>1313</v>
      </c>
      <c r="M82" s="317" t="s">
        <v>1313</v>
      </c>
      <c r="N82" s="294"/>
      <c r="O82" s="314" t="s">
        <v>1313</v>
      </c>
      <c r="P82" s="314" t="s">
        <v>1313</v>
      </c>
      <c r="Q82" s="314" t="s">
        <v>1313</v>
      </c>
      <c r="R82" s="314" t="s">
        <v>1313</v>
      </c>
      <c r="S82" s="315"/>
      <c r="T82" s="316" t="s">
        <v>1313</v>
      </c>
      <c r="U82" s="314" t="s">
        <v>1313</v>
      </c>
      <c r="V82" s="314" t="s">
        <v>1313</v>
      </c>
      <c r="W82" s="314" t="s">
        <v>1313</v>
      </c>
      <c r="X82" s="1115" t="s">
        <v>1313</v>
      </c>
      <c r="Y82" s="317" t="s">
        <v>1313</v>
      </c>
      <c r="Z82" s="294"/>
      <c r="AA82" s="314" t="s">
        <v>1313</v>
      </c>
      <c r="AB82" s="314" t="s">
        <v>1313</v>
      </c>
      <c r="AC82" s="314" t="s">
        <v>1313</v>
      </c>
      <c r="AD82" s="314" t="s">
        <v>1313</v>
      </c>
      <c r="AE82" s="315"/>
      <c r="AF82" s="316" t="s">
        <v>1313</v>
      </c>
      <c r="AG82" s="314" t="s">
        <v>1313</v>
      </c>
      <c r="AH82" s="314" t="s">
        <v>1313</v>
      </c>
      <c r="AI82" s="314" t="s">
        <v>1313</v>
      </c>
      <c r="AJ82" s="1115" t="s">
        <v>1313</v>
      </c>
      <c r="AK82" s="317" t="s">
        <v>1313</v>
      </c>
      <c r="AL82" s="294"/>
      <c r="AM82" s="314" t="s">
        <v>1313</v>
      </c>
      <c r="AN82" s="314" t="s">
        <v>1313</v>
      </c>
      <c r="AO82" s="314" t="s">
        <v>1313</v>
      </c>
      <c r="AP82" s="314" t="s">
        <v>1313</v>
      </c>
      <c r="AQ82" s="315"/>
      <c r="AR82" s="316" t="s">
        <v>1313</v>
      </c>
      <c r="AS82" s="314" t="s">
        <v>1313</v>
      </c>
      <c r="AT82" s="314" t="s">
        <v>1313</v>
      </c>
      <c r="AU82" s="314" t="s">
        <v>1313</v>
      </c>
      <c r="AV82" s="1115" t="s">
        <v>1313</v>
      </c>
      <c r="AW82" s="317" t="s">
        <v>1313</v>
      </c>
      <c r="AX82" s="294"/>
      <c r="AY82" s="314" t="s">
        <v>1313</v>
      </c>
      <c r="AZ82" s="314" t="s">
        <v>1313</v>
      </c>
      <c r="BA82" s="314" t="s">
        <v>1313</v>
      </c>
      <c r="BB82" s="314" t="s">
        <v>1313</v>
      </c>
      <c r="BC82" s="315"/>
      <c r="BD82" s="316" t="s">
        <v>1313</v>
      </c>
      <c r="BE82" s="314" t="s">
        <v>1313</v>
      </c>
      <c r="BF82" s="314" t="s">
        <v>1313</v>
      </c>
      <c r="BG82" s="314" t="s">
        <v>1313</v>
      </c>
      <c r="BH82" s="1115" t="s">
        <v>1313</v>
      </c>
      <c r="BI82" s="317" t="s">
        <v>1313</v>
      </c>
      <c r="BJ82" s="294"/>
      <c r="BK82" s="314" t="s">
        <v>1313</v>
      </c>
      <c r="BL82" s="314" t="s">
        <v>1313</v>
      </c>
      <c r="BM82" s="314" t="s">
        <v>1313</v>
      </c>
      <c r="BN82" s="314" t="s">
        <v>1313</v>
      </c>
      <c r="BO82" s="315"/>
      <c r="BP82" s="316" t="s">
        <v>1313</v>
      </c>
      <c r="BQ82" s="314" t="s">
        <v>1313</v>
      </c>
      <c r="BR82" s="314" t="s">
        <v>1313</v>
      </c>
      <c r="BS82" s="314" t="s">
        <v>1313</v>
      </c>
      <c r="BT82" s="1115" t="s">
        <v>1313</v>
      </c>
      <c r="BU82" s="317" t="s">
        <v>1313</v>
      </c>
      <c r="BV82" s="294"/>
      <c r="BW82" s="314" t="s">
        <v>1313</v>
      </c>
      <c r="BX82" s="314" t="s">
        <v>1313</v>
      </c>
      <c r="BY82" s="314" t="s">
        <v>1313</v>
      </c>
      <c r="BZ82" s="314" t="s">
        <v>1313</v>
      </c>
      <c r="CA82" s="315"/>
      <c r="CB82" s="316" t="s">
        <v>1313</v>
      </c>
      <c r="CC82" s="314" t="s">
        <v>1313</v>
      </c>
      <c r="CD82" s="314" t="s">
        <v>1313</v>
      </c>
      <c r="CE82" s="314" t="s">
        <v>1313</v>
      </c>
      <c r="CF82" s="1115" t="s">
        <v>1313</v>
      </c>
      <c r="CG82" s="317" t="s">
        <v>1313</v>
      </c>
      <c r="CH82" s="294"/>
      <c r="CI82" s="1115" t="s">
        <v>1313</v>
      </c>
      <c r="CJ82" s="1115" t="s">
        <v>1313</v>
      </c>
      <c r="CK82" s="1115" t="s">
        <v>1313</v>
      </c>
      <c r="CL82" s="1115" t="s">
        <v>1313</v>
      </c>
      <c r="CM82" s="314"/>
    </row>
    <row r="83" spans="1:100" s="268" customFormat="1" ht="15.75" customHeight="1">
      <c r="A83" s="293" t="s">
        <v>295</v>
      </c>
      <c r="B83" s="300">
        <v>55</v>
      </c>
      <c r="C83" s="318">
        <v>446532.27856562624</v>
      </c>
      <c r="D83" s="318">
        <v>385365.13375220826</v>
      </c>
      <c r="E83" s="318">
        <v>546350.84904850658</v>
      </c>
      <c r="F83" s="318">
        <v>675516.22335665976</v>
      </c>
      <c r="G83" s="319">
        <v>2053764.484723001</v>
      </c>
      <c r="H83" s="320">
        <v>1315000.8911622355</v>
      </c>
      <c r="I83" s="318">
        <v>1153747.7872732147</v>
      </c>
      <c r="J83" s="318">
        <v>1699445.3936997738</v>
      </c>
      <c r="K83" s="318">
        <v>2457480.9568193466</v>
      </c>
      <c r="L83" s="1116">
        <v>6625675.0289545711</v>
      </c>
      <c r="M83" s="321">
        <v>8679439.513677571</v>
      </c>
      <c r="N83" s="300">
        <v>55</v>
      </c>
      <c r="O83" s="318">
        <v>1284861.11186057</v>
      </c>
      <c r="P83" s="318">
        <v>1063449.6409615586</v>
      </c>
      <c r="Q83" s="318">
        <v>958137.7312663896</v>
      </c>
      <c r="R83" s="318">
        <v>1002787.8447855916</v>
      </c>
      <c r="S83" s="319">
        <v>4309236.3288741093</v>
      </c>
      <c r="T83" s="320">
        <v>3494907.9380515721</v>
      </c>
      <c r="U83" s="318">
        <v>3793390.3068373245</v>
      </c>
      <c r="V83" s="318">
        <v>3107075.866805505</v>
      </c>
      <c r="W83" s="318">
        <v>2818948.0079954662</v>
      </c>
      <c r="X83" s="1116">
        <v>13214322.119689867</v>
      </c>
      <c r="Y83" s="321">
        <v>17523558.448563978</v>
      </c>
      <c r="Z83" s="300">
        <v>55</v>
      </c>
      <c r="AA83" s="318">
        <v>413902.13762251323</v>
      </c>
      <c r="AB83" s="318">
        <v>402490.93477979716</v>
      </c>
      <c r="AC83" s="318">
        <v>415052.84112540219</v>
      </c>
      <c r="AD83" s="318">
        <v>381808.57531535812</v>
      </c>
      <c r="AE83" s="319">
        <v>1613254.4888430706</v>
      </c>
      <c r="AF83" s="320">
        <v>1127052.9181540918</v>
      </c>
      <c r="AG83" s="318">
        <v>1283187.8574060975</v>
      </c>
      <c r="AH83" s="318">
        <v>1236809.5603750299</v>
      </c>
      <c r="AI83" s="318">
        <v>971957.43303806952</v>
      </c>
      <c r="AJ83" s="1116">
        <v>4619007.7689732891</v>
      </c>
      <c r="AK83" s="321">
        <v>6232262.2578163594</v>
      </c>
      <c r="AL83" s="300">
        <v>55</v>
      </c>
      <c r="AM83" s="318">
        <v>3135733.7530905153</v>
      </c>
      <c r="AN83" s="318">
        <v>3366628.6520253299</v>
      </c>
      <c r="AO83" s="318">
        <v>3343390.117744022</v>
      </c>
      <c r="AP83" s="318">
        <v>3703211.1556682559</v>
      </c>
      <c r="AQ83" s="319">
        <v>13548963.678528123</v>
      </c>
      <c r="AR83" s="320">
        <v>3707908.8137250934</v>
      </c>
      <c r="AS83" s="318">
        <v>3909162.9258539751</v>
      </c>
      <c r="AT83" s="318">
        <v>4269563.8189995643</v>
      </c>
      <c r="AU83" s="318">
        <v>5659341.1499812193</v>
      </c>
      <c r="AV83" s="1116">
        <v>17545976.708559852</v>
      </c>
      <c r="AW83" s="321">
        <v>31094940.387087978</v>
      </c>
      <c r="AX83" s="300">
        <v>55</v>
      </c>
      <c r="AY83" s="318">
        <v>151787.34748134456</v>
      </c>
      <c r="AZ83" s="318">
        <v>126081.55471947734</v>
      </c>
      <c r="BA83" s="318">
        <v>107478.53096535764</v>
      </c>
      <c r="BB83" s="318">
        <v>108391.82804049604</v>
      </c>
      <c r="BC83" s="319">
        <v>493739.26120667561</v>
      </c>
      <c r="BD83" s="320">
        <v>186647.44632942224</v>
      </c>
      <c r="BE83" s="318">
        <v>124539.45575234958</v>
      </c>
      <c r="BF83" s="318">
        <v>252565.1566406526</v>
      </c>
      <c r="BG83" s="318">
        <v>173485.29255777661</v>
      </c>
      <c r="BH83" s="1116">
        <v>737237.35128020099</v>
      </c>
      <c r="BI83" s="321">
        <v>1230976.6124868765</v>
      </c>
      <c r="BJ83" s="300">
        <v>55</v>
      </c>
      <c r="BK83" s="318">
        <v>2.2000000000000011E-24</v>
      </c>
      <c r="BL83" s="318">
        <v>2.2000000000000011E-24</v>
      </c>
      <c r="BM83" s="318">
        <v>2.2000000000000011E-24</v>
      </c>
      <c r="BN83" s="318">
        <v>2.2000000000000011E-24</v>
      </c>
      <c r="BO83" s="319">
        <v>8.8000000000000045E-24</v>
      </c>
      <c r="BP83" s="320">
        <v>2.2000000000000012E-17</v>
      </c>
      <c r="BQ83" s="318">
        <v>2.2000000000000012E-17</v>
      </c>
      <c r="BR83" s="318">
        <v>2.2000000000000012E-17</v>
      </c>
      <c r="BS83" s="318">
        <v>2.2000000000000012E-17</v>
      </c>
      <c r="BT83" s="1116">
        <v>8.8000000000000049E-17</v>
      </c>
      <c r="BU83" s="321">
        <v>8.8000008799999987E-17</v>
      </c>
      <c r="BV83" s="300">
        <v>55</v>
      </c>
      <c r="BW83" s="318">
        <v>112012.02598951</v>
      </c>
      <c r="BX83" s="318">
        <v>134056.05528364924</v>
      </c>
      <c r="BY83" s="318">
        <v>73995.795536559046</v>
      </c>
      <c r="BZ83" s="318">
        <v>87339.686564369782</v>
      </c>
      <c r="CA83" s="319">
        <v>407403.56337408809</v>
      </c>
      <c r="CB83" s="320">
        <v>326506.30782485334</v>
      </c>
      <c r="CC83" s="318">
        <v>339795.1178804306</v>
      </c>
      <c r="CD83" s="318">
        <v>236111.86469018343</v>
      </c>
      <c r="CE83" s="318">
        <v>289362.27367519401</v>
      </c>
      <c r="CF83" s="1116">
        <v>1191775.5640706611</v>
      </c>
      <c r="CG83" s="321">
        <v>1599179.1274447492</v>
      </c>
      <c r="CH83" s="300">
        <v>55</v>
      </c>
      <c r="CI83" s="1116">
        <v>15702852.969857346</v>
      </c>
      <c r="CJ83" s="1116">
        <v>16081895.422525411</v>
      </c>
      <c r="CK83" s="1116">
        <v>16245977.526896946</v>
      </c>
      <c r="CL83" s="1116">
        <v>18329630.427797802</v>
      </c>
      <c r="CM83" s="318">
        <v>66360356.347077519</v>
      </c>
    </row>
    <row r="84" spans="1:100" ht="15.75" customHeight="1">
      <c r="A84" s="330"/>
      <c r="B84" s="294"/>
      <c r="C84" s="314" t="s">
        <v>1313</v>
      </c>
      <c r="D84" s="314" t="s">
        <v>1313</v>
      </c>
      <c r="E84" s="314" t="s">
        <v>1313</v>
      </c>
      <c r="F84" s="314" t="s">
        <v>1313</v>
      </c>
      <c r="G84" s="315"/>
      <c r="H84" s="316" t="s">
        <v>1313</v>
      </c>
      <c r="I84" s="314" t="s">
        <v>1313</v>
      </c>
      <c r="J84" s="314" t="s">
        <v>1313</v>
      </c>
      <c r="K84" s="314" t="s">
        <v>1313</v>
      </c>
      <c r="L84" s="1115" t="s">
        <v>1313</v>
      </c>
      <c r="M84" s="317"/>
      <c r="N84" s="294"/>
      <c r="O84" s="314" t="s">
        <v>1313</v>
      </c>
      <c r="P84" s="314" t="s">
        <v>1313</v>
      </c>
      <c r="Q84" s="314" t="s">
        <v>1313</v>
      </c>
      <c r="R84" s="314" t="s">
        <v>1313</v>
      </c>
      <c r="S84" s="315"/>
      <c r="T84" s="316" t="s">
        <v>1313</v>
      </c>
      <c r="U84" s="314" t="s">
        <v>1313</v>
      </c>
      <c r="V84" s="314" t="s">
        <v>1313</v>
      </c>
      <c r="W84" s="314" t="s">
        <v>1313</v>
      </c>
      <c r="X84" s="1115" t="s">
        <v>1313</v>
      </c>
      <c r="Y84" s="317"/>
      <c r="Z84" s="294"/>
      <c r="AA84" s="314" t="s">
        <v>1313</v>
      </c>
      <c r="AB84" s="314" t="s">
        <v>1313</v>
      </c>
      <c r="AC84" s="314" t="s">
        <v>1313</v>
      </c>
      <c r="AD84" s="314" t="s">
        <v>1313</v>
      </c>
      <c r="AE84" s="315"/>
      <c r="AF84" s="316" t="s">
        <v>1313</v>
      </c>
      <c r="AG84" s="314" t="s">
        <v>1313</v>
      </c>
      <c r="AH84" s="314" t="s">
        <v>1313</v>
      </c>
      <c r="AI84" s="314" t="s">
        <v>1313</v>
      </c>
      <c r="AJ84" s="1115" t="s">
        <v>1313</v>
      </c>
      <c r="AK84" s="317"/>
      <c r="AL84" s="294"/>
      <c r="AM84" s="314" t="s">
        <v>1313</v>
      </c>
      <c r="AN84" s="314" t="s">
        <v>1313</v>
      </c>
      <c r="AO84" s="314" t="s">
        <v>1313</v>
      </c>
      <c r="AP84" s="314" t="s">
        <v>1313</v>
      </c>
      <c r="AQ84" s="315"/>
      <c r="AR84" s="316" t="s">
        <v>1313</v>
      </c>
      <c r="AS84" s="314" t="s">
        <v>1313</v>
      </c>
      <c r="AT84" s="314" t="s">
        <v>1313</v>
      </c>
      <c r="AU84" s="314" t="s">
        <v>1313</v>
      </c>
      <c r="AV84" s="1115"/>
      <c r="AW84" s="317" t="s">
        <v>1313</v>
      </c>
      <c r="AX84" s="294"/>
      <c r="AY84" s="314" t="s">
        <v>1313</v>
      </c>
      <c r="AZ84" s="314" t="s">
        <v>1313</v>
      </c>
      <c r="BA84" s="314" t="s">
        <v>1313</v>
      </c>
      <c r="BB84" s="314" t="s">
        <v>1313</v>
      </c>
      <c r="BC84" s="315"/>
      <c r="BD84" s="316" t="s">
        <v>1313</v>
      </c>
      <c r="BE84" s="314" t="s">
        <v>1313</v>
      </c>
      <c r="BF84" s="314" t="s">
        <v>1313</v>
      </c>
      <c r="BG84" s="314" t="s">
        <v>1313</v>
      </c>
      <c r="BH84" s="1115"/>
      <c r="BI84" s="317" t="s">
        <v>1313</v>
      </c>
      <c r="BJ84" s="294"/>
      <c r="BK84" s="314" t="s">
        <v>1313</v>
      </c>
      <c r="BL84" s="314" t="s">
        <v>1313</v>
      </c>
      <c r="BM84" s="314" t="s">
        <v>1313</v>
      </c>
      <c r="BN84" s="314" t="s">
        <v>1313</v>
      </c>
      <c r="BO84" s="315"/>
      <c r="BP84" s="316" t="s">
        <v>1313</v>
      </c>
      <c r="BQ84" s="314" t="s">
        <v>1313</v>
      </c>
      <c r="BR84" s="314" t="s">
        <v>1313</v>
      </c>
      <c r="BS84" s="314" t="s">
        <v>1313</v>
      </c>
      <c r="BT84" s="1115"/>
      <c r="BU84" s="317" t="s">
        <v>1313</v>
      </c>
      <c r="BV84" s="294"/>
      <c r="BW84" s="314" t="s">
        <v>1313</v>
      </c>
      <c r="BX84" s="314" t="s">
        <v>1313</v>
      </c>
      <c r="BY84" s="314" t="s">
        <v>1313</v>
      </c>
      <c r="BZ84" s="314" t="s">
        <v>1313</v>
      </c>
      <c r="CA84" s="315"/>
      <c r="CB84" s="316" t="s">
        <v>1313</v>
      </c>
      <c r="CC84" s="314" t="s">
        <v>1313</v>
      </c>
      <c r="CD84" s="314" t="s">
        <v>1313</v>
      </c>
      <c r="CE84" s="314" t="s">
        <v>1313</v>
      </c>
      <c r="CF84" s="1115"/>
      <c r="CG84" s="317" t="s">
        <v>1313</v>
      </c>
      <c r="CH84" s="294"/>
      <c r="CI84" s="1115" t="s">
        <v>1313</v>
      </c>
      <c r="CJ84" s="1115" t="s">
        <v>1313</v>
      </c>
      <c r="CK84" s="1115" t="s">
        <v>1313</v>
      </c>
      <c r="CL84" s="1115" t="s">
        <v>1313</v>
      </c>
      <c r="CM84" s="314" t="s">
        <v>1313</v>
      </c>
    </row>
    <row r="85" spans="1:100" s="268" customFormat="1" ht="15.75" customHeight="1">
      <c r="A85" s="293" t="s">
        <v>297</v>
      </c>
      <c r="B85" s="300">
        <v>56</v>
      </c>
      <c r="C85" s="318">
        <v>-218685.43856562904</v>
      </c>
      <c r="D85" s="318">
        <v>20443.207574682368</v>
      </c>
      <c r="E85" s="318">
        <v>-305350.95155875129</v>
      </c>
      <c r="F85" s="318">
        <v>-473615.97956693138</v>
      </c>
      <c r="G85" s="319">
        <v>-977209.1621166293</v>
      </c>
      <c r="H85" s="320">
        <v>-111910.40405259538</v>
      </c>
      <c r="I85" s="318">
        <v>139129.82327408134</v>
      </c>
      <c r="J85" s="318">
        <v>-570094.89870531298</v>
      </c>
      <c r="K85" s="318">
        <v>-1222145.8964042854</v>
      </c>
      <c r="L85" s="1116">
        <v>-1765021.3758881129</v>
      </c>
      <c r="M85" s="321">
        <v>-2742230.538004742</v>
      </c>
      <c r="N85" s="300">
        <v>56</v>
      </c>
      <c r="O85" s="318">
        <v>-284711.49186059437</v>
      </c>
      <c r="P85" s="318">
        <v>194795.93803351675</v>
      </c>
      <c r="Q85" s="318">
        <v>-102020.89729103597</v>
      </c>
      <c r="R85" s="318">
        <v>-252165.93835275399</v>
      </c>
      <c r="S85" s="319">
        <v>-444102.38947086758</v>
      </c>
      <c r="T85" s="320">
        <v>-1500225.4570221247</v>
      </c>
      <c r="U85" s="318">
        <v>-1565666.7951389817</v>
      </c>
      <c r="V85" s="318">
        <v>-1232225.8955847682</v>
      </c>
      <c r="W85" s="318">
        <v>-826946.2349657435</v>
      </c>
      <c r="X85" s="1116">
        <v>-5125064.3827116154</v>
      </c>
      <c r="Y85" s="321">
        <v>-5569166.7721824832</v>
      </c>
      <c r="Z85" s="300">
        <v>56</v>
      </c>
      <c r="AA85" s="318">
        <v>-55508.227622513135</v>
      </c>
      <c r="AB85" s="318">
        <v>39025.489101402636</v>
      </c>
      <c r="AC85" s="318">
        <v>-10355.961237464624</v>
      </c>
      <c r="AD85" s="318">
        <v>10418.11047183437</v>
      </c>
      <c r="AE85" s="319">
        <v>-16420.589286740753</v>
      </c>
      <c r="AF85" s="320">
        <v>-366345.94444721343</v>
      </c>
      <c r="AG85" s="318">
        <v>-428385.36518599745</v>
      </c>
      <c r="AH85" s="318">
        <v>-461732.44494420616</v>
      </c>
      <c r="AI85" s="318">
        <v>-222158.80708597868</v>
      </c>
      <c r="AJ85" s="1116">
        <v>-1478622.5616633962</v>
      </c>
      <c r="AK85" s="321">
        <v>-1495043.1509501371</v>
      </c>
      <c r="AL85" s="300">
        <v>56</v>
      </c>
      <c r="AM85" s="318">
        <v>916248.29690948455</v>
      </c>
      <c r="AN85" s="318">
        <v>1042111.5523431823</v>
      </c>
      <c r="AO85" s="318">
        <v>846651.26345773041</v>
      </c>
      <c r="AP85" s="318">
        <v>1315383.163160501</v>
      </c>
      <c r="AQ85" s="319">
        <v>4120394.2758708983</v>
      </c>
      <c r="AR85" s="320">
        <v>1372363.2970025875</v>
      </c>
      <c r="AS85" s="318">
        <v>1393195.70800226</v>
      </c>
      <c r="AT85" s="318">
        <v>764382.9807298407</v>
      </c>
      <c r="AU85" s="318">
        <v>-367998.74253413454</v>
      </c>
      <c r="AV85" s="1116">
        <v>3161943.2432005536</v>
      </c>
      <c r="AW85" s="321">
        <v>7282337.5190714523</v>
      </c>
      <c r="AX85" s="300">
        <v>56</v>
      </c>
      <c r="AY85" s="318">
        <v>42726.652518655435</v>
      </c>
      <c r="AZ85" s="318">
        <v>22833.508005436161</v>
      </c>
      <c r="BA85" s="318">
        <v>32458.528381463635</v>
      </c>
      <c r="BB85" s="318">
        <v>38361.900643626781</v>
      </c>
      <c r="BC85" s="319">
        <v>136380.58954918201</v>
      </c>
      <c r="BD85" s="320">
        <v>-55409.918917593022</v>
      </c>
      <c r="BE85" s="318">
        <v>11358.323413539474</v>
      </c>
      <c r="BF85" s="318">
        <v>-115308.42521541673</v>
      </c>
      <c r="BG85" s="318">
        <v>-26550.169107800204</v>
      </c>
      <c r="BH85" s="1116">
        <v>-185910.18982727049</v>
      </c>
      <c r="BI85" s="321">
        <v>-49529.600278088474</v>
      </c>
      <c r="BJ85" s="300">
        <v>56</v>
      </c>
      <c r="BK85" s="318">
        <v>-2.2000000000000011E-24</v>
      </c>
      <c r="BL85" s="318">
        <v>-2.2000000000000011E-24</v>
      </c>
      <c r="BM85" s="318">
        <v>-2.2000000000000011E-24</v>
      </c>
      <c r="BN85" s="318">
        <v>-2.2000000000000011E-24</v>
      </c>
      <c r="BO85" s="319">
        <v>-8.8000000000000045E-24</v>
      </c>
      <c r="BP85" s="320">
        <v>-2.2000000000000012E-17</v>
      </c>
      <c r="BQ85" s="318">
        <v>-2.2000000000000012E-17</v>
      </c>
      <c r="BR85" s="318">
        <v>-2.2000000000000012E-17</v>
      </c>
      <c r="BS85" s="318">
        <v>-2.2000000000000012E-17</v>
      </c>
      <c r="BT85" s="1116">
        <v>-8.8000000000000049E-17</v>
      </c>
      <c r="BU85" s="321">
        <v>-8.8000008800000049E-17</v>
      </c>
      <c r="BV85" s="300">
        <v>56</v>
      </c>
      <c r="BW85" s="318">
        <v>181179.37401049002</v>
      </c>
      <c r="BX85" s="318">
        <v>179464.2611259048</v>
      </c>
      <c r="BY85" s="318">
        <v>268304.35315708339</v>
      </c>
      <c r="BZ85" s="318">
        <v>297347.17765976215</v>
      </c>
      <c r="CA85" s="319">
        <v>926295.16595324036</v>
      </c>
      <c r="CB85" s="320">
        <v>-116120.90471727442</v>
      </c>
      <c r="CC85" s="318">
        <v>-122937.01615125107</v>
      </c>
      <c r="CD85" s="318">
        <v>-50082.459247705614</v>
      </c>
      <c r="CE85" s="318">
        <v>-57759.943888366368</v>
      </c>
      <c r="CF85" s="1116">
        <v>-346900.32400459715</v>
      </c>
      <c r="CG85" s="321">
        <v>579394.84194864321</v>
      </c>
      <c r="CH85" s="300">
        <v>56</v>
      </c>
      <c r="CI85" s="1116">
        <v>-196400.16676432019</v>
      </c>
      <c r="CJ85" s="1116">
        <v>925368.63439777563</v>
      </c>
      <c r="CK85" s="1116">
        <v>-935374.8080585436</v>
      </c>
      <c r="CL85" s="1116">
        <v>-1787831.3599702697</v>
      </c>
      <c r="CM85" s="318">
        <v>-1994237.7003953531</v>
      </c>
    </row>
    <row r="86" spans="1:100" ht="15.75" customHeight="1">
      <c r="A86" s="330"/>
      <c r="B86" s="294"/>
      <c r="C86" s="314" t="s">
        <v>1313</v>
      </c>
      <c r="D86" s="314" t="s">
        <v>1313</v>
      </c>
      <c r="E86" s="314" t="s">
        <v>1313</v>
      </c>
      <c r="F86" s="314" t="s">
        <v>1313</v>
      </c>
      <c r="G86" s="315"/>
      <c r="H86" s="316" t="s">
        <v>1313</v>
      </c>
      <c r="I86" s="314" t="s">
        <v>1313</v>
      </c>
      <c r="J86" s="314" t="s">
        <v>1313</v>
      </c>
      <c r="K86" s="314" t="s">
        <v>1313</v>
      </c>
      <c r="L86" s="1115" t="s">
        <v>1313</v>
      </c>
      <c r="M86" s="317"/>
      <c r="N86" s="294"/>
      <c r="O86" s="314" t="s">
        <v>1313</v>
      </c>
      <c r="P86" s="314" t="s">
        <v>1313</v>
      </c>
      <c r="Q86" s="314" t="s">
        <v>1313</v>
      </c>
      <c r="R86" s="314" t="s">
        <v>1313</v>
      </c>
      <c r="S86" s="315"/>
      <c r="T86" s="316" t="s">
        <v>1313</v>
      </c>
      <c r="U86" s="314" t="s">
        <v>1313</v>
      </c>
      <c r="V86" s="314" t="s">
        <v>1313</v>
      </c>
      <c r="W86" s="314" t="s">
        <v>1313</v>
      </c>
      <c r="X86" s="1115" t="s">
        <v>1313</v>
      </c>
      <c r="Y86" s="317"/>
      <c r="Z86" s="294"/>
      <c r="AA86" s="314" t="s">
        <v>1313</v>
      </c>
      <c r="AB86" s="314" t="s">
        <v>1313</v>
      </c>
      <c r="AC86" s="314" t="s">
        <v>1313</v>
      </c>
      <c r="AD86" s="314" t="s">
        <v>1313</v>
      </c>
      <c r="AE86" s="315"/>
      <c r="AF86" s="316" t="s">
        <v>1313</v>
      </c>
      <c r="AG86" s="314" t="s">
        <v>1313</v>
      </c>
      <c r="AH86" s="314" t="s">
        <v>1313</v>
      </c>
      <c r="AI86" s="314" t="s">
        <v>1313</v>
      </c>
      <c r="AJ86" s="1115" t="s">
        <v>1313</v>
      </c>
      <c r="AK86" s="317"/>
      <c r="AL86" s="294"/>
      <c r="AM86" s="314" t="s">
        <v>1313</v>
      </c>
      <c r="AN86" s="314" t="s">
        <v>1313</v>
      </c>
      <c r="AO86" s="314" t="s">
        <v>1313</v>
      </c>
      <c r="AP86" s="314" t="s">
        <v>1313</v>
      </c>
      <c r="AQ86" s="315"/>
      <c r="AR86" s="316" t="s">
        <v>1313</v>
      </c>
      <c r="AS86" s="314" t="s">
        <v>1313</v>
      </c>
      <c r="AT86" s="314" t="s">
        <v>1313</v>
      </c>
      <c r="AU86" s="314" t="s">
        <v>1313</v>
      </c>
      <c r="AV86" s="1115"/>
      <c r="AW86" s="317" t="s">
        <v>1313</v>
      </c>
      <c r="AX86" s="294"/>
      <c r="AY86" s="314" t="s">
        <v>1313</v>
      </c>
      <c r="AZ86" s="314" t="s">
        <v>1313</v>
      </c>
      <c r="BA86" s="314" t="s">
        <v>1313</v>
      </c>
      <c r="BB86" s="314" t="s">
        <v>1313</v>
      </c>
      <c r="BC86" s="315"/>
      <c r="BD86" s="316" t="s">
        <v>1313</v>
      </c>
      <c r="BE86" s="314" t="s">
        <v>1313</v>
      </c>
      <c r="BF86" s="314" t="s">
        <v>1313</v>
      </c>
      <c r="BG86" s="314" t="s">
        <v>1313</v>
      </c>
      <c r="BH86" s="1115"/>
      <c r="BI86" s="317" t="s">
        <v>1313</v>
      </c>
      <c r="BJ86" s="294"/>
      <c r="BK86" s="314" t="s">
        <v>1313</v>
      </c>
      <c r="BL86" s="314" t="s">
        <v>1313</v>
      </c>
      <c r="BM86" s="314" t="s">
        <v>1313</v>
      </c>
      <c r="BN86" s="314" t="s">
        <v>1313</v>
      </c>
      <c r="BO86" s="315"/>
      <c r="BP86" s="316" t="s">
        <v>1313</v>
      </c>
      <c r="BQ86" s="314" t="s">
        <v>1313</v>
      </c>
      <c r="BR86" s="314" t="s">
        <v>1313</v>
      </c>
      <c r="BS86" s="314" t="s">
        <v>1313</v>
      </c>
      <c r="BT86" s="1115"/>
      <c r="BU86" s="317" t="s">
        <v>1313</v>
      </c>
      <c r="BV86" s="294"/>
      <c r="BW86" s="314" t="s">
        <v>1313</v>
      </c>
      <c r="BX86" s="314" t="s">
        <v>1313</v>
      </c>
      <c r="BY86" s="314" t="s">
        <v>1313</v>
      </c>
      <c r="BZ86" s="314" t="s">
        <v>1313</v>
      </c>
      <c r="CA86" s="315"/>
      <c r="CB86" s="316" t="s">
        <v>1313</v>
      </c>
      <c r="CC86" s="314" t="s">
        <v>1313</v>
      </c>
      <c r="CD86" s="314" t="s">
        <v>1313</v>
      </c>
      <c r="CE86" s="314" t="s">
        <v>1313</v>
      </c>
      <c r="CF86" s="1115"/>
      <c r="CG86" s="317" t="s">
        <v>1313</v>
      </c>
      <c r="CH86" s="294"/>
      <c r="CI86" s="1115" t="s">
        <v>1313</v>
      </c>
      <c r="CJ86" s="1115" t="s">
        <v>1313</v>
      </c>
      <c r="CK86" s="1115" t="s">
        <v>1313</v>
      </c>
      <c r="CL86" s="1115" t="s">
        <v>1313</v>
      </c>
      <c r="CM86" s="314" t="s">
        <v>1313</v>
      </c>
    </row>
    <row r="87" spans="1:100" ht="15.75" customHeight="1">
      <c r="A87" s="299" t="s">
        <v>299</v>
      </c>
      <c r="B87" s="300">
        <v>57</v>
      </c>
      <c r="C87" s="331">
        <v>-0.95979140446113598</v>
      </c>
      <c r="D87" s="331">
        <v>5.0376509038326446E-2</v>
      </c>
      <c r="E87" s="331">
        <v>-1.2670169354396987</v>
      </c>
      <c r="F87" s="331">
        <v>-2.3457920142988278</v>
      </c>
      <c r="G87" s="332">
        <v>-0.90771848097019092</v>
      </c>
      <c r="H87" s="333">
        <v>-9.3019108081765375E-2</v>
      </c>
      <c r="I87" s="331">
        <v>0.1076125242939163</v>
      </c>
      <c r="J87" s="331">
        <v>-0.50479890984428988</v>
      </c>
      <c r="K87" s="331">
        <v>-0.98932341157196302</v>
      </c>
      <c r="L87" s="1117">
        <v>-0.36312428365979288</v>
      </c>
      <c r="M87" s="334">
        <v>-0.46187199225103598</v>
      </c>
      <c r="N87" s="300">
        <v>57</v>
      </c>
      <c r="O87" s="331">
        <v>-0.28466889969982823</v>
      </c>
      <c r="P87" s="331">
        <v>0.15481551557613632</v>
      </c>
      <c r="Q87" s="331">
        <v>-0.11916702632432177</v>
      </c>
      <c r="R87" s="331">
        <v>-0.33594268458153065</v>
      </c>
      <c r="S87" s="332">
        <v>-0.1148996118720364</v>
      </c>
      <c r="T87" s="333">
        <v>-0.75211241452718058</v>
      </c>
      <c r="U87" s="331">
        <v>-0.70281019476486517</v>
      </c>
      <c r="V87" s="331">
        <v>-0.65723973357849608</v>
      </c>
      <c r="W87" s="331">
        <v>-0.41513328259141291</v>
      </c>
      <c r="X87" s="1117">
        <v>-0.63356423411798557</v>
      </c>
      <c r="Y87" s="334">
        <v>-0.46586785199497732</v>
      </c>
      <c r="Z87" s="300">
        <v>57</v>
      </c>
      <c r="AA87" s="331">
        <v>-0.15488049900879489</v>
      </c>
      <c r="AB87" s="331">
        <v>8.8389665685241522E-2</v>
      </c>
      <c r="AC87" s="331">
        <v>-2.558942693191071E-2</v>
      </c>
      <c r="AD87" s="331">
        <v>2.6561452469572269E-2</v>
      </c>
      <c r="AE87" s="332">
        <v>-1.0283216865137388E-2</v>
      </c>
      <c r="AF87" s="333">
        <v>-0.48158615223682272</v>
      </c>
      <c r="AG87" s="331">
        <v>-0.50115128241307705</v>
      </c>
      <c r="AH87" s="331">
        <v>-0.59572452308510471</v>
      </c>
      <c r="AI87" s="331">
        <v>-0.2962912966183186</v>
      </c>
      <c r="AJ87" s="1117">
        <v>-0.47084114337998978</v>
      </c>
      <c r="AK87" s="334">
        <v>-0.31559510278576536</v>
      </c>
      <c r="AL87" s="300">
        <v>57</v>
      </c>
      <c r="AM87" s="331">
        <v>0.22612348366880958</v>
      </c>
      <c r="AN87" s="331">
        <v>0.2363739989284421</v>
      </c>
      <c r="AO87" s="331">
        <v>0.20206274507363003</v>
      </c>
      <c r="AP87" s="331">
        <v>0.26210191133111671</v>
      </c>
      <c r="AQ87" s="332">
        <v>0.23319434053601654</v>
      </c>
      <c r="AR87" s="333">
        <v>0.27013578546406147</v>
      </c>
      <c r="AS87" s="331">
        <v>0.26275018424942592</v>
      </c>
      <c r="AT87" s="331">
        <v>0.1518456612952146</v>
      </c>
      <c r="AU87" s="331">
        <v>-6.954733113022693E-2</v>
      </c>
      <c r="AV87" s="1117">
        <v>0.15269246020683755</v>
      </c>
      <c r="AW87" s="334">
        <v>0.18975648916211069</v>
      </c>
      <c r="AX87" s="300">
        <v>57</v>
      </c>
      <c r="AY87" s="331">
        <v>0.21965849511426136</v>
      </c>
      <c r="AZ87" s="331">
        <v>0.15333242714080469</v>
      </c>
      <c r="BA87" s="331">
        <v>0.23195091088071335</v>
      </c>
      <c r="BB87" s="331">
        <v>0.26140324329474518</v>
      </c>
      <c r="BC87" s="332">
        <v>0.21643595164568652</v>
      </c>
      <c r="BD87" s="333">
        <v>-0.42221093318616271</v>
      </c>
      <c r="BE87" s="331">
        <v>8.3579904566906005E-2</v>
      </c>
      <c r="BF87" s="331">
        <v>-0.84009304329256573</v>
      </c>
      <c r="BG87" s="331">
        <v>-0.18069314187386329</v>
      </c>
      <c r="BH87" s="1117">
        <v>-0.33720484464675254</v>
      </c>
      <c r="BI87" s="334">
        <v>-4.192282833361255E-2</v>
      </c>
      <c r="BJ87" s="300">
        <v>57</v>
      </c>
      <c r="BK87" s="331" t="s">
        <v>1335</v>
      </c>
      <c r="BL87" s="331" t="s">
        <v>1335</v>
      </c>
      <c r="BM87" s="331" t="s">
        <v>1335</v>
      </c>
      <c r="BN87" s="331" t="s">
        <v>1335</v>
      </c>
      <c r="BO87" s="332" t="s">
        <v>1335</v>
      </c>
      <c r="BP87" s="333" t="s">
        <v>1335</v>
      </c>
      <c r="BQ87" s="331" t="s">
        <v>1335</v>
      </c>
      <c r="BR87" s="331" t="s">
        <v>1335</v>
      </c>
      <c r="BS87" s="331" t="s">
        <v>1335</v>
      </c>
      <c r="BT87" s="1117" t="s">
        <v>1335</v>
      </c>
      <c r="BU87" s="334" t="s">
        <v>1335</v>
      </c>
      <c r="BV87" s="300">
        <v>57</v>
      </c>
      <c r="BW87" s="331">
        <v>0.61795596327344526</v>
      </c>
      <c r="BX87" s="331">
        <v>0.57241668795546008</v>
      </c>
      <c r="BY87" s="331">
        <v>0.78382774351995677</v>
      </c>
      <c r="BZ87" s="331">
        <v>0.77295900981562338</v>
      </c>
      <c r="CA87" s="332">
        <v>0.69453104032005153</v>
      </c>
      <c r="CB87" s="333">
        <v>-0.55194373279735998</v>
      </c>
      <c r="CC87" s="331">
        <v>-0.56690072988271101</v>
      </c>
      <c r="CD87" s="331">
        <v>-0.26921797190386454</v>
      </c>
      <c r="CE87" s="331">
        <v>-0.24939275844733519</v>
      </c>
      <c r="CF87" s="1117">
        <v>-0.41059354985651103</v>
      </c>
      <c r="CG87" s="334">
        <v>0.2659514205569854</v>
      </c>
      <c r="CH87" s="300">
        <v>57</v>
      </c>
      <c r="CI87" s="1117">
        <v>-1.2665705642566092E-2</v>
      </c>
      <c r="CJ87" s="1117">
        <v>5.4410199741744089E-2</v>
      </c>
      <c r="CK87" s="1117">
        <v>-6.1093271456103035E-2</v>
      </c>
      <c r="CL87" s="1117">
        <v>-0.10807962015736593</v>
      </c>
      <c r="CM87" s="331">
        <v>-3.0982724177328481E-2</v>
      </c>
    </row>
    <row r="88" spans="1:100" ht="15.75" customHeight="1">
      <c r="A88" s="299" t="s">
        <v>301</v>
      </c>
      <c r="B88" s="300">
        <v>58</v>
      </c>
      <c r="C88" s="335">
        <v>1.6107016774296004</v>
      </c>
      <c r="D88" s="335">
        <v>0.73982686703698319</v>
      </c>
      <c r="E88" s="335">
        <v>1.8207257995439203</v>
      </c>
      <c r="F88" s="335">
        <v>2.5004424816164619</v>
      </c>
      <c r="G88" s="332">
        <v>1.4963057123103007</v>
      </c>
      <c r="H88" s="336">
        <v>0.99178672141399937</v>
      </c>
      <c r="I88" s="335">
        <v>0.79395166224859159</v>
      </c>
      <c r="J88" s="335">
        <v>1.363394382081041</v>
      </c>
      <c r="K88" s="335">
        <v>1.7974712211261157</v>
      </c>
      <c r="L88" s="1117">
        <v>1.2302709191798373</v>
      </c>
      <c r="M88" s="337">
        <v>1.2785092705190932</v>
      </c>
      <c r="N88" s="300">
        <v>58</v>
      </c>
      <c r="O88" s="335">
        <v>1.1414556411729573</v>
      </c>
      <c r="P88" s="335">
        <v>0.7332741590086278</v>
      </c>
      <c r="Q88" s="335">
        <v>0.97421014441147646</v>
      </c>
      <c r="R88" s="335">
        <v>1.1039284298231553</v>
      </c>
      <c r="S88" s="332">
        <v>0.96424497054423186</v>
      </c>
      <c r="T88" s="336">
        <v>1.6421581399440626</v>
      </c>
      <c r="U88" s="335">
        <v>1.608324650822504</v>
      </c>
      <c r="V88" s="335">
        <v>1.5589603784308197</v>
      </c>
      <c r="W88" s="335">
        <v>1.2937316430783607</v>
      </c>
      <c r="X88" s="1117">
        <v>1.5277568920676012</v>
      </c>
      <c r="Y88" s="337">
        <v>1.3455603309961142</v>
      </c>
      <c r="Z88" s="300">
        <v>58</v>
      </c>
      <c r="AA88" s="335">
        <v>1.0318225439550701</v>
      </c>
      <c r="AB88" s="335">
        <v>0.81788568989200128</v>
      </c>
      <c r="AC88" s="335">
        <v>0.95061362471927147</v>
      </c>
      <c r="AD88" s="335">
        <v>0.86878293313170785</v>
      </c>
      <c r="AE88" s="332">
        <v>0.91204169684596037</v>
      </c>
      <c r="AF88" s="336">
        <v>1.3928111671753731</v>
      </c>
      <c r="AG88" s="335">
        <v>1.4287867151226399</v>
      </c>
      <c r="AH88" s="335">
        <v>1.537599517662577</v>
      </c>
      <c r="AI88" s="335">
        <v>1.2202703279838429</v>
      </c>
      <c r="AJ88" s="1117">
        <v>1.3971428781100137</v>
      </c>
      <c r="AK88" s="337">
        <v>1.233623734603541</v>
      </c>
      <c r="AL88" s="300">
        <v>58</v>
      </c>
      <c r="AM88" s="335">
        <v>0.74470564200080092</v>
      </c>
      <c r="AN88" s="335">
        <v>0.73511916217489981</v>
      </c>
      <c r="AO88" s="335">
        <v>0.77406238982460318</v>
      </c>
      <c r="AP88" s="335">
        <v>0.70636280592345091</v>
      </c>
      <c r="AQ88" s="332">
        <v>0.7383847869690906</v>
      </c>
      <c r="AR88" s="336">
        <v>0.69423816439533914</v>
      </c>
      <c r="AS88" s="335">
        <v>0.70181864076612566</v>
      </c>
      <c r="AT88" s="335">
        <v>0.81864852741932514</v>
      </c>
      <c r="AU88" s="335">
        <v>1.0280145203871103</v>
      </c>
      <c r="AV88" s="1117">
        <v>0.81170986342934859</v>
      </c>
      <c r="AW88" s="337">
        <v>0.77795012084995041</v>
      </c>
      <c r="AX88" s="300">
        <v>58</v>
      </c>
      <c r="AY88" s="335">
        <v>0.76894255569594805</v>
      </c>
      <c r="AZ88" s="335">
        <v>0.83330379913653529</v>
      </c>
      <c r="BA88" s="335">
        <v>0.7612334954860398</v>
      </c>
      <c r="BB88" s="335">
        <v>0.72936452624876791</v>
      </c>
      <c r="BC88" s="332">
        <v>0.77322325243852341</v>
      </c>
      <c r="BD88" s="336">
        <v>1.3963409984213708</v>
      </c>
      <c r="BE88" s="335">
        <v>0.8945300598747663</v>
      </c>
      <c r="BF88" s="335">
        <v>1.8297758938161923</v>
      </c>
      <c r="BG88" s="335">
        <v>1.1678890574665002</v>
      </c>
      <c r="BH88" s="1117">
        <v>1.3196700992091954</v>
      </c>
      <c r="BI88" s="337">
        <v>1.0282249459564867</v>
      </c>
      <c r="BJ88" s="300">
        <v>58</v>
      </c>
      <c r="BK88" s="335" t="s">
        <v>1335</v>
      </c>
      <c r="BL88" s="335" t="s">
        <v>1335</v>
      </c>
      <c r="BM88" s="335" t="s">
        <v>1335</v>
      </c>
      <c r="BN88" s="335" t="s">
        <v>1335</v>
      </c>
      <c r="BO88" s="332" t="s">
        <v>1335</v>
      </c>
      <c r="BP88" s="336" t="s">
        <v>1335</v>
      </c>
      <c r="BQ88" s="335" t="s">
        <v>1335</v>
      </c>
      <c r="BR88" s="335" t="s">
        <v>1335</v>
      </c>
      <c r="BS88" s="335" t="s">
        <v>1335</v>
      </c>
      <c r="BT88" s="1117" t="s">
        <v>1335</v>
      </c>
      <c r="BU88" s="337" t="s">
        <v>1335</v>
      </c>
      <c r="BV88" s="300">
        <v>58</v>
      </c>
      <c r="BW88" s="335">
        <v>0.36939406388233897</v>
      </c>
      <c r="BX88" s="335">
        <v>0.4152803900705867</v>
      </c>
      <c r="BY88" s="335">
        <v>0.20992093630461978</v>
      </c>
      <c r="BZ88" s="335">
        <v>0.21666539071160948</v>
      </c>
      <c r="CA88" s="332">
        <v>0.29519882626210714</v>
      </c>
      <c r="CB88" s="336">
        <v>1.524950002374545</v>
      </c>
      <c r="CC88" s="335">
        <v>1.5403125020863953</v>
      </c>
      <c r="CD88" s="335">
        <v>1.2521392968335265</v>
      </c>
      <c r="CE88" s="335">
        <v>1.2254620254811561</v>
      </c>
      <c r="CF88" s="1117">
        <v>1.3867267020830925</v>
      </c>
      <c r="CG88" s="337">
        <v>0.71850548882166998</v>
      </c>
      <c r="CH88" s="300">
        <v>58</v>
      </c>
      <c r="CI88" s="1117">
        <v>0.94883973280111744</v>
      </c>
      <c r="CJ88" s="1117">
        <v>0.88708095341840942</v>
      </c>
      <c r="CK88" s="1117">
        <v>1.0018363964131438</v>
      </c>
      <c r="CL88" s="1117">
        <v>1.0287344695761034</v>
      </c>
      <c r="CM88" s="331">
        <v>0.96566016097458574</v>
      </c>
    </row>
    <row r="89" spans="1:100" ht="15.75" customHeight="1">
      <c r="A89" s="338" t="s">
        <v>303</v>
      </c>
      <c r="B89" s="300">
        <v>59</v>
      </c>
      <c r="C89" s="335">
        <v>0.34908972703153573</v>
      </c>
      <c r="D89" s="335">
        <v>0.20979662392469037</v>
      </c>
      <c r="E89" s="335">
        <v>0.44629113589577846</v>
      </c>
      <c r="F89" s="335">
        <v>0.84534953268236612</v>
      </c>
      <c r="G89" s="339">
        <v>0.41141276865989035</v>
      </c>
      <c r="H89" s="336">
        <v>0.10123238666776607</v>
      </c>
      <c r="I89" s="335">
        <v>9.8435813457492097E-2</v>
      </c>
      <c r="J89" s="335">
        <v>0.14140452776324883</v>
      </c>
      <c r="K89" s="335">
        <v>0.19185219044584745</v>
      </c>
      <c r="L89" s="1118">
        <v>0.13285336447995474</v>
      </c>
      <c r="M89" s="337">
        <v>0.18336272173194287</v>
      </c>
      <c r="N89" s="300">
        <v>59</v>
      </c>
      <c r="O89" s="335">
        <v>0.14321325852687053</v>
      </c>
      <c r="P89" s="335">
        <v>0.11191032541523586</v>
      </c>
      <c r="Q89" s="335">
        <v>0.14495688191284548</v>
      </c>
      <c r="R89" s="335">
        <v>0.23201425475837537</v>
      </c>
      <c r="S89" s="339">
        <v>0.15065464132780432</v>
      </c>
      <c r="T89" s="336">
        <v>0.10995427458311781</v>
      </c>
      <c r="U89" s="335">
        <v>9.4485543942361166E-2</v>
      </c>
      <c r="V89" s="335">
        <v>9.8279355147676467E-2</v>
      </c>
      <c r="W89" s="335">
        <v>0.12140163951305198</v>
      </c>
      <c r="X89" s="1118">
        <v>0.10580734205038486</v>
      </c>
      <c r="Y89" s="337">
        <v>0.12030752099886292</v>
      </c>
      <c r="Z89" s="300">
        <v>59</v>
      </c>
      <c r="AA89" s="335">
        <v>0.1230579550537249</v>
      </c>
      <c r="AB89" s="335">
        <v>9.3724644422757269E-2</v>
      </c>
      <c r="AC89" s="335">
        <v>7.4975802212639261E-2</v>
      </c>
      <c r="AD89" s="335">
        <v>0.10465561439871991</v>
      </c>
      <c r="AE89" s="339">
        <v>9.8241520019177284E-2</v>
      </c>
      <c r="AF89" s="336">
        <v>8.877498506144961E-2</v>
      </c>
      <c r="AG89" s="335">
        <v>7.236456729043711E-2</v>
      </c>
      <c r="AH89" s="335">
        <v>5.812500542252768E-2</v>
      </c>
      <c r="AI89" s="335">
        <v>7.6020968634475716E-2</v>
      </c>
      <c r="AJ89" s="1118">
        <v>7.3698265269976318E-2</v>
      </c>
      <c r="AK89" s="337">
        <v>8.1971368182224141E-2</v>
      </c>
      <c r="AL89" s="300">
        <v>59</v>
      </c>
      <c r="AM89" s="335">
        <v>2.9170874330389517E-2</v>
      </c>
      <c r="AN89" s="335">
        <v>2.8506838896658091E-2</v>
      </c>
      <c r="AO89" s="335">
        <v>2.3874865101766788E-2</v>
      </c>
      <c r="AP89" s="335">
        <v>3.1535282745432408E-2</v>
      </c>
      <c r="AQ89" s="339">
        <v>2.8420872494892814E-2</v>
      </c>
      <c r="AR89" s="336">
        <v>3.5626050140599351E-2</v>
      </c>
      <c r="AS89" s="335">
        <v>3.5431174984448435E-2</v>
      </c>
      <c r="AT89" s="335">
        <v>2.9505811285460339E-2</v>
      </c>
      <c r="AU89" s="335">
        <v>4.1532810743116599E-2</v>
      </c>
      <c r="AV89" s="1118">
        <v>3.5597676363813509E-2</v>
      </c>
      <c r="AW89" s="337">
        <v>3.2293389987938924E-2</v>
      </c>
      <c r="AX89" s="300">
        <v>59</v>
      </c>
      <c r="AY89" s="335">
        <v>1.1398949189790493E-2</v>
      </c>
      <c r="AZ89" s="335">
        <v>1.3363773722659936E-2</v>
      </c>
      <c r="BA89" s="335">
        <v>6.8155936332468742E-3</v>
      </c>
      <c r="BB89" s="335">
        <v>9.2322304564868476E-3</v>
      </c>
      <c r="BC89" s="339">
        <v>1.034079591579006E-2</v>
      </c>
      <c r="BD89" s="336">
        <v>2.5869934764792078E-2</v>
      </c>
      <c r="BE89" s="335">
        <v>2.1890035558327657E-2</v>
      </c>
      <c r="BF89" s="335">
        <v>1.0317149476373402E-2</v>
      </c>
      <c r="BG89" s="335">
        <v>1.2804084407363052E-2</v>
      </c>
      <c r="BH89" s="1118">
        <v>1.7534745437557151E-2</v>
      </c>
      <c r="BI89" s="337">
        <v>1.3697882377125659E-2</v>
      </c>
      <c r="BJ89" s="300">
        <v>59</v>
      </c>
      <c r="BK89" s="335" t="s">
        <v>1335</v>
      </c>
      <c r="BL89" s="335" t="s">
        <v>1335</v>
      </c>
      <c r="BM89" s="335" t="s">
        <v>1335</v>
      </c>
      <c r="BN89" s="335" t="s">
        <v>1335</v>
      </c>
      <c r="BO89" s="339" t="s">
        <v>1335</v>
      </c>
      <c r="BP89" s="336" t="s">
        <v>1335</v>
      </c>
      <c r="BQ89" s="335" t="s">
        <v>1335</v>
      </c>
      <c r="BR89" s="335" t="s">
        <v>1335</v>
      </c>
      <c r="BS89" s="335" t="s">
        <v>1335</v>
      </c>
      <c r="BT89" s="1118" t="s">
        <v>1335</v>
      </c>
      <c r="BU89" s="337" t="s">
        <v>1335</v>
      </c>
      <c r="BV89" s="300">
        <v>59</v>
      </c>
      <c r="BW89" s="335">
        <v>1.2649972844215724E-2</v>
      </c>
      <c r="BX89" s="335">
        <v>1.2302921973953225E-2</v>
      </c>
      <c r="BY89" s="335">
        <v>6.2513201754235857E-3</v>
      </c>
      <c r="BZ89" s="335">
        <v>1.03755994727672E-2</v>
      </c>
      <c r="CA89" s="339">
        <v>1.0270133417841162E-2</v>
      </c>
      <c r="CB89" s="336">
        <v>2.6993730422815127E-2</v>
      </c>
      <c r="CC89" s="335">
        <v>2.6588227796315797E-2</v>
      </c>
      <c r="CD89" s="335">
        <v>1.70786750703379E-2</v>
      </c>
      <c r="CE89" s="335">
        <v>2.3930732966178963E-2</v>
      </c>
      <c r="CF89" s="1118">
        <v>2.3866847773418364E-2</v>
      </c>
      <c r="CG89" s="337">
        <v>1.554309062134461E-2</v>
      </c>
      <c r="CH89" s="300">
        <v>59</v>
      </c>
      <c r="CI89" s="335">
        <v>6.3825972841448461E-2</v>
      </c>
      <c r="CJ89" s="335">
        <v>5.8508846839846626E-2</v>
      </c>
      <c r="CK89" s="335">
        <v>5.9256875042959373E-2</v>
      </c>
      <c r="CL89" s="335">
        <v>7.9345150581262638E-2</v>
      </c>
      <c r="CM89" s="335">
        <v>6.5322563202742726E-2</v>
      </c>
    </row>
    <row r="90" spans="1:100" ht="15.75" customHeight="1">
      <c r="A90" s="271"/>
      <c r="N90" s="272"/>
      <c r="Z90" s="272"/>
      <c r="AX90" s="272"/>
    </row>
    <row r="91" spans="1:100" ht="15.75" customHeight="1">
      <c r="A91" s="271"/>
    </row>
    <row r="92" spans="1:100" ht="15.75" customHeight="1">
      <c r="C92" s="267"/>
      <c r="D92" s="267"/>
      <c r="E92" s="267"/>
      <c r="F92" s="267"/>
      <c r="H92" s="267"/>
      <c r="I92" s="267"/>
      <c r="J92" s="267"/>
      <c r="K92" s="267"/>
      <c r="O92" s="267"/>
      <c r="P92" s="267"/>
      <c r="Q92" s="267"/>
      <c r="R92" s="267"/>
      <c r="T92" s="267"/>
      <c r="U92" s="267"/>
      <c r="V92" s="267"/>
      <c r="W92" s="267"/>
      <c r="AA92" s="267"/>
      <c r="AB92" s="267"/>
      <c r="AC92" s="267"/>
      <c r="AD92" s="267"/>
      <c r="AF92" s="267"/>
      <c r="AG92" s="267"/>
      <c r="AH92" s="267"/>
      <c r="AI92" s="267"/>
      <c r="AM92" s="267"/>
      <c r="AN92" s="267"/>
      <c r="AO92" s="267"/>
      <c r="AP92" s="267"/>
      <c r="AR92" s="267"/>
      <c r="AS92" s="267"/>
      <c r="AT92" s="267"/>
      <c r="AU92" s="267"/>
      <c r="AY92" s="267"/>
      <c r="AZ92" s="267"/>
      <c r="BA92" s="267"/>
      <c r="BB92" s="267"/>
      <c r="BD92" s="267"/>
      <c r="BE92" s="267"/>
      <c r="BF92" s="267"/>
      <c r="BG92" s="267"/>
      <c r="BK92" s="267"/>
      <c r="BL92" s="267"/>
      <c r="BM92" s="267"/>
      <c r="BN92" s="267"/>
      <c r="BP92" s="267"/>
      <c r="BQ92" s="267"/>
      <c r="BR92" s="267"/>
      <c r="BS92" s="267"/>
      <c r="BW92" s="267"/>
      <c r="BX92" s="267"/>
      <c r="BY92" s="267"/>
      <c r="BZ92" s="267"/>
      <c r="CB92" s="267"/>
      <c r="CC92" s="267"/>
      <c r="CD92" s="267"/>
      <c r="CE92" s="267"/>
      <c r="CO92" s="267"/>
      <c r="CP92" s="267"/>
      <c r="CQ92" s="267"/>
      <c r="CR92" s="267"/>
      <c r="CS92" s="267"/>
      <c r="CT92" s="267"/>
      <c r="CU92" s="267"/>
      <c r="CV92" s="267"/>
    </row>
    <row r="93" spans="1:100" ht="15.75" customHeight="1">
      <c r="C93" s="265"/>
      <c r="H93" s="265"/>
      <c r="O93" s="265"/>
      <c r="T93" s="265"/>
      <c r="AA93" s="265"/>
      <c r="AF93" s="265"/>
      <c r="AM93" s="265"/>
      <c r="AR93" s="265"/>
      <c r="AY93" s="265"/>
      <c r="BD93" s="265"/>
      <c r="BK93" s="265"/>
      <c r="BP93" s="265"/>
      <c r="BW93" s="265"/>
      <c r="CB93" s="265"/>
      <c r="CO93" s="265"/>
      <c r="CP93" s="265"/>
      <c r="CR93" s="265"/>
      <c r="CT93" s="265"/>
      <c r="CV93" s="265"/>
    </row>
    <row r="94" spans="1:100" ht="15.75" customHeight="1"/>
    <row r="95" spans="1:100">
      <c r="C95" s="265"/>
      <c r="D95" s="265"/>
      <c r="E95" s="265"/>
      <c r="F95" s="265"/>
      <c r="H95" s="265"/>
      <c r="I95" s="265"/>
      <c r="J95" s="265"/>
      <c r="K95" s="265"/>
      <c r="O95" s="265"/>
      <c r="P95" s="265"/>
      <c r="Q95" s="265"/>
      <c r="R95" s="265"/>
      <c r="T95" s="265"/>
      <c r="U95" s="265"/>
      <c r="V95" s="265"/>
      <c r="W95" s="265"/>
      <c r="AA95" s="265"/>
      <c r="AB95" s="265"/>
      <c r="AC95" s="265"/>
      <c r="AD95" s="265"/>
      <c r="AF95" s="265"/>
      <c r="AG95" s="265"/>
      <c r="AH95" s="265"/>
      <c r="AI95" s="265"/>
      <c r="AM95" s="265"/>
      <c r="AN95" s="265"/>
      <c r="AO95" s="265"/>
      <c r="AP95" s="265"/>
      <c r="AR95" s="265"/>
      <c r="AS95" s="265"/>
      <c r="AT95" s="265"/>
      <c r="AU95" s="265"/>
      <c r="AY95" s="265"/>
      <c r="AZ95" s="265"/>
      <c r="BA95" s="265"/>
      <c r="BB95" s="265"/>
      <c r="BD95" s="265"/>
      <c r="BE95" s="265"/>
      <c r="BF95" s="265"/>
      <c r="BG95" s="265"/>
      <c r="BK95" s="265"/>
      <c r="BL95" s="265"/>
      <c r="BM95" s="265"/>
      <c r="BN95" s="265"/>
      <c r="BP95" s="265"/>
      <c r="BQ95" s="265"/>
      <c r="BR95" s="265"/>
      <c r="BS95" s="265"/>
      <c r="BW95" s="265"/>
      <c r="BX95" s="265"/>
      <c r="BY95" s="265"/>
      <c r="BZ95" s="265"/>
      <c r="CB95" s="265"/>
      <c r="CC95" s="265"/>
      <c r="CD95" s="265"/>
      <c r="CE95" s="265"/>
      <c r="CO95" s="265"/>
      <c r="CP95" s="265"/>
      <c r="CQ95" s="265"/>
      <c r="CR95" s="265"/>
      <c r="CS95" s="265"/>
      <c r="CT95" s="265"/>
      <c r="CU95" s="265"/>
      <c r="CV95" s="265"/>
    </row>
    <row r="96" spans="1:100">
      <c r="C96" s="265"/>
      <c r="H96" s="265"/>
      <c r="O96" s="265"/>
      <c r="T96" s="265"/>
      <c r="AA96" s="265"/>
      <c r="AF96" s="265"/>
      <c r="AM96" s="265"/>
      <c r="AR96" s="265"/>
      <c r="AY96" s="265"/>
      <c r="BD96" s="265"/>
      <c r="BK96" s="265"/>
      <c r="BP96" s="265"/>
      <c r="BW96" s="265"/>
      <c r="CB96" s="265"/>
      <c r="CO96" s="265"/>
      <c r="CP96" s="265"/>
      <c r="CR96" s="265"/>
      <c r="CT96" s="265"/>
      <c r="CV96" s="265"/>
    </row>
    <row r="98" spans="94:100">
      <c r="CP98" s="265"/>
      <c r="CR98" s="265"/>
      <c r="CT98" s="265"/>
      <c r="CV98" s="265"/>
    </row>
    <row r="99" spans="94:100">
      <c r="CP99" s="265"/>
      <c r="CR99" s="265"/>
      <c r="CT99" s="265"/>
      <c r="CV99" s="265"/>
    </row>
    <row r="100" spans="94:100">
      <c r="CP100" s="265"/>
      <c r="CR100" s="265"/>
      <c r="CT100" s="265"/>
      <c r="CV100" s="265"/>
    </row>
    <row r="102" spans="94:100">
      <c r="CP102" s="265"/>
      <c r="CR102" s="265"/>
      <c r="CT102" s="265"/>
      <c r="CV102" s="265"/>
    </row>
  </sheetData>
  <sheetProtection formatColumns="0"/>
  <mergeCells count="17">
    <mergeCell ref="E1:F1"/>
    <mergeCell ref="B10:B12"/>
    <mergeCell ref="N10:N12"/>
    <mergeCell ref="BI11:BI12"/>
    <mergeCell ref="Z10:Z12"/>
    <mergeCell ref="AW11:AW12"/>
    <mergeCell ref="AK11:AK12"/>
    <mergeCell ref="CM11:CM12"/>
    <mergeCell ref="CG11:CG12"/>
    <mergeCell ref="CH10:CH12"/>
    <mergeCell ref="M11:M12"/>
    <mergeCell ref="Y11:Y12"/>
    <mergeCell ref="AL10:AL12"/>
    <mergeCell ref="AX10:AX12"/>
    <mergeCell ref="BV10:BV12"/>
    <mergeCell ref="BJ10:BJ12"/>
    <mergeCell ref="BU11:BU12"/>
  </mergeCells>
  <conditionalFormatting sqref="CP14:CP90">
    <cfRule type="containsText" dxfId="2" priority="1" operator="containsText" text="false">
      <formula>NOT(ISERROR(SEARCH("false",CP14)))</formula>
    </cfRule>
  </conditionalFormatting>
  <pageMargins left="0.25" right="0.25" top="0.5" bottom="0.75" header="0.3" footer="0.3"/>
  <pageSetup paperSize="9" scale="67" fitToHeight="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000"/>
    <pageSetUpPr fitToPage="1"/>
  </sheetPr>
  <dimension ref="A1:DT102"/>
  <sheetViews>
    <sheetView showGridLines="0" zoomScale="70" zoomScaleNormal="70" workbookViewId="0">
      <pane xSplit="1" ySplit="12" topLeftCell="B13" activePane="bottomRight" state="frozen"/>
      <selection pane="bottomRight" activeCell="E39" sqref="E39"/>
      <selection pane="bottomLeft" activeCell="G37" sqref="G37"/>
      <selection pane="topRight" activeCell="G37" sqref="G37"/>
    </sheetView>
  </sheetViews>
  <sheetFormatPr defaultColWidth="9.140625" defaultRowHeight="12.6"/>
  <cols>
    <col min="1" max="1" width="70.42578125" style="263" bestFit="1" customWidth="1"/>
    <col min="2" max="2" width="8.5703125" style="263" bestFit="1" customWidth="1"/>
    <col min="3" max="6" width="14.140625" style="263" bestFit="1" customWidth="1"/>
    <col min="7" max="7" width="14" style="263" bestFit="1" customWidth="1"/>
    <col min="8" max="11" width="14.140625" style="263" bestFit="1" customWidth="1"/>
    <col min="12" max="12" width="15" style="263" bestFit="1" customWidth="1"/>
    <col min="13" max="13" width="16" style="263" bestFit="1" customWidth="1"/>
    <col min="14" max="14" width="7.140625" style="263" bestFit="1" customWidth="1"/>
    <col min="15" max="18" width="14.140625" style="263" bestFit="1" customWidth="1"/>
    <col min="19" max="19" width="14" style="263" bestFit="1" customWidth="1"/>
    <col min="20" max="23" width="14.140625" style="263" bestFit="1" customWidth="1"/>
    <col min="24" max="24" width="15" style="263" bestFit="1" customWidth="1"/>
    <col min="25" max="25" width="16" style="263" bestFit="1" customWidth="1"/>
    <col min="26" max="26" width="7.140625" style="263" bestFit="1" customWidth="1"/>
    <col min="27" max="30" width="14.140625" style="263" bestFit="1" customWidth="1"/>
    <col min="31" max="31" width="14" style="263" bestFit="1" customWidth="1"/>
    <col min="32" max="35" width="14.140625" style="263" bestFit="1" customWidth="1"/>
    <col min="36" max="36" width="15" style="263" bestFit="1" customWidth="1"/>
    <col min="37" max="37" width="16" style="263" bestFit="1" customWidth="1"/>
    <col min="38" max="38" width="7.140625" style="263" bestFit="1" customWidth="1"/>
    <col min="39" max="42" width="14.140625" style="263" bestFit="1" customWidth="1"/>
    <col min="43" max="43" width="14" style="263" bestFit="1" customWidth="1"/>
    <col min="44" max="47" width="14.140625" style="263" bestFit="1" customWidth="1"/>
    <col min="48" max="48" width="15" style="263" bestFit="1" customWidth="1"/>
    <col min="49" max="49" width="16" style="263" bestFit="1" customWidth="1"/>
    <col min="50" max="50" width="7.140625" style="263" bestFit="1" customWidth="1"/>
    <col min="51" max="54" width="14.140625" style="263" bestFit="1" customWidth="1"/>
    <col min="55" max="55" width="14" style="263" bestFit="1" customWidth="1"/>
    <col min="56" max="59" width="14.140625" style="263" bestFit="1" customWidth="1"/>
    <col min="60" max="60" width="15" style="263" bestFit="1" customWidth="1"/>
    <col min="61" max="61" width="16" style="263" bestFit="1" customWidth="1"/>
    <col min="62" max="62" width="7.140625" style="263" bestFit="1" customWidth="1"/>
    <col min="63" max="66" width="14.140625" style="263" bestFit="1" customWidth="1"/>
    <col min="67" max="67" width="14" style="263" bestFit="1" customWidth="1"/>
    <col min="68" max="71" width="14.140625" style="263" bestFit="1" customWidth="1"/>
    <col min="72" max="72" width="15" style="263" bestFit="1" customWidth="1"/>
    <col min="73" max="73" width="16" style="263" bestFit="1" customWidth="1"/>
    <col min="74" max="74" width="7.140625" style="263" bestFit="1" customWidth="1"/>
    <col min="75" max="78" width="14.140625" style="263" bestFit="1" customWidth="1"/>
    <col min="79" max="79" width="14" style="263" bestFit="1" customWidth="1"/>
    <col min="80" max="83" width="14.140625" style="263" bestFit="1" customWidth="1"/>
    <col min="84" max="84" width="15" style="263" bestFit="1" customWidth="1"/>
    <col min="85" max="85" width="16" style="263" bestFit="1" customWidth="1"/>
    <col min="86" max="86" width="7.140625" style="263" bestFit="1" customWidth="1"/>
    <col min="87" max="90" width="14" style="263" customWidth="1"/>
    <col min="91" max="91" width="18" style="263" bestFit="1" customWidth="1"/>
    <col min="92" max="92" width="9.140625" style="263"/>
    <col min="93" max="93" width="11.42578125" style="263" bestFit="1" customWidth="1"/>
    <col min="94" max="94" width="14" style="263" bestFit="1" customWidth="1"/>
    <col min="95" max="95" width="11.42578125" style="263" bestFit="1" customWidth="1"/>
    <col min="96" max="96" width="13.42578125" style="263" bestFit="1" customWidth="1"/>
    <col min="97" max="97" width="11.42578125" style="263" bestFit="1" customWidth="1"/>
    <col min="98" max="98" width="13.42578125" style="263" bestFit="1" customWidth="1"/>
    <col min="99" max="99" width="11.42578125" style="263" bestFit="1" customWidth="1"/>
    <col min="100" max="100" width="13.42578125" style="263" bestFit="1" customWidth="1"/>
    <col min="101" max="16384" width="9.140625" style="263"/>
  </cols>
  <sheetData>
    <row r="1" spans="1:124" s="259" customFormat="1" ht="27" customHeight="1">
      <c r="A1" s="278" t="s">
        <v>1340</v>
      </c>
      <c r="B1" s="279"/>
      <c r="C1" s="279"/>
      <c r="D1" s="280"/>
      <c r="E1" s="937"/>
      <c r="F1" s="937"/>
      <c r="G1" s="274"/>
      <c r="H1" s="273"/>
      <c r="I1" s="273"/>
      <c r="J1" s="273"/>
      <c r="K1" s="273"/>
      <c r="L1" s="274"/>
      <c r="M1" s="55"/>
      <c r="N1" s="55"/>
      <c r="O1" s="55"/>
      <c r="S1" s="274"/>
      <c r="T1" s="273"/>
      <c r="U1" s="273"/>
      <c r="V1" s="273"/>
      <c r="W1" s="273"/>
      <c r="X1" s="274"/>
      <c r="Y1" s="55"/>
      <c r="Z1" s="55"/>
      <c r="AE1" s="274"/>
      <c r="AF1" s="273"/>
      <c r="AG1" s="273"/>
      <c r="AH1" s="273"/>
      <c r="AI1" s="273"/>
      <c r="AJ1" s="274"/>
      <c r="AK1" s="55"/>
      <c r="AL1" s="55"/>
      <c r="AQ1" s="274"/>
      <c r="AR1" s="273"/>
      <c r="AS1" s="273"/>
      <c r="AT1" s="273"/>
      <c r="AU1" s="273"/>
      <c r="AV1" s="274"/>
      <c r="AW1" s="55"/>
      <c r="AX1" s="55"/>
      <c r="BC1" s="274"/>
      <c r="BD1" s="273"/>
      <c r="BE1" s="273"/>
      <c r="BF1" s="273"/>
      <c r="BG1" s="273"/>
      <c r="BH1" s="274"/>
      <c r="BI1" s="55"/>
      <c r="BJ1" s="55"/>
      <c r="BO1" s="274"/>
      <c r="BP1" s="273"/>
      <c r="BQ1" s="273"/>
      <c r="BR1" s="273"/>
      <c r="BS1" s="273"/>
      <c r="BT1" s="274"/>
      <c r="BU1" s="55"/>
      <c r="BV1" s="55"/>
      <c r="CA1" s="274"/>
      <c r="CB1" s="273"/>
      <c r="CC1" s="273"/>
      <c r="CD1" s="273"/>
      <c r="CE1" s="273"/>
      <c r="CF1" s="274"/>
      <c r="CG1" s="55"/>
      <c r="CH1" s="55"/>
      <c r="CI1" s="55"/>
      <c r="CJ1" s="55"/>
      <c r="CK1" s="55"/>
      <c r="CL1" s="55"/>
    </row>
    <row r="2" spans="1:124" s="259" customFormat="1" ht="20.100000000000001">
      <c r="A2" s="204" t="s">
        <v>1297</v>
      </c>
      <c r="B2" s="206"/>
      <c r="C2" s="1103" t="s">
        <v>1298</v>
      </c>
      <c r="D2" s="207"/>
      <c r="E2" s="207"/>
      <c r="F2" s="208"/>
      <c r="G2" s="55"/>
      <c r="H2" s="55"/>
      <c r="I2" s="55"/>
      <c r="J2" s="55"/>
      <c r="K2" s="55"/>
      <c r="L2" s="55"/>
      <c r="M2" s="55"/>
      <c r="N2" s="55"/>
      <c r="O2" s="55"/>
      <c r="S2" s="55"/>
      <c r="T2" s="55"/>
      <c r="U2" s="55"/>
      <c r="V2" s="55"/>
      <c r="W2" s="55"/>
      <c r="X2" s="55"/>
      <c r="Y2" s="55"/>
      <c r="Z2" s="55"/>
      <c r="AE2" s="55"/>
      <c r="AF2" s="55"/>
      <c r="AG2" s="55"/>
      <c r="AH2" s="55"/>
      <c r="AI2" s="55"/>
      <c r="AJ2" s="55"/>
      <c r="AK2" s="55"/>
      <c r="AL2" s="55"/>
      <c r="AQ2" s="55"/>
      <c r="AR2" s="55"/>
      <c r="AS2" s="55"/>
      <c r="AT2" s="55"/>
      <c r="AU2" s="55"/>
      <c r="AV2" s="55"/>
      <c r="AW2" s="55"/>
      <c r="AX2" s="55"/>
      <c r="BC2" s="55"/>
      <c r="BD2" s="55"/>
      <c r="BE2" s="55"/>
      <c r="BF2" s="55"/>
      <c r="BG2" s="55"/>
      <c r="BH2" s="55"/>
      <c r="BI2" s="55"/>
      <c r="BJ2" s="55"/>
      <c r="BO2" s="55"/>
      <c r="BP2" s="55"/>
      <c r="BQ2" s="55"/>
      <c r="BR2" s="55"/>
      <c r="BS2" s="55"/>
      <c r="BT2" s="55"/>
      <c r="BU2" s="55"/>
      <c r="BV2" s="55"/>
      <c r="CA2" s="55"/>
      <c r="CB2" s="55"/>
      <c r="CC2" s="55"/>
      <c r="CD2" s="55"/>
      <c r="CE2" s="55"/>
      <c r="CF2" s="55"/>
      <c r="CG2" s="55"/>
      <c r="CH2" s="55"/>
      <c r="CI2" s="55"/>
      <c r="CJ2" s="55"/>
      <c r="CK2" s="55"/>
      <c r="CL2" s="55"/>
    </row>
    <row r="3" spans="1:124" s="259" customFormat="1" ht="20.100000000000001">
      <c r="A3" s="204" t="s">
        <v>1299</v>
      </c>
      <c r="B3" s="206"/>
      <c r="C3" s="1103" t="s">
        <v>1300</v>
      </c>
      <c r="D3" s="207"/>
      <c r="E3" s="207"/>
      <c r="F3" s="208"/>
      <c r="G3" s="55"/>
      <c r="H3" s="55"/>
      <c r="I3" s="55"/>
      <c r="J3" s="55"/>
      <c r="K3" s="55"/>
      <c r="L3" s="55"/>
      <c r="M3" s="55"/>
      <c r="N3" s="55"/>
      <c r="O3" s="55"/>
      <c r="S3" s="55"/>
      <c r="T3" s="55"/>
      <c r="U3" s="55"/>
      <c r="V3" s="55"/>
      <c r="W3" s="55"/>
      <c r="X3" s="55"/>
      <c r="Y3" s="55"/>
      <c r="Z3" s="55"/>
      <c r="AE3" s="55"/>
      <c r="AF3" s="55"/>
      <c r="AG3" s="55"/>
      <c r="AH3" s="55"/>
      <c r="AI3" s="55"/>
      <c r="AJ3" s="55"/>
      <c r="AK3" s="55"/>
      <c r="AL3" s="55"/>
      <c r="AQ3" s="55"/>
      <c r="AR3" s="55"/>
      <c r="AS3" s="55"/>
      <c r="AT3" s="55"/>
      <c r="AU3" s="55"/>
      <c r="AV3" s="55"/>
      <c r="AW3" s="55"/>
      <c r="AX3" s="55"/>
      <c r="BC3" s="55"/>
      <c r="BD3" s="55"/>
      <c r="BE3" s="55"/>
      <c r="BF3" s="55"/>
      <c r="BG3" s="55"/>
      <c r="BH3" s="55"/>
      <c r="BI3" s="55"/>
      <c r="BJ3" s="55"/>
      <c r="BO3" s="55"/>
      <c r="BP3" s="55"/>
      <c r="BQ3" s="55"/>
      <c r="BR3" s="55"/>
      <c r="BS3" s="55"/>
      <c r="BT3" s="55"/>
      <c r="BU3" s="55"/>
      <c r="BV3" s="55"/>
      <c r="CA3" s="55"/>
      <c r="CB3" s="55"/>
      <c r="CC3" s="55"/>
      <c r="CD3" s="55"/>
      <c r="CE3" s="55"/>
      <c r="CF3" s="55"/>
      <c r="CG3" s="55"/>
      <c r="CH3" s="55"/>
      <c r="CI3" s="55"/>
      <c r="CJ3" s="55"/>
      <c r="CK3" s="55"/>
      <c r="CL3" s="55"/>
    </row>
    <row r="4" spans="1:124" s="259" customFormat="1" ht="20.100000000000001">
      <c r="A4" s="204" t="s">
        <v>1301</v>
      </c>
      <c r="B4" s="206"/>
      <c r="C4" s="1105">
        <v>45382</v>
      </c>
      <c r="D4" s="207"/>
      <c r="E4" s="207"/>
      <c r="F4" s="208"/>
      <c r="G4" s="55"/>
      <c r="H4" s="55"/>
      <c r="I4" s="55"/>
      <c r="J4" s="55"/>
      <c r="K4" s="55"/>
      <c r="L4" s="55"/>
      <c r="M4" s="55"/>
      <c r="N4" s="55"/>
      <c r="O4" s="55"/>
      <c r="S4" s="55"/>
      <c r="T4" s="55"/>
      <c r="U4" s="55"/>
      <c r="V4" s="55"/>
      <c r="W4" s="55"/>
      <c r="X4" s="55"/>
      <c r="Y4" s="55"/>
      <c r="Z4" s="55"/>
      <c r="AE4" s="55"/>
      <c r="AF4" s="55"/>
      <c r="AG4" s="55"/>
      <c r="AH4" s="55"/>
      <c r="AI4" s="55"/>
      <c r="AJ4" s="55"/>
      <c r="AK4" s="55"/>
      <c r="AL4" s="55"/>
      <c r="AQ4" s="55"/>
      <c r="AR4" s="55"/>
      <c r="AS4" s="55"/>
      <c r="AT4" s="55"/>
      <c r="AU4" s="55"/>
      <c r="AV4" s="55"/>
      <c r="AW4" s="55"/>
      <c r="AX4" s="55"/>
      <c r="BC4" s="55"/>
      <c r="BD4" s="55"/>
      <c r="BE4" s="55"/>
      <c r="BF4" s="55"/>
      <c r="BG4" s="55"/>
      <c r="BH4" s="55"/>
      <c r="BI4" s="55"/>
      <c r="BJ4" s="55"/>
      <c r="BO4" s="55"/>
      <c r="BP4" s="55"/>
      <c r="BQ4" s="55"/>
      <c r="BR4" s="55"/>
      <c r="BS4" s="55"/>
      <c r="BT4" s="55"/>
      <c r="BU4" s="55"/>
      <c r="BV4" s="55"/>
      <c r="CA4" s="55"/>
      <c r="CB4" s="55"/>
      <c r="CC4" s="55"/>
      <c r="CD4" s="55"/>
      <c r="CE4" s="55"/>
      <c r="CF4" s="55"/>
      <c r="CG4" s="55"/>
      <c r="CH4" s="55"/>
      <c r="CI4" s="55"/>
      <c r="CJ4" s="55"/>
      <c r="CK4" s="55"/>
      <c r="CL4" s="55"/>
    </row>
    <row r="5" spans="1:124" s="259" customFormat="1" ht="20.100000000000001">
      <c r="A5" s="204" t="s">
        <v>1302</v>
      </c>
      <c r="B5" s="206"/>
      <c r="C5" s="1103" t="s">
        <v>1303</v>
      </c>
      <c r="D5" s="207"/>
      <c r="E5" s="207"/>
      <c r="F5" s="208"/>
      <c r="G5" s="55"/>
      <c r="H5" s="55"/>
      <c r="I5" s="55"/>
      <c r="J5" s="55"/>
      <c r="K5" s="55"/>
      <c r="L5" s="55"/>
      <c r="M5" s="55"/>
      <c r="N5" s="55"/>
      <c r="O5" s="55"/>
      <c r="S5" s="55"/>
      <c r="T5" s="55"/>
      <c r="U5" s="55"/>
      <c r="V5" s="55"/>
      <c r="W5" s="55"/>
      <c r="X5" s="55"/>
      <c r="Y5" s="55"/>
      <c r="Z5" s="55"/>
      <c r="AE5" s="55"/>
      <c r="AF5" s="55"/>
      <c r="AG5" s="55"/>
      <c r="AH5" s="55"/>
      <c r="AI5" s="55"/>
      <c r="AJ5" s="55"/>
      <c r="AK5" s="55"/>
      <c r="AL5" s="55"/>
      <c r="AQ5" s="55"/>
      <c r="AR5" s="55"/>
      <c r="AS5" s="55"/>
      <c r="AT5" s="55"/>
      <c r="AU5" s="55"/>
      <c r="AV5" s="55"/>
      <c r="AW5" s="55"/>
      <c r="AX5" s="55"/>
      <c r="BC5" s="55"/>
      <c r="BD5" s="55"/>
      <c r="BE5" s="55"/>
      <c r="BF5" s="55"/>
      <c r="BG5" s="55"/>
      <c r="BH5" s="55"/>
      <c r="BI5" s="55"/>
      <c r="BJ5" s="55"/>
      <c r="BO5" s="55"/>
      <c r="BP5" s="55"/>
      <c r="BQ5" s="55"/>
      <c r="BR5" s="55"/>
      <c r="BS5" s="55"/>
      <c r="BT5" s="55"/>
      <c r="BU5" s="55"/>
      <c r="BV5" s="55"/>
      <c r="CA5" s="55"/>
      <c r="CB5" s="55"/>
      <c r="CC5" s="55"/>
      <c r="CD5" s="55"/>
      <c r="CE5" s="55"/>
      <c r="CF5" s="55"/>
      <c r="CG5" s="55"/>
      <c r="CH5" s="55"/>
      <c r="CI5" s="55"/>
      <c r="CJ5" s="55"/>
      <c r="CK5" s="55"/>
      <c r="CL5" s="55"/>
    </row>
    <row r="6" spans="1:124" s="260" customFormat="1" ht="15.6">
      <c r="A6" s="204" t="s">
        <v>1304</v>
      </c>
      <c r="B6" s="206"/>
      <c r="C6" s="1105">
        <v>45412</v>
      </c>
      <c r="D6" s="207"/>
      <c r="E6" s="207"/>
      <c r="F6" s="208"/>
      <c r="G6" s="261"/>
      <c r="H6" s="261"/>
      <c r="I6" s="261"/>
      <c r="J6" s="261"/>
      <c r="K6" s="261"/>
      <c r="L6" s="261"/>
      <c r="M6" s="261"/>
      <c r="N6" s="261"/>
      <c r="O6" s="261"/>
      <c r="S6" s="261"/>
      <c r="T6" s="261"/>
      <c r="U6" s="261"/>
      <c r="V6" s="261"/>
      <c r="W6" s="261"/>
      <c r="X6" s="261"/>
      <c r="Y6" s="261"/>
      <c r="Z6" s="261"/>
      <c r="AE6" s="261"/>
      <c r="AF6" s="261"/>
      <c r="AG6" s="261"/>
      <c r="AH6" s="261"/>
      <c r="AI6" s="261"/>
      <c r="AJ6" s="261"/>
      <c r="AK6" s="261"/>
      <c r="AL6" s="55"/>
      <c r="AQ6" s="261"/>
      <c r="AR6" s="261"/>
      <c r="AS6" s="261"/>
      <c r="AT6" s="261"/>
      <c r="AU6" s="261"/>
      <c r="AV6" s="261"/>
      <c r="AW6" s="261"/>
      <c r="AX6" s="261"/>
      <c r="BC6" s="261"/>
      <c r="BD6" s="261"/>
      <c r="BE6" s="261"/>
      <c r="BF6" s="261"/>
      <c r="BG6" s="261"/>
      <c r="BH6" s="261"/>
      <c r="BI6" s="261"/>
      <c r="BJ6" s="261"/>
      <c r="BO6" s="261"/>
      <c r="BP6" s="261"/>
      <c r="BQ6" s="261"/>
      <c r="BR6" s="261"/>
      <c r="BS6" s="261"/>
      <c r="BT6" s="261"/>
      <c r="BU6" s="261"/>
      <c r="BV6" s="55"/>
      <c r="CA6" s="261"/>
      <c r="CB6" s="261"/>
      <c r="CC6" s="261"/>
      <c r="CD6" s="261"/>
      <c r="CE6" s="261"/>
      <c r="CF6" s="261"/>
      <c r="CG6" s="261"/>
      <c r="CH6" s="55"/>
      <c r="CI6" s="55"/>
      <c r="CJ6" s="55"/>
      <c r="CK6" s="55"/>
      <c r="CL6" s="55"/>
    </row>
    <row r="7" spans="1:124" s="260" customFormat="1" ht="15.6">
      <c r="A7" s="276" t="s">
        <v>1305</v>
      </c>
      <c r="B7" s="277"/>
    </row>
    <row r="8" spans="1:124" s="260" customFormat="1" ht="15.6">
      <c r="A8" s="276"/>
      <c r="B8" s="277"/>
      <c r="N8" s="277"/>
      <c r="Z8" s="277"/>
      <c r="AX8" s="277"/>
      <c r="BJ8" s="277"/>
    </row>
    <row r="9" spans="1:124" s="260" customFormat="1" ht="15.6">
      <c r="A9" s="276"/>
      <c r="B9" s="277"/>
      <c r="N9" s="277"/>
      <c r="Z9" s="277"/>
      <c r="AX9" s="277"/>
      <c r="BJ9" s="277"/>
    </row>
    <row r="10" spans="1:124" s="261" customFormat="1" ht="15.75" customHeight="1">
      <c r="A10" s="281"/>
      <c r="B10" s="932" t="s">
        <v>485</v>
      </c>
      <c r="C10" s="1111" t="s">
        <v>464</v>
      </c>
      <c r="D10" s="282"/>
      <c r="E10" s="282"/>
      <c r="F10" s="282"/>
      <c r="G10" s="282"/>
      <c r="H10" s="282"/>
      <c r="I10" s="282"/>
      <c r="J10" s="282"/>
      <c r="K10" s="282"/>
      <c r="L10" s="282"/>
      <c r="M10" s="282"/>
      <c r="N10" s="932" t="s">
        <v>485</v>
      </c>
      <c r="O10" s="1111" t="s">
        <v>467</v>
      </c>
      <c r="P10" s="282"/>
      <c r="Q10" s="282"/>
      <c r="R10" s="282"/>
      <c r="S10" s="282"/>
      <c r="T10" s="282"/>
      <c r="U10" s="282"/>
      <c r="V10" s="282"/>
      <c r="W10" s="282"/>
      <c r="X10" s="282"/>
      <c r="Y10" s="282"/>
      <c r="Z10" s="932" t="s">
        <v>485</v>
      </c>
      <c r="AA10" s="1111" t="s">
        <v>470</v>
      </c>
      <c r="AB10" s="282"/>
      <c r="AC10" s="282"/>
      <c r="AD10" s="282"/>
      <c r="AE10" s="282"/>
      <c r="AF10" s="282"/>
      <c r="AG10" s="282"/>
      <c r="AH10" s="282"/>
      <c r="AI10" s="282"/>
      <c r="AJ10" s="282"/>
      <c r="AK10" s="282"/>
      <c r="AL10" s="932" t="s">
        <v>485</v>
      </c>
      <c r="AM10" s="1111" t="s">
        <v>473</v>
      </c>
      <c r="AN10" s="282"/>
      <c r="AO10" s="282"/>
      <c r="AP10" s="282"/>
      <c r="AQ10" s="282"/>
      <c r="AR10" s="282"/>
      <c r="AS10" s="282"/>
      <c r="AT10" s="282"/>
      <c r="AU10" s="282"/>
      <c r="AV10" s="282"/>
      <c r="AW10" s="282"/>
      <c r="AX10" s="932" t="s">
        <v>485</v>
      </c>
      <c r="AY10" s="1111" t="s">
        <v>476</v>
      </c>
      <c r="AZ10" s="282"/>
      <c r="BA10" s="282"/>
      <c r="BB10" s="282"/>
      <c r="BC10" s="282"/>
      <c r="BD10" s="282"/>
      <c r="BE10" s="282"/>
      <c r="BF10" s="282"/>
      <c r="BG10" s="282"/>
      <c r="BH10" s="282"/>
      <c r="BI10" s="282"/>
      <c r="BJ10" s="932" t="s">
        <v>485</v>
      </c>
      <c r="BK10" s="1111" t="s">
        <v>479</v>
      </c>
      <c r="BL10" s="282"/>
      <c r="BM10" s="282"/>
      <c r="BN10" s="282"/>
      <c r="BO10" s="282"/>
      <c r="BP10" s="282"/>
      <c r="BQ10" s="282"/>
      <c r="BR10" s="282"/>
      <c r="BS10" s="282"/>
      <c r="BT10" s="282"/>
      <c r="BU10" s="282"/>
      <c r="BV10" s="932" t="s">
        <v>485</v>
      </c>
      <c r="BW10" s="1111" t="s">
        <v>482</v>
      </c>
      <c r="BX10" s="282"/>
      <c r="BY10" s="282"/>
      <c r="BZ10" s="282"/>
      <c r="CA10" s="282"/>
      <c r="CB10" s="282"/>
      <c r="CC10" s="282"/>
      <c r="CD10" s="282"/>
      <c r="CE10" s="282"/>
      <c r="CF10" s="282"/>
      <c r="CG10" s="282"/>
      <c r="CH10" s="932" t="s">
        <v>485</v>
      </c>
      <c r="CI10" s="1112" t="s">
        <v>1324</v>
      </c>
      <c r="CJ10" s="283"/>
      <c r="CK10" s="283"/>
      <c r="CL10" s="283"/>
      <c r="CM10" s="284"/>
    </row>
    <row r="11" spans="1:124" s="261" customFormat="1" ht="15.6">
      <c r="A11" s="285" t="s">
        <v>1325</v>
      </c>
      <c r="B11" s="932"/>
      <c r="C11" s="1112" t="s">
        <v>342</v>
      </c>
      <c r="D11" s="283"/>
      <c r="E11" s="283"/>
      <c r="F11" s="283"/>
      <c r="G11" s="286"/>
      <c r="H11" s="287" t="s">
        <v>1326</v>
      </c>
      <c r="I11" s="283"/>
      <c r="J11" s="283"/>
      <c r="K11" s="283"/>
      <c r="L11" s="283"/>
      <c r="M11" s="935" t="s">
        <v>1327</v>
      </c>
      <c r="N11" s="932"/>
      <c r="O11" s="1112" t="s">
        <v>342</v>
      </c>
      <c r="P11" s="283"/>
      <c r="Q11" s="283"/>
      <c r="R11" s="283"/>
      <c r="S11" s="286"/>
      <c r="T11" s="287" t="s">
        <v>1326</v>
      </c>
      <c r="U11" s="283"/>
      <c r="V11" s="283"/>
      <c r="W11" s="283"/>
      <c r="X11" s="283"/>
      <c r="Y11" s="935" t="s">
        <v>1327</v>
      </c>
      <c r="Z11" s="932"/>
      <c r="AA11" s="1112" t="s">
        <v>342</v>
      </c>
      <c r="AB11" s="283"/>
      <c r="AC11" s="283"/>
      <c r="AD11" s="283"/>
      <c r="AE11" s="286"/>
      <c r="AF11" s="287" t="s">
        <v>1326</v>
      </c>
      <c r="AG11" s="283"/>
      <c r="AH11" s="283"/>
      <c r="AI11" s="283"/>
      <c r="AJ11" s="283"/>
      <c r="AK11" s="935" t="s">
        <v>1327</v>
      </c>
      <c r="AL11" s="932"/>
      <c r="AM11" s="1112" t="s">
        <v>342</v>
      </c>
      <c r="AN11" s="283"/>
      <c r="AO11" s="283"/>
      <c r="AP11" s="283"/>
      <c r="AQ11" s="286"/>
      <c r="AR11" s="287" t="s">
        <v>1326</v>
      </c>
      <c r="AS11" s="283"/>
      <c r="AT11" s="283"/>
      <c r="AU11" s="283"/>
      <c r="AV11" s="283"/>
      <c r="AW11" s="935" t="s">
        <v>1327</v>
      </c>
      <c r="AX11" s="932"/>
      <c r="AY11" s="1112" t="s">
        <v>342</v>
      </c>
      <c r="AZ11" s="283"/>
      <c r="BA11" s="283"/>
      <c r="BB11" s="283"/>
      <c r="BC11" s="286"/>
      <c r="BD11" s="287" t="s">
        <v>1326</v>
      </c>
      <c r="BE11" s="283"/>
      <c r="BF11" s="283"/>
      <c r="BG11" s="283"/>
      <c r="BH11" s="283"/>
      <c r="BI11" s="935" t="s">
        <v>1327</v>
      </c>
      <c r="BJ11" s="932"/>
      <c r="BK11" s="1112" t="s">
        <v>342</v>
      </c>
      <c r="BL11" s="283"/>
      <c r="BM11" s="283"/>
      <c r="BN11" s="283"/>
      <c r="BO11" s="286"/>
      <c r="BP11" s="287" t="s">
        <v>1326</v>
      </c>
      <c r="BQ11" s="283"/>
      <c r="BR11" s="283"/>
      <c r="BS11" s="283"/>
      <c r="BT11" s="283"/>
      <c r="BU11" s="935" t="s">
        <v>1327</v>
      </c>
      <c r="BV11" s="932"/>
      <c r="BW11" s="1112" t="s">
        <v>342</v>
      </c>
      <c r="BX11" s="283"/>
      <c r="BY11" s="283"/>
      <c r="BZ11" s="283"/>
      <c r="CA11" s="286"/>
      <c r="CB11" s="287" t="s">
        <v>1326</v>
      </c>
      <c r="CC11" s="283"/>
      <c r="CD11" s="283"/>
      <c r="CE11" s="283"/>
      <c r="CF11" s="283"/>
      <c r="CG11" s="935" t="s">
        <v>1327</v>
      </c>
      <c r="CH11" s="932"/>
      <c r="CI11" s="1112" t="s">
        <v>1328</v>
      </c>
      <c r="CJ11" s="283"/>
      <c r="CK11" s="283"/>
      <c r="CL11" s="288"/>
      <c r="CM11" s="933" t="s">
        <v>1329</v>
      </c>
    </row>
    <row r="12" spans="1:124" s="262" customFormat="1" ht="12.75" customHeight="1">
      <c r="A12" s="289" t="s">
        <v>1330</v>
      </c>
      <c r="B12" s="932"/>
      <c r="C12" s="1113" t="s">
        <v>35</v>
      </c>
      <c r="D12" s="1113" t="s">
        <v>36</v>
      </c>
      <c r="E12" s="1113" t="s">
        <v>37</v>
      </c>
      <c r="F12" s="1113" t="s">
        <v>38</v>
      </c>
      <c r="G12" s="290" t="s">
        <v>1331</v>
      </c>
      <c r="H12" s="291" t="s">
        <v>35</v>
      </c>
      <c r="I12" s="1113" t="s">
        <v>36</v>
      </c>
      <c r="J12" s="1113" t="s">
        <v>37</v>
      </c>
      <c r="K12" s="1113" t="s">
        <v>38</v>
      </c>
      <c r="L12" s="290" t="s">
        <v>1331</v>
      </c>
      <c r="M12" s="936"/>
      <c r="N12" s="932"/>
      <c r="O12" s="1113" t="s">
        <v>35</v>
      </c>
      <c r="P12" s="1113" t="s">
        <v>36</v>
      </c>
      <c r="Q12" s="1113" t="s">
        <v>37</v>
      </c>
      <c r="R12" s="1113" t="s">
        <v>38</v>
      </c>
      <c r="S12" s="290" t="s">
        <v>1331</v>
      </c>
      <c r="T12" s="291" t="s">
        <v>35</v>
      </c>
      <c r="U12" s="1113" t="s">
        <v>36</v>
      </c>
      <c r="V12" s="1113" t="s">
        <v>37</v>
      </c>
      <c r="W12" s="1113" t="s">
        <v>38</v>
      </c>
      <c r="X12" s="290" t="s">
        <v>1331</v>
      </c>
      <c r="Y12" s="936"/>
      <c r="Z12" s="932"/>
      <c r="AA12" s="1113" t="s">
        <v>35</v>
      </c>
      <c r="AB12" s="1113" t="s">
        <v>36</v>
      </c>
      <c r="AC12" s="1113" t="s">
        <v>37</v>
      </c>
      <c r="AD12" s="1113" t="s">
        <v>38</v>
      </c>
      <c r="AE12" s="290" t="s">
        <v>1331</v>
      </c>
      <c r="AF12" s="291" t="s">
        <v>35</v>
      </c>
      <c r="AG12" s="1113" t="s">
        <v>36</v>
      </c>
      <c r="AH12" s="1113" t="s">
        <v>37</v>
      </c>
      <c r="AI12" s="1113" t="s">
        <v>38</v>
      </c>
      <c r="AJ12" s="290" t="s">
        <v>1331</v>
      </c>
      <c r="AK12" s="936"/>
      <c r="AL12" s="932"/>
      <c r="AM12" s="1113" t="s">
        <v>35</v>
      </c>
      <c r="AN12" s="1113" t="s">
        <v>36</v>
      </c>
      <c r="AO12" s="1113" t="s">
        <v>37</v>
      </c>
      <c r="AP12" s="1113" t="s">
        <v>38</v>
      </c>
      <c r="AQ12" s="290" t="s">
        <v>1331</v>
      </c>
      <c r="AR12" s="291" t="s">
        <v>35</v>
      </c>
      <c r="AS12" s="1113" t="s">
        <v>36</v>
      </c>
      <c r="AT12" s="1113" t="s">
        <v>37</v>
      </c>
      <c r="AU12" s="1113" t="s">
        <v>38</v>
      </c>
      <c r="AV12" s="290" t="s">
        <v>1331</v>
      </c>
      <c r="AW12" s="936"/>
      <c r="AX12" s="932"/>
      <c r="AY12" s="1113" t="s">
        <v>35</v>
      </c>
      <c r="AZ12" s="1113" t="s">
        <v>36</v>
      </c>
      <c r="BA12" s="1113" t="s">
        <v>37</v>
      </c>
      <c r="BB12" s="1113" t="s">
        <v>38</v>
      </c>
      <c r="BC12" s="290" t="s">
        <v>1331</v>
      </c>
      <c r="BD12" s="291" t="s">
        <v>35</v>
      </c>
      <c r="BE12" s="1113" t="s">
        <v>36</v>
      </c>
      <c r="BF12" s="1113" t="s">
        <v>37</v>
      </c>
      <c r="BG12" s="1113" t="s">
        <v>38</v>
      </c>
      <c r="BH12" s="290" t="s">
        <v>1331</v>
      </c>
      <c r="BI12" s="936"/>
      <c r="BJ12" s="932"/>
      <c r="BK12" s="1113" t="s">
        <v>35</v>
      </c>
      <c r="BL12" s="1113" t="s">
        <v>36</v>
      </c>
      <c r="BM12" s="1113" t="s">
        <v>37</v>
      </c>
      <c r="BN12" s="1113" t="s">
        <v>38</v>
      </c>
      <c r="BO12" s="290" t="s">
        <v>1331</v>
      </c>
      <c r="BP12" s="291" t="s">
        <v>35</v>
      </c>
      <c r="BQ12" s="1113" t="s">
        <v>36</v>
      </c>
      <c r="BR12" s="1113" t="s">
        <v>37</v>
      </c>
      <c r="BS12" s="1113" t="s">
        <v>38</v>
      </c>
      <c r="BT12" s="290" t="s">
        <v>1331</v>
      </c>
      <c r="BU12" s="936"/>
      <c r="BV12" s="932"/>
      <c r="BW12" s="1113" t="s">
        <v>35</v>
      </c>
      <c r="BX12" s="1113" t="s">
        <v>36</v>
      </c>
      <c r="BY12" s="1113" t="s">
        <v>37</v>
      </c>
      <c r="BZ12" s="1113" t="s">
        <v>38</v>
      </c>
      <c r="CA12" s="290" t="s">
        <v>1331</v>
      </c>
      <c r="CB12" s="291" t="s">
        <v>35</v>
      </c>
      <c r="CC12" s="1113" t="s">
        <v>36</v>
      </c>
      <c r="CD12" s="1113" t="s">
        <v>37</v>
      </c>
      <c r="CE12" s="1113" t="s">
        <v>38</v>
      </c>
      <c r="CF12" s="290" t="s">
        <v>1331</v>
      </c>
      <c r="CG12" s="936"/>
      <c r="CH12" s="932"/>
      <c r="CI12" s="1113" t="s">
        <v>35</v>
      </c>
      <c r="CJ12" s="1113" t="s">
        <v>36</v>
      </c>
      <c r="CK12" s="1113" t="s">
        <v>37</v>
      </c>
      <c r="CL12" s="292" t="s">
        <v>38</v>
      </c>
      <c r="CM12" s="934"/>
    </row>
    <row r="13" spans="1:124" ht="15.75" customHeight="1">
      <c r="A13" s="293" t="s">
        <v>205</v>
      </c>
      <c r="B13" s="294"/>
      <c r="C13" s="295"/>
      <c r="D13" s="295"/>
      <c r="E13" s="295"/>
      <c r="F13" s="295"/>
      <c r="G13" s="296"/>
      <c r="H13" s="297"/>
      <c r="I13" s="295"/>
      <c r="J13" s="295"/>
      <c r="K13" s="295"/>
      <c r="L13" s="298"/>
      <c r="M13" s="297"/>
      <c r="N13" s="294"/>
      <c r="O13" s="295"/>
      <c r="P13" s="295"/>
      <c r="Q13" s="295"/>
      <c r="R13" s="295"/>
      <c r="S13" s="296"/>
      <c r="T13" s="297"/>
      <c r="U13" s="295"/>
      <c r="V13" s="295"/>
      <c r="W13" s="295"/>
      <c r="X13" s="298"/>
      <c r="Y13" s="297"/>
      <c r="Z13" s="294"/>
      <c r="AA13" s="295"/>
      <c r="AB13" s="295"/>
      <c r="AC13" s="295"/>
      <c r="AD13" s="295"/>
      <c r="AE13" s="296"/>
      <c r="AF13" s="297"/>
      <c r="AG13" s="295"/>
      <c r="AH13" s="295"/>
      <c r="AI13" s="295"/>
      <c r="AJ13" s="298"/>
      <c r="AK13" s="297"/>
      <c r="AL13" s="294"/>
      <c r="AM13" s="295"/>
      <c r="AN13" s="295"/>
      <c r="AO13" s="295"/>
      <c r="AP13" s="295"/>
      <c r="AQ13" s="296"/>
      <c r="AR13" s="297"/>
      <c r="AS13" s="295"/>
      <c r="AT13" s="295"/>
      <c r="AU13" s="295"/>
      <c r="AV13" s="298"/>
      <c r="AW13" s="297"/>
      <c r="AX13" s="294"/>
      <c r="AY13" s="295"/>
      <c r="AZ13" s="295"/>
      <c r="BA13" s="295"/>
      <c r="BB13" s="295"/>
      <c r="BC13" s="296"/>
      <c r="BD13" s="297"/>
      <c r="BE13" s="295"/>
      <c r="BF13" s="295"/>
      <c r="BG13" s="295"/>
      <c r="BH13" s="298"/>
      <c r="BI13" s="297"/>
      <c r="BJ13" s="294"/>
      <c r="BK13" s="295"/>
      <c r="BL13" s="295"/>
      <c r="BM13" s="295"/>
      <c r="BN13" s="295"/>
      <c r="BO13" s="296"/>
      <c r="BP13" s="297"/>
      <c r="BQ13" s="295"/>
      <c r="BR13" s="295"/>
      <c r="BS13" s="295"/>
      <c r="BT13" s="298"/>
      <c r="BU13" s="297"/>
      <c r="BV13" s="294"/>
      <c r="BW13" s="295"/>
      <c r="BX13" s="295"/>
      <c r="BY13" s="295"/>
      <c r="BZ13" s="295"/>
      <c r="CA13" s="296"/>
      <c r="CB13" s="297"/>
      <c r="CC13" s="295"/>
      <c r="CD13" s="295"/>
      <c r="CE13" s="295"/>
      <c r="CF13" s="298"/>
      <c r="CG13" s="297"/>
      <c r="CH13" s="294"/>
      <c r="CI13" s="294"/>
      <c r="CJ13" s="294"/>
      <c r="CK13" s="294"/>
      <c r="CL13" s="294"/>
      <c r="CM13" s="294"/>
      <c r="DT13" s="264"/>
    </row>
    <row r="14" spans="1:124" ht="15.75" customHeight="1">
      <c r="A14" s="299" t="s">
        <v>206</v>
      </c>
      <c r="B14" s="300">
        <v>1</v>
      </c>
      <c r="C14" s="340">
        <v>6381.4799999999977</v>
      </c>
      <c r="D14" s="340">
        <v>10711.769999999995</v>
      </c>
      <c r="E14" s="340">
        <v>11509.170000000002</v>
      </c>
      <c r="F14" s="340">
        <v>11283.500000000002</v>
      </c>
      <c r="G14" s="302">
        <v>39885.919999999998</v>
      </c>
      <c r="H14" s="340"/>
      <c r="I14" s="340"/>
      <c r="J14" s="340"/>
      <c r="K14" s="340"/>
      <c r="L14" s="302">
        <v>0</v>
      </c>
      <c r="M14" s="303">
        <v>39885.919999999998</v>
      </c>
      <c r="N14" s="300">
        <v>1</v>
      </c>
      <c r="O14" s="340">
        <v>12780.260000000002</v>
      </c>
      <c r="P14" s="340">
        <v>20298.059999999998</v>
      </c>
      <c r="Q14" s="340">
        <v>18621.750000000004</v>
      </c>
      <c r="R14" s="340">
        <v>20111.490000000002</v>
      </c>
      <c r="S14" s="302">
        <v>71811.560000000012</v>
      </c>
      <c r="T14" s="340"/>
      <c r="U14" s="340"/>
      <c r="V14" s="340"/>
      <c r="W14" s="340"/>
      <c r="X14" s="302">
        <v>0</v>
      </c>
      <c r="Y14" s="303">
        <v>71811.560000000012</v>
      </c>
      <c r="Z14" s="300">
        <v>1</v>
      </c>
      <c r="AA14" s="340">
        <v>1280.48</v>
      </c>
      <c r="AB14" s="340">
        <v>7682.8799999999992</v>
      </c>
      <c r="AC14" s="340">
        <v>19028.249999999996</v>
      </c>
      <c r="AD14" s="340">
        <v>20296.799999999996</v>
      </c>
      <c r="AE14" s="302">
        <v>48288.409999999989</v>
      </c>
      <c r="AF14" s="340"/>
      <c r="AG14" s="340"/>
      <c r="AH14" s="340"/>
      <c r="AI14" s="340"/>
      <c r="AJ14" s="302">
        <v>0</v>
      </c>
      <c r="AK14" s="303">
        <v>48288.409999999989</v>
      </c>
      <c r="AL14" s="300">
        <v>1</v>
      </c>
      <c r="AM14" s="340">
        <v>49761.600000000013</v>
      </c>
      <c r="AN14" s="340">
        <v>46207.200000000012</v>
      </c>
      <c r="AO14" s="340">
        <v>48265.419999999991</v>
      </c>
      <c r="AP14" s="340">
        <v>96530.839999999982</v>
      </c>
      <c r="AQ14" s="302">
        <v>240765.06</v>
      </c>
      <c r="AR14" s="340"/>
      <c r="AS14" s="340"/>
      <c r="AT14" s="340"/>
      <c r="AU14" s="340"/>
      <c r="AV14" s="302">
        <v>0</v>
      </c>
      <c r="AW14" s="303">
        <v>240765.06</v>
      </c>
      <c r="AX14" s="300">
        <v>1</v>
      </c>
      <c r="AY14" s="340">
        <v>0</v>
      </c>
      <c r="AZ14" s="340">
        <v>0</v>
      </c>
      <c r="BA14" s="340">
        <v>0</v>
      </c>
      <c r="BB14" s="340">
        <v>0</v>
      </c>
      <c r="BC14" s="302">
        <v>0</v>
      </c>
      <c r="BD14" s="340"/>
      <c r="BE14" s="340"/>
      <c r="BF14" s="340"/>
      <c r="BG14" s="340"/>
      <c r="BH14" s="302">
        <v>0</v>
      </c>
      <c r="BI14" s="303">
        <v>0</v>
      </c>
      <c r="BJ14" s="300">
        <v>1</v>
      </c>
      <c r="BK14" s="340">
        <v>0</v>
      </c>
      <c r="BL14" s="340">
        <v>0</v>
      </c>
      <c r="BM14" s="340">
        <v>0</v>
      </c>
      <c r="BN14" s="340">
        <v>0</v>
      </c>
      <c r="BO14" s="302">
        <v>0</v>
      </c>
      <c r="BP14" s="340"/>
      <c r="BQ14" s="340"/>
      <c r="BR14" s="340"/>
      <c r="BS14" s="340"/>
      <c r="BT14" s="302">
        <v>0</v>
      </c>
      <c r="BU14" s="303">
        <v>0</v>
      </c>
      <c r="BV14" s="300">
        <v>1</v>
      </c>
      <c r="BW14" s="340">
        <v>0</v>
      </c>
      <c r="BX14" s="340">
        <v>0</v>
      </c>
      <c r="BY14" s="340">
        <v>0</v>
      </c>
      <c r="BZ14" s="340">
        <v>0</v>
      </c>
      <c r="CA14" s="302">
        <v>0</v>
      </c>
      <c r="CB14" s="340"/>
      <c r="CC14" s="340"/>
      <c r="CD14" s="340"/>
      <c r="CE14" s="340"/>
      <c r="CF14" s="302">
        <v>0</v>
      </c>
      <c r="CG14" s="303">
        <v>0</v>
      </c>
      <c r="CH14" s="300">
        <v>1</v>
      </c>
      <c r="CI14" s="1114">
        <v>70203.820000000007</v>
      </c>
      <c r="CJ14" s="1114">
        <v>84899.91</v>
      </c>
      <c r="CK14" s="1114">
        <v>97424.59</v>
      </c>
      <c r="CL14" s="1114">
        <v>148222.62999999998</v>
      </c>
      <c r="CM14" s="301">
        <v>400750.95</v>
      </c>
      <c r="CO14" s="265"/>
      <c r="CP14" s="265"/>
      <c r="CQ14" s="265"/>
      <c r="CR14" s="265"/>
      <c r="CS14" s="265"/>
      <c r="CT14" s="265"/>
      <c r="CU14" s="265"/>
      <c r="CV14" s="265"/>
      <c r="DT14" s="264"/>
    </row>
    <row r="15" spans="1:124" ht="15.75" customHeight="1">
      <c r="A15" s="304" t="s">
        <v>1332</v>
      </c>
      <c r="B15" s="300"/>
      <c r="C15" s="340"/>
      <c r="D15" s="340"/>
      <c r="E15" s="340"/>
      <c r="F15" s="340"/>
      <c r="G15" s="302">
        <v>0</v>
      </c>
      <c r="H15" s="340">
        <v>22455.751500000002</v>
      </c>
      <c r="I15" s="340">
        <v>32622.105749999999</v>
      </c>
      <c r="J15" s="340">
        <v>37593.942750000002</v>
      </c>
      <c r="K15" s="340">
        <v>60696.070499999994</v>
      </c>
      <c r="L15" s="302">
        <v>153367.87049999999</v>
      </c>
      <c r="M15" s="303">
        <v>153367.87049999999</v>
      </c>
      <c r="N15" s="300"/>
      <c r="O15" s="340"/>
      <c r="P15" s="340"/>
      <c r="Q15" s="340"/>
      <c r="R15" s="340"/>
      <c r="S15" s="302">
        <v>0</v>
      </c>
      <c r="T15" s="340">
        <v>27453.7575</v>
      </c>
      <c r="U15" s="340">
        <v>14322.837749999997</v>
      </c>
      <c r="V15" s="340">
        <v>22692.715499999998</v>
      </c>
      <c r="W15" s="340">
        <v>61382.470500000003</v>
      </c>
      <c r="X15" s="302">
        <v>125851.78125</v>
      </c>
      <c r="Y15" s="303">
        <v>125851.78125</v>
      </c>
      <c r="Z15" s="300"/>
      <c r="AA15" s="340"/>
      <c r="AB15" s="340"/>
      <c r="AC15" s="340"/>
      <c r="AD15" s="340"/>
      <c r="AE15" s="302">
        <v>0</v>
      </c>
      <c r="AF15" s="340">
        <v>22772.431499999999</v>
      </c>
      <c r="AG15" s="340">
        <v>34587.549750000006</v>
      </c>
      <c r="AH15" s="340">
        <v>44284.148999999998</v>
      </c>
      <c r="AI15" s="340">
        <v>39046.995000000003</v>
      </c>
      <c r="AJ15" s="302">
        <v>140691.12525000001</v>
      </c>
      <c r="AK15" s="303">
        <v>140691.12525000001</v>
      </c>
      <c r="AL15" s="300"/>
      <c r="AM15" s="340"/>
      <c r="AN15" s="340"/>
      <c r="AO15" s="340"/>
      <c r="AP15" s="340"/>
      <c r="AQ15" s="302">
        <v>0</v>
      </c>
      <c r="AR15" s="340">
        <v>59093.550750000002</v>
      </c>
      <c r="AS15" s="340">
        <v>95847.87225</v>
      </c>
      <c r="AT15" s="340">
        <v>93539.179499999998</v>
      </c>
      <c r="AU15" s="340">
        <v>166853.25150000001</v>
      </c>
      <c r="AV15" s="302">
        <v>415333.85400000005</v>
      </c>
      <c r="AW15" s="303">
        <v>415333.85400000005</v>
      </c>
      <c r="AX15" s="300"/>
      <c r="AY15" s="340"/>
      <c r="AZ15" s="340"/>
      <c r="BA15" s="340"/>
      <c r="BB15" s="340"/>
      <c r="BC15" s="302">
        <v>0</v>
      </c>
      <c r="BD15" s="340">
        <v>15021.103500000001</v>
      </c>
      <c r="BE15" s="340">
        <v>5007.0344999999998</v>
      </c>
      <c r="BF15" s="340">
        <v>0</v>
      </c>
      <c r="BG15" s="340">
        <v>670.40999999999985</v>
      </c>
      <c r="BH15" s="302">
        <v>20698.547999999999</v>
      </c>
      <c r="BI15" s="303">
        <v>20698.547999999999</v>
      </c>
      <c r="BJ15" s="300"/>
      <c r="BK15" s="340"/>
      <c r="BL15" s="340"/>
      <c r="BM15" s="340"/>
      <c r="BN15" s="340"/>
      <c r="BO15" s="302">
        <v>0</v>
      </c>
      <c r="BP15" s="340"/>
      <c r="BQ15" s="340"/>
      <c r="BR15" s="340"/>
      <c r="BS15" s="340"/>
      <c r="BT15" s="302">
        <v>0</v>
      </c>
      <c r="BU15" s="303">
        <v>0</v>
      </c>
      <c r="BV15" s="300"/>
      <c r="BW15" s="340"/>
      <c r="BX15" s="340"/>
      <c r="BY15" s="340"/>
      <c r="BZ15" s="340"/>
      <c r="CA15" s="302">
        <v>0</v>
      </c>
      <c r="CB15" s="340">
        <v>37247.476500000004</v>
      </c>
      <c r="CC15" s="340">
        <v>37247.476500000004</v>
      </c>
      <c r="CD15" s="340">
        <v>37247.476500000004</v>
      </c>
      <c r="CE15" s="340">
        <v>36568.213499999998</v>
      </c>
      <c r="CF15" s="302">
        <v>148310.64300000001</v>
      </c>
      <c r="CG15" s="303">
        <v>148310.64300000001</v>
      </c>
      <c r="CH15" s="300"/>
      <c r="CI15" s="1114">
        <v>184044.07124999998</v>
      </c>
      <c r="CJ15" s="1114">
        <v>219634.87650000001</v>
      </c>
      <c r="CK15" s="1114">
        <v>235357.46324999997</v>
      </c>
      <c r="CL15" s="1114">
        <v>365217.41099999996</v>
      </c>
      <c r="CM15" s="301">
        <v>1004253.822</v>
      </c>
      <c r="CP15" s="265"/>
      <c r="CR15" s="265"/>
      <c r="CT15" s="265"/>
      <c r="CV15" s="265"/>
    </row>
    <row r="16" spans="1:124" ht="15.75" customHeight="1">
      <c r="A16" s="304" t="s">
        <v>1333</v>
      </c>
      <c r="B16" s="300"/>
      <c r="C16" s="340"/>
      <c r="D16" s="340"/>
      <c r="E16" s="340"/>
      <c r="F16" s="340"/>
      <c r="G16" s="302">
        <v>0</v>
      </c>
      <c r="H16" s="340">
        <v>2009.1273999999996</v>
      </c>
      <c r="I16" s="340">
        <v>2807.0630000000006</v>
      </c>
      <c r="J16" s="340">
        <v>2835.1497999999997</v>
      </c>
      <c r="K16" s="340">
        <v>4051.7904000000003</v>
      </c>
      <c r="L16" s="302">
        <v>11703.1306</v>
      </c>
      <c r="M16" s="303">
        <v>11703.1306</v>
      </c>
      <c r="N16" s="300"/>
      <c r="O16" s="340"/>
      <c r="P16" s="340"/>
      <c r="Q16" s="340"/>
      <c r="R16" s="340"/>
      <c r="S16" s="302">
        <v>0</v>
      </c>
      <c r="T16" s="340">
        <v>1988.5572000000002</v>
      </c>
      <c r="U16" s="340">
        <v>1243.9434000000003</v>
      </c>
      <c r="V16" s="340">
        <v>1760.8444</v>
      </c>
      <c r="W16" s="340">
        <v>3538.1429999999996</v>
      </c>
      <c r="X16" s="302">
        <v>8531.4879999999994</v>
      </c>
      <c r="Y16" s="303">
        <v>8531.4879999999994</v>
      </c>
      <c r="Z16" s="300"/>
      <c r="AA16" s="340"/>
      <c r="AB16" s="340"/>
      <c r="AC16" s="340"/>
      <c r="AD16" s="340"/>
      <c r="AE16" s="302">
        <v>0</v>
      </c>
      <c r="AF16" s="340">
        <v>916.32939999999996</v>
      </c>
      <c r="AG16" s="340">
        <v>1252.1754000000001</v>
      </c>
      <c r="AH16" s="340">
        <v>1517.1576000000002</v>
      </c>
      <c r="AI16" s="340">
        <v>1381.1923999999999</v>
      </c>
      <c r="AJ16" s="302">
        <v>5066.8548000000001</v>
      </c>
      <c r="AK16" s="303">
        <v>5066.8548000000001</v>
      </c>
      <c r="AL16" s="300"/>
      <c r="AM16" s="340"/>
      <c r="AN16" s="340"/>
      <c r="AO16" s="340"/>
      <c r="AP16" s="340"/>
      <c r="AQ16" s="302">
        <v>0</v>
      </c>
      <c r="AR16" s="340">
        <v>2786.6789999999996</v>
      </c>
      <c r="AS16" s="340">
        <v>3861.2097999999992</v>
      </c>
      <c r="AT16" s="340">
        <v>3602.7642000000001</v>
      </c>
      <c r="AU16" s="340">
        <v>8005.3945999999996</v>
      </c>
      <c r="AV16" s="302">
        <v>18256.047599999998</v>
      </c>
      <c r="AW16" s="303">
        <v>18256.047599999998</v>
      </c>
      <c r="AX16" s="300"/>
      <c r="AY16" s="340"/>
      <c r="AZ16" s="340"/>
      <c r="BA16" s="340"/>
      <c r="BB16" s="340"/>
      <c r="BC16" s="302">
        <v>0</v>
      </c>
      <c r="BD16" s="340">
        <v>274.89</v>
      </c>
      <c r="BE16" s="340">
        <v>91.63</v>
      </c>
      <c r="BF16" s="340">
        <v>0</v>
      </c>
      <c r="BG16" s="340">
        <v>52.096800000000002</v>
      </c>
      <c r="BH16" s="302">
        <v>418.61680000000001</v>
      </c>
      <c r="BI16" s="303">
        <v>418.61680000000001</v>
      </c>
      <c r="BJ16" s="300"/>
      <c r="BK16" s="340"/>
      <c r="BL16" s="340"/>
      <c r="BM16" s="340"/>
      <c r="BN16" s="340"/>
      <c r="BO16" s="302">
        <v>0</v>
      </c>
      <c r="BP16" s="340"/>
      <c r="BQ16" s="340"/>
      <c r="BR16" s="340"/>
      <c r="BS16" s="340"/>
      <c r="BT16" s="302">
        <v>0</v>
      </c>
      <c r="BU16" s="303">
        <v>0</v>
      </c>
      <c r="BV16" s="300"/>
      <c r="BW16" s="340"/>
      <c r="BX16" s="340"/>
      <c r="BY16" s="340"/>
      <c r="BZ16" s="340"/>
      <c r="CA16" s="302">
        <v>0</v>
      </c>
      <c r="CB16" s="340">
        <v>236.6112</v>
      </c>
      <c r="CC16" s="340">
        <v>236.6112</v>
      </c>
      <c r="CD16" s="340">
        <v>236.6112</v>
      </c>
      <c r="CE16" s="340">
        <v>236.6112</v>
      </c>
      <c r="CF16" s="302">
        <v>946.44479999999999</v>
      </c>
      <c r="CG16" s="303">
        <v>946.44479999999999</v>
      </c>
      <c r="CH16" s="300"/>
      <c r="CI16" s="1114">
        <v>8212.1941999999999</v>
      </c>
      <c r="CJ16" s="1114">
        <v>9492.6327999999994</v>
      </c>
      <c r="CK16" s="1114">
        <v>9952.5271999999986</v>
      </c>
      <c r="CL16" s="1114">
        <v>17265.2284</v>
      </c>
      <c r="CM16" s="301">
        <v>44922.582600000002</v>
      </c>
      <c r="CT16" s="265"/>
      <c r="CV16" s="265"/>
    </row>
    <row r="17" spans="1:100" ht="15.75" customHeight="1">
      <c r="A17" s="304" t="s">
        <v>1334</v>
      </c>
      <c r="B17" s="300"/>
      <c r="C17" s="340"/>
      <c r="D17" s="340"/>
      <c r="E17" s="340"/>
      <c r="F17" s="340"/>
      <c r="G17" s="302">
        <v>0</v>
      </c>
      <c r="H17" s="340">
        <v>18747.840525784712</v>
      </c>
      <c r="I17" s="340">
        <v>30974.693042600833</v>
      </c>
      <c r="J17" s="340">
        <v>32604.940044842981</v>
      </c>
      <c r="K17" s="340">
        <v>44016.669060538021</v>
      </c>
      <c r="L17" s="302">
        <v>126344.14267376656</v>
      </c>
      <c r="M17" s="303">
        <v>126344.14267376656</v>
      </c>
      <c r="N17" s="300"/>
      <c r="O17" s="340"/>
      <c r="P17" s="340"/>
      <c r="Q17" s="340"/>
      <c r="R17" s="340"/>
      <c r="S17" s="302">
        <v>0</v>
      </c>
      <c r="T17" s="340">
        <v>11614.709781324282</v>
      </c>
      <c r="U17" s="340">
        <v>13550.49474487833</v>
      </c>
      <c r="V17" s="340">
        <v>22584.15790813055</v>
      </c>
      <c r="W17" s="340">
        <v>41296.745889153004</v>
      </c>
      <c r="X17" s="302">
        <v>89046.108323486173</v>
      </c>
      <c r="Y17" s="303">
        <v>89046.108323486173</v>
      </c>
      <c r="Z17" s="300"/>
      <c r="AA17" s="340"/>
      <c r="AB17" s="340"/>
      <c r="AC17" s="340"/>
      <c r="AD17" s="340"/>
      <c r="AE17" s="302">
        <v>0</v>
      </c>
      <c r="AF17" s="340">
        <v>7723.871834449772</v>
      </c>
      <c r="AG17" s="340">
        <v>13908.961612052144</v>
      </c>
      <c r="AH17" s="340">
        <v>16048.801860060168</v>
      </c>
      <c r="AI17" s="340">
        <v>13516.7757102871</v>
      </c>
      <c r="AJ17" s="302">
        <v>51198.411016849175</v>
      </c>
      <c r="AK17" s="303">
        <v>51198.411016849175</v>
      </c>
      <c r="AL17" s="300"/>
      <c r="AM17" s="340"/>
      <c r="AN17" s="340"/>
      <c r="AO17" s="340"/>
      <c r="AP17" s="340"/>
      <c r="AQ17" s="302">
        <v>0</v>
      </c>
      <c r="AR17" s="340">
        <v>12460.06398012607</v>
      </c>
      <c r="AS17" s="340">
        <v>17252.396280174555</v>
      </c>
      <c r="AT17" s="340">
        <v>17252.396280174558</v>
      </c>
      <c r="AU17" s="340">
        <v>33546.326100339415</v>
      </c>
      <c r="AV17" s="302">
        <v>80511.182640814601</v>
      </c>
      <c r="AW17" s="303">
        <v>80511.182640814601</v>
      </c>
      <c r="AX17" s="300"/>
      <c r="AY17" s="340"/>
      <c r="AZ17" s="340"/>
      <c r="BA17" s="340"/>
      <c r="BB17" s="340"/>
      <c r="BC17" s="302">
        <v>0</v>
      </c>
      <c r="BD17" s="340">
        <v>1310.07</v>
      </c>
      <c r="BE17" s="340">
        <v>436.69</v>
      </c>
      <c r="BF17" s="340">
        <v>0</v>
      </c>
      <c r="BG17" s="340">
        <v>1310.07</v>
      </c>
      <c r="BH17" s="302">
        <v>3056.83</v>
      </c>
      <c r="BI17" s="303">
        <v>3056.83</v>
      </c>
      <c r="BJ17" s="300"/>
      <c r="BK17" s="340"/>
      <c r="BL17" s="340"/>
      <c r="BM17" s="340"/>
      <c r="BN17" s="340"/>
      <c r="BO17" s="302">
        <v>0</v>
      </c>
      <c r="BP17" s="340"/>
      <c r="BQ17" s="340"/>
      <c r="BR17" s="340"/>
      <c r="BS17" s="340"/>
      <c r="BT17" s="302">
        <v>0</v>
      </c>
      <c r="BU17" s="303">
        <v>0</v>
      </c>
      <c r="BV17" s="300"/>
      <c r="BW17" s="340"/>
      <c r="BX17" s="340"/>
      <c r="BY17" s="340"/>
      <c r="BZ17" s="340"/>
      <c r="CA17" s="302">
        <v>0</v>
      </c>
      <c r="CB17" s="340">
        <v>1310.07</v>
      </c>
      <c r="CC17" s="340">
        <v>1310.07</v>
      </c>
      <c r="CD17" s="340">
        <v>1310.07</v>
      </c>
      <c r="CE17" s="340">
        <v>1310.07</v>
      </c>
      <c r="CF17" s="302">
        <v>5240.28</v>
      </c>
      <c r="CG17" s="303">
        <v>5240.28</v>
      </c>
      <c r="CH17" s="300"/>
      <c r="CI17" s="1114">
        <v>53166.626121684836</v>
      </c>
      <c r="CJ17" s="1114">
        <v>77433.305679705867</v>
      </c>
      <c r="CK17" s="1114">
        <v>89800.366093208257</v>
      </c>
      <c r="CL17" s="1114">
        <v>134996.65676031756</v>
      </c>
      <c r="CM17" s="301">
        <v>355396.9546549166</v>
      </c>
    </row>
    <row r="18" spans="1:100" ht="15.75" customHeight="1">
      <c r="A18" s="299" t="s">
        <v>208</v>
      </c>
      <c r="B18" s="300">
        <v>2</v>
      </c>
      <c r="C18" s="305">
        <v>0</v>
      </c>
      <c r="D18" s="305">
        <v>0</v>
      </c>
      <c r="E18" s="305">
        <v>0</v>
      </c>
      <c r="F18" s="305">
        <v>0</v>
      </c>
      <c r="G18" s="302">
        <v>0</v>
      </c>
      <c r="H18" s="305">
        <v>43212.719425784715</v>
      </c>
      <c r="I18" s="305">
        <v>66403.86179260083</v>
      </c>
      <c r="J18" s="305">
        <v>73034.032594842982</v>
      </c>
      <c r="K18" s="305">
        <v>108764.52996053801</v>
      </c>
      <c r="L18" s="302">
        <v>291415.14377376653</v>
      </c>
      <c r="M18" s="303">
        <v>291415.14377376653</v>
      </c>
      <c r="N18" s="300">
        <v>2</v>
      </c>
      <c r="O18" s="305">
        <v>0</v>
      </c>
      <c r="P18" s="305">
        <v>0</v>
      </c>
      <c r="Q18" s="305">
        <v>0</v>
      </c>
      <c r="R18" s="305">
        <v>0</v>
      </c>
      <c r="S18" s="302">
        <v>0</v>
      </c>
      <c r="T18" s="305">
        <v>41057.024481324283</v>
      </c>
      <c r="U18" s="305">
        <v>29117.275894878327</v>
      </c>
      <c r="V18" s="305">
        <v>47037.717808130546</v>
      </c>
      <c r="W18" s="305">
        <v>106217.359389153</v>
      </c>
      <c r="X18" s="302">
        <v>223429.37757348616</v>
      </c>
      <c r="Y18" s="303">
        <v>223429.37757348616</v>
      </c>
      <c r="Z18" s="300">
        <v>2</v>
      </c>
      <c r="AA18" s="305">
        <v>0</v>
      </c>
      <c r="AB18" s="305">
        <v>0</v>
      </c>
      <c r="AC18" s="305">
        <v>0</v>
      </c>
      <c r="AD18" s="305">
        <v>0</v>
      </c>
      <c r="AE18" s="302">
        <v>0</v>
      </c>
      <c r="AF18" s="305">
        <v>31412.632734449769</v>
      </c>
      <c r="AG18" s="305">
        <v>49748.686762052152</v>
      </c>
      <c r="AH18" s="305">
        <v>61850.108460060161</v>
      </c>
      <c r="AI18" s="305">
        <v>53944.963110287106</v>
      </c>
      <c r="AJ18" s="302">
        <v>196956.39106684917</v>
      </c>
      <c r="AK18" s="303">
        <v>196956.39106684917</v>
      </c>
      <c r="AL18" s="300">
        <v>2</v>
      </c>
      <c r="AM18" s="305">
        <v>0</v>
      </c>
      <c r="AN18" s="305">
        <v>0</v>
      </c>
      <c r="AO18" s="305">
        <v>0</v>
      </c>
      <c r="AP18" s="305">
        <v>0</v>
      </c>
      <c r="AQ18" s="302">
        <v>0</v>
      </c>
      <c r="AR18" s="305">
        <v>74340.293730126068</v>
      </c>
      <c r="AS18" s="305">
        <v>116961.47833017455</v>
      </c>
      <c r="AT18" s="305">
        <v>114394.33998017455</v>
      </c>
      <c r="AU18" s="305">
        <v>208404.97220033943</v>
      </c>
      <c r="AV18" s="302">
        <v>514101.08424081461</v>
      </c>
      <c r="AW18" s="303">
        <v>514101.08424081461</v>
      </c>
      <c r="AX18" s="300">
        <v>2</v>
      </c>
      <c r="AY18" s="305">
        <v>0</v>
      </c>
      <c r="AZ18" s="305">
        <v>0</v>
      </c>
      <c r="BA18" s="305">
        <v>0</v>
      </c>
      <c r="BB18" s="305">
        <v>0</v>
      </c>
      <c r="BC18" s="302">
        <v>0</v>
      </c>
      <c r="BD18" s="305">
        <v>16606.0635</v>
      </c>
      <c r="BE18" s="305">
        <v>5535.3544999999995</v>
      </c>
      <c r="BF18" s="305">
        <v>0</v>
      </c>
      <c r="BG18" s="305">
        <v>2032.5767999999998</v>
      </c>
      <c r="BH18" s="302">
        <v>24173.994799999997</v>
      </c>
      <c r="BI18" s="303">
        <v>24173.994799999997</v>
      </c>
      <c r="BJ18" s="300">
        <v>2</v>
      </c>
      <c r="BK18" s="305">
        <v>0</v>
      </c>
      <c r="BL18" s="305">
        <v>0</v>
      </c>
      <c r="BM18" s="305">
        <v>0</v>
      </c>
      <c r="BN18" s="305">
        <v>0</v>
      </c>
      <c r="BO18" s="302">
        <v>0</v>
      </c>
      <c r="BP18" s="305">
        <v>0</v>
      </c>
      <c r="BQ18" s="305">
        <v>0</v>
      </c>
      <c r="BR18" s="305">
        <v>0</v>
      </c>
      <c r="BS18" s="305">
        <v>0</v>
      </c>
      <c r="BT18" s="302">
        <v>0</v>
      </c>
      <c r="BU18" s="303">
        <v>0</v>
      </c>
      <c r="BV18" s="300">
        <v>2</v>
      </c>
      <c r="BW18" s="305">
        <v>0</v>
      </c>
      <c r="BX18" s="305">
        <v>0</v>
      </c>
      <c r="BY18" s="305">
        <v>0</v>
      </c>
      <c r="BZ18" s="305">
        <v>0</v>
      </c>
      <c r="CA18" s="302">
        <v>0</v>
      </c>
      <c r="CB18" s="305">
        <v>38794.157700000003</v>
      </c>
      <c r="CC18" s="305">
        <v>38794.157700000003</v>
      </c>
      <c r="CD18" s="305">
        <v>38794.157700000003</v>
      </c>
      <c r="CE18" s="305">
        <v>38114.894699999997</v>
      </c>
      <c r="CF18" s="302">
        <v>154497.36780000001</v>
      </c>
      <c r="CG18" s="303">
        <v>154497.36780000001</v>
      </c>
      <c r="CH18" s="300">
        <v>2</v>
      </c>
      <c r="CI18" s="1114">
        <v>245422.89157168483</v>
      </c>
      <c r="CJ18" s="1114">
        <v>306560.81497970584</v>
      </c>
      <c r="CK18" s="1114">
        <v>335110.35654320824</v>
      </c>
      <c r="CL18" s="1114">
        <v>517479.29616031755</v>
      </c>
      <c r="CM18" s="301">
        <v>1404573.3592549167</v>
      </c>
      <c r="CO18" s="265"/>
      <c r="CP18" s="265"/>
      <c r="CQ18" s="265"/>
      <c r="CR18" s="265"/>
      <c r="CS18" s="265"/>
      <c r="CT18" s="265"/>
      <c r="CU18" s="265"/>
      <c r="CV18" s="265"/>
    </row>
    <row r="19" spans="1:100" ht="15.75" customHeight="1">
      <c r="A19" s="304" t="s">
        <v>210</v>
      </c>
      <c r="B19" s="300">
        <v>3</v>
      </c>
      <c r="C19" s="341"/>
      <c r="D19" s="341"/>
      <c r="E19" s="341"/>
      <c r="F19" s="341"/>
      <c r="G19" s="302">
        <v>0</v>
      </c>
      <c r="H19" s="341"/>
      <c r="I19" s="341"/>
      <c r="J19" s="341"/>
      <c r="K19" s="341"/>
      <c r="L19" s="302">
        <v>0</v>
      </c>
      <c r="M19" s="303">
        <v>0</v>
      </c>
      <c r="N19" s="300">
        <v>3</v>
      </c>
      <c r="O19" s="341"/>
      <c r="P19" s="341"/>
      <c r="Q19" s="341"/>
      <c r="R19" s="341"/>
      <c r="S19" s="302">
        <v>0</v>
      </c>
      <c r="T19" s="341"/>
      <c r="U19" s="341"/>
      <c r="V19" s="341"/>
      <c r="W19" s="341"/>
      <c r="X19" s="302">
        <v>0</v>
      </c>
      <c r="Y19" s="303">
        <v>0</v>
      </c>
      <c r="Z19" s="300">
        <v>3</v>
      </c>
      <c r="AA19" s="341"/>
      <c r="AB19" s="341"/>
      <c r="AC19" s="341"/>
      <c r="AD19" s="341"/>
      <c r="AE19" s="302">
        <v>0</v>
      </c>
      <c r="AF19" s="341"/>
      <c r="AG19" s="341"/>
      <c r="AH19" s="341"/>
      <c r="AI19" s="341"/>
      <c r="AJ19" s="302">
        <v>0</v>
      </c>
      <c r="AK19" s="303">
        <v>0</v>
      </c>
      <c r="AL19" s="300">
        <v>3</v>
      </c>
      <c r="AM19" s="341"/>
      <c r="AN19" s="341"/>
      <c r="AO19" s="341"/>
      <c r="AP19" s="341"/>
      <c r="AQ19" s="302">
        <v>0</v>
      </c>
      <c r="AR19" s="341"/>
      <c r="AS19" s="341"/>
      <c r="AT19" s="341"/>
      <c r="AU19" s="341"/>
      <c r="AV19" s="302">
        <v>0</v>
      </c>
      <c r="AW19" s="303">
        <v>0</v>
      </c>
      <c r="AX19" s="300">
        <v>3</v>
      </c>
      <c r="AY19" s="341"/>
      <c r="AZ19" s="341"/>
      <c r="BA19" s="341"/>
      <c r="BB19" s="341"/>
      <c r="BC19" s="302">
        <v>0</v>
      </c>
      <c r="BD19" s="341"/>
      <c r="BE19" s="341"/>
      <c r="BF19" s="341"/>
      <c r="BG19" s="341"/>
      <c r="BH19" s="302">
        <v>0</v>
      </c>
      <c r="BI19" s="303">
        <v>0</v>
      </c>
      <c r="BJ19" s="300">
        <v>3</v>
      </c>
      <c r="BK19" s="341"/>
      <c r="BL19" s="341"/>
      <c r="BM19" s="341"/>
      <c r="BN19" s="341"/>
      <c r="BO19" s="302">
        <v>0</v>
      </c>
      <c r="BP19" s="341"/>
      <c r="BQ19" s="341"/>
      <c r="BR19" s="341"/>
      <c r="BS19" s="341"/>
      <c r="BT19" s="302">
        <v>0</v>
      </c>
      <c r="BU19" s="303">
        <v>0</v>
      </c>
      <c r="BV19" s="300">
        <v>3</v>
      </c>
      <c r="BW19" s="341"/>
      <c r="BX19" s="341"/>
      <c r="BY19" s="341"/>
      <c r="BZ19" s="341"/>
      <c r="CA19" s="302">
        <v>0</v>
      </c>
      <c r="CB19" s="341"/>
      <c r="CC19" s="341"/>
      <c r="CD19" s="341"/>
      <c r="CE19" s="341"/>
      <c r="CF19" s="302">
        <v>0</v>
      </c>
      <c r="CG19" s="303">
        <v>0</v>
      </c>
      <c r="CH19" s="300">
        <v>3</v>
      </c>
      <c r="CI19" s="1114">
        <v>0</v>
      </c>
      <c r="CJ19" s="1114">
        <v>0</v>
      </c>
      <c r="CK19" s="1114">
        <v>0</v>
      </c>
      <c r="CL19" s="1114">
        <v>0</v>
      </c>
      <c r="CM19" s="301">
        <v>0</v>
      </c>
      <c r="CP19" s="265"/>
      <c r="CR19" s="265"/>
      <c r="CT19" s="265"/>
      <c r="CV19" s="265"/>
    </row>
    <row r="20" spans="1:100" ht="15.75" customHeight="1">
      <c r="A20" s="304" t="s">
        <v>212</v>
      </c>
      <c r="B20" s="300">
        <v>4</v>
      </c>
      <c r="C20" s="341"/>
      <c r="D20" s="341"/>
      <c r="E20" s="341"/>
      <c r="F20" s="341"/>
      <c r="G20" s="302">
        <v>0</v>
      </c>
      <c r="H20" s="341">
        <v>0</v>
      </c>
      <c r="I20" s="341">
        <v>0</v>
      </c>
      <c r="J20" s="341">
        <v>0</v>
      </c>
      <c r="K20" s="341">
        <v>0</v>
      </c>
      <c r="L20" s="302">
        <v>0</v>
      </c>
      <c r="M20" s="303">
        <v>0</v>
      </c>
      <c r="N20" s="300">
        <v>4</v>
      </c>
      <c r="O20" s="341"/>
      <c r="P20" s="341"/>
      <c r="Q20" s="341"/>
      <c r="R20" s="341"/>
      <c r="S20" s="302">
        <v>0</v>
      </c>
      <c r="T20" s="341">
        <v>0</v>
      </c>
      <c r="U20" s="341">
        <v>0</v>
      </c>
      <c r="V20" s="341">
        <v>0</v>
      </c>
      <c r="W20" s="341">
        <v>0</v>
      </c>
      <c r="X20" s="302">
        <v>0</v>
      </c>
      <c r="Y20" s="303">
        <v>0</v>
      </c>
      <c r="Z20" s="300">
        <v>4</v>
      </c>
      <c r="AA20" s="341"/>
      <c r="AB20" s="341"/>
      <c r="AC20" s="341"/>
      <c r="AD20" s="341"/>
      <c r="AE20" s="302">
        <v>0</v>
      </c>
      <c r="AF20" s="341">
        <v>0</v>
      </c>
      <c r="AG20" s="341">
        <v>0</v>
      </c>
      <c r="AH20" s="341">
        <v>0</v>
      </c>
      <c r="AI20" s="341">
        <v>0</v>
      </c>
      <c r="AJ20" s="302">
        <v>0</v>
      </c>
      <c r="AK20" s="303">
        <v>0</v>
      </c>
      <c r="AL20" s="300">
        <v>4</v>
      </c>
      <c r="AM20" s="341"/>
      <c r="AN20" s="341"/>
      <c r="AO20" s="341"/>
      <c r="AP20" s="341"/>
      <c r="AQ20" s="302">
        <v>0</v>
      </c>
      <c r="AR20" s="341">
        <v>0</v>
      </c>
      <c r="AS20" s="341">
        <v>0</v>
      </c>
      <c r="AT20" s="341">
        <v>0</v>
      </c>
      <c r="AU20" s="341">
        <v>0</v>
      </c>
      <c r="AV20" s="302">
        <v>0</v>
      </c>
      <c r="AW20" s="303">
        <v>0</v>
      </c>
      <c r="AX20" s="300">
        <v>4</v>
      </c>
      <c r="AY20" s="341"/>
      <c r="AZ20" s="341"/>
      <c r="BA20" s="341"/>
      <c r="BB20" s="341"/>
      <c r="BC20" s="302">
        <v>0</v>
      </c>
      <c r="BD20" s="341">
        <v>0</v>
      </c>
      <c r="BE20" s="341">
        <v>0</v>
      </c>
      <c r="BF20" s="341">
        <v>0</v>
      </c>
      <c r="BG20" s="341">
        <v>0</v>
      </c>
      <c r="BH20" s="302">
        <v>0</v>
      </c>
      <c r="BI20" s="303">
        <v>0</v>
      </c>
      <c r="BJ20" s="300">
        <v>4</v>
      </c>
      <c r="BK20" s="341"/>
      <c r="BL20" s="341"/>
      <c r="BM20" s="341"/>
      <c r="BN20" s="341"/>
      <c r="BO20" s="302">
        <v>0</v>
      </c>
      <c r="BP20" s="341"/>
      <c r="BQ20" s="341"/>
      <c r="BR20" s="341"/>
      <c r="BS20" s="341"/>
      <c r="BT20" s="302">
        <v>0</v>
      </c>
      <c r="BU20" s="303">
        <v>0</v>
      </c>
      <c r="BV20" s="300">
        <v>4</v>
      </c>
      <c r="BW20" s="341"/>
      <c r="BX20" s="341"/>
      <c r="BY20" s="341"/>
      <c r="BZ20" s="341"/>
      <c r="CA20" s="302">
        <v>0</v>
      </c>
      <c r="CB20" s="341">
        <v>0</v>
      </c>
      <c r="CC20" s="341">
        <v>0</v>
      </c>
      <c r="CD20" s="341">
        <v>0</v>
      </c>
      <c r="CE20" s="341">
        <v>0</v>
      </c>
      <c r="CF20" s="302">
        <v>0</v>
      </c>
      <c r="CG20" s="303">
        <v>0</v>
      </c>
      <c r="CH20" s="300">
        <v>4</v>
      </c>
      <c r="CI20" s="1114">
        <v>0</v>
      </c>
      <c r="CJ20" s="1114">
        <v>0</v>
      </c>
      <c r="CK20" s="1114">
        <v>0</v>
      </c>
      <c r="CL20" s="1114">
        <v>0</v>
      </c>
      <c r="CM20" s="301">
        <v>0</v>
      </c>
      <c r="CP20" s="265"/>
      <c r="CR20" s="265"/>
      <c r="CT20" s="265"/>
      <c r="CV20" s="265"/>
    </row>
    <row r="21" spans="1:100" s="266" customFormat="1" ht="15.75" customHeight="1">
      <c r="A21" s="299" t="s">
        <v>214</v>
      </c>
      <c r="B21" s="300">
        <v>5</v>
      </c>
      <c r="C21" s="306">
        <v>6381.4799999999977</v>
      </c>
      <c r="D21" s="306">
        <v>10711.769999999995</v>
      </c>
      <c r="E21" s="306">
        <v>11509.170000000002</v>
      </c>
      <c r="F21" s="306">
        <v>11283.500000000002</v>
      </c>
      <c r="G21" s="302">
        <v>39885.919999999998</v>
      </c>
      <c r="H21" s="306">
        <v>43212.719425784715</v>
      </c>
      <c r="I21" s="306">
        <v>66403.86179260083</v>
      </c>
      <c r="J21" s="306">
        <v>73034.032594842982</v>
      </c>
      <c r="K21" s="306">
        <v>108764.52996053801</v>
      </c>
      <c r="L21" s="302">
        <v>291415.14377376653</v>
      </c>
      <c r="M21" s="307">
        <v>331301.06377376651</v>
      </c>
      <c r="N21" s="300">
        <v>5</v>
      </c>
      <c r="O21" s="306">
        <v>12780.260000000002</v>
      </c>
      <c r="P21" s="306">
        <v>20298.059999999998</v>
      </c>
      <c r="Q21" s="306">
        <v>18621.750000000004</v>
      </c>
      <c r="R21" s="306">
        <v>20111.490000000002</v>
      </c>
      <c r="S21" s="302">
        <v>71811.560000000012</v>
      </c>
      <c r="T21" s="306">
        <v>41057.024481324283</v>
      </c>
      <c r="U21" s="306">
        <v>29117.275894878327</v>
      </c>
      <c r="V21" s="306">
        <v>47037.717808130546</v>
      </c>
      <c r="W21" s="306">
        <v>106217.359389153</v>
      </c>
      <c r="X21" s="302">
        <v>223429.37757348616</v>
      </c>
      <c r="Y21" s="307">
        <v>295240.93757348618</v>
      </c>
      <c r="Z21" s="300">
        <v>5</v>
      </c>
      <c r="AA21" s="306">
        <v>1280.48</v>
      </c>
      <c r="AB21" s="306">
        <v>7682.8799999999992</v>
      </c>
      <c r="AC21" s="306">
        <v>19028.249999999996</v>
      </c>
      <c r="AD21" s="306">
        <v>20296.799999999996</v>
      </c>
      <c r="AE21" s="302">
        <v>48288.409999999989</v>
      </c>
      <c r="AF21" s="306">
        <v>31412.632734449769</v>
      </c>
      <c r="AG21" s="306">
        <v>49748.686762052152</v>
      </c>
      <c r="AH21" s="306">
        <v>61850.108460060161</v>
      </c>
      <c r="AI21" s="306">
        <v>53944.963110287106</v>
      </c>
      <c r="AJ21" s="302">
        <v>196956.39106684917</v>
      </c>
      <c r="AK21" s="307">
        <v>245244.80106684915</v>
      </c>
      <c r="AL21" s="300">
        <v>5</v>
      </c>
      <c r="AM21" s="306">
        <v>49761.600000000013</v>
      </c>
      <c r="AN21" s="306">
        <v>46207.200000000012</v>
      </c>
      <c r="AO21" s="306">
        <v>48265.419999999991</v>
      </c>
      <c r="AP21" s="306">
        <v>96530.839999999982</v>
      </c>
      <c r="AQ21" s="302">
        <v>240765.06</v>
      </c>
      <c r="AR21" s="306">
        <v>74340.293730126068</v>
      </c>
      <c r="AS21" s="306">
        <v>116961.47833017455</v>
      </c>
      <c r="AT21" s="306">
        <v>114394.33998017455</v>
      </c>
      <c r="AU21" s="306">
        <v>208404.97220033943</v>
      </c>
      <c r="AV21" s="302">
        <v>514101.08424081461</v>
      </c>
      <c r="AW21" s="307">
        <v>754866.14424081461</v>
      </c>
      <c r="AX21" s="300">
        <v>5</v>
      </c>
      <c r="AY21" s="306">
        <v>0</v>
      </c>
      <c r="AZ21" s="306">
        <v>0</v>
      </c>
      <c r="BA21" s="306">
        <v>0</v>
      </c>
      <c r="BB21" s="306">
        <v>0</v>
      </c>
      <c r="BC21" s="302">
        <v>0</v>
      </c>
      <c r="BD21" s="306">
        <v>16606.0635</v>
      </c>
      <c r="BE21" s="306">
        <v>5535.3544999999995</v>
      </c>
      <c r="BF21" s="306">
        <v>0</v>
      </c>
      <c r="BG21" s="306">
        <v>2032.5767999999998</v>
      </c>
      <c r="BH21" s="302">
        <v>24173.994799999997</v>
      </c>
      <c r="BI21" s="307">
        <v>24173.994799999997</v>
      </c>
      <c r="BJ21" s="300">
        <v>5</v>
      </c>
      <c r="BK21" s="306">
        <v>0</v>
      </c>
      <c r="BL21" s="306">
        <v>0</v>
      </c>
      <c r="BM21" s="306">
        <v>0</v>
      </c>
      <c r="BN21" s="306">
        <v>0</v>
      </c>
      <c r="BO21" s="302">
        <v>0</v>
      </c>
      <c r="BP21" s="306">
        <v>0</v>
      </c>
      <c r="BQ21" s="306">
        <v>0</v>
      </c>
      <c r="BR21" s="306">
        <v>0</v>
      </c>
      <c r="BS21" s="306">
        <v>0</v>
      </c>
      <c r="BT21" s="302">
        <v>0</v>
      </c>
      <c r="BU21" s="307">
        <v>0</v>
      </c>
      <c r="BV21" s="300">
        <v>5</v>
      </c>
      <c r="BW21" s="306">
        <v>0</v>
      </c>
      <c r="BX21" s="306">
        <v>0</v>
      </c>
      <c r="BY21" s="306">
        <v>0</v>
      </c>
      <c r="BZ21" s="306">
        <v>0</v>
      </c>
      <c r="CA21" s="302">
        <v>0</v>
      </c>
      <c r="CB21" s="306">
        <v>38794.157700000003</v>
      </c>
      <c r="CC21" s="306">
        <v>38794.157700000003</v>
      </c>
      <c r="CD21" s="306">
        <v>38794.157700000003</v>
      </c>
      <c r="CE21" s="306">
        <v>38114.894699999997</v>
      </c>
      <c r="CF21" s="302">
        <v>154497.36780000001</v>
      </c>
      <c r="CG21" s="307">
        <v>154497.36780000001</v>
      </c>
      <c r="CH21" s="300">
        <v>5</v>
      </c>
      <c r="CI21" s="1114">
        <v>315626.71157168481</v>
      </c>
      <c r="CJ21" s="1114">
        <v>391460.72497970588</v>
      </c>
      <c r="CK21" s="1114">
        <v>432534.94654320821</v>
      </c>
      <c r="CL21" s="1114">
        <v>665701.9261603175</v>
      </c>
      <c r="CM21" s="301">
        <v>1805324.3092549164</v>
      </c>
      <c r="CP21" s="267"/>
      <c r="CR21" s="267"/>
      <c r="CT21" s="267"/>
      <c r="CV21" s="267"/>
    </row>
    <row r="22" spans="1:100" ht="15.75" customHeight="1">
      <c r="A22" s="299" t="s">
        <v>185</v>
      </c>
      <c r="B22" s="294"/>
      <c r="C22" s="308"/>
      <c r="D22" s="308"/>
      <c r="E22" s="308"/>
      <c r="F22" s="308"/>
      <c r="G22" s="309"/>
      <c r="H22" s="308"/>
      <c r="I22" s="308"/>
      <c r="J22" s="308"/>
      <c r="K22" s="308"/>
      <c r="L22" s="309"/>
      <c r="M22" s="310"/>
      <c r="N22" s="294"/>
      <c r="O22" s="308"/>
      <c r="P22" s="308"/>
      <c r="Q22" s="308"/>
      <c r="R22" s="308"/>
      <c r="S22" s="309"/>
      <c r="T22" s="308"/>
      <c r="U22" s="308"/>
      <c r="V22" s="308"/>
      <c r="W22" s="308"/>
      <c r="X22" s="309"/>
      <c r="Y22" s="310"/>
      <c r="Z22" s="294"/>
      <c r="AA22" s="308"/>
      <c r="AB22" s="308"/>
      <c r="AC22" s="308"/>
      <c r="AD22" s="308"/>
      <c r="AE22" s="309"/>
      <c r="AF22" s="308"/>
      <c r="AG22" s="308"/>
      <c r="AH22" s="308"/>
      <c r="AI22" s="308"/>
      <c r="AJ22" s="309"/>
      <c r="AK22" s="310"/>
      <c r="AL22" s="294"/>
      <c r="AM22" s="308"/>
      <c r="AN22" s="308"/>
      <c r="AO22" s="308"/>
      <c r="AP22" s="308"/>
      <c r="AQ22" s="309"/>
      <c r="AR22" s="308"/>
      <c r="AS22" s="308"/>
      <c r="AT22" s="308"/>
      <c r="AU22" s="308"/>
      <c r="AV22" s="309"/>
      <c r="AW22" s="310"/>
      <c r="AX22" s="294"/>
      <c r="AY22" s="308"/>
      <c r="AZ22" s="308"/>
      <c r="BA22" s="308"/>
      <c r="BB22" s="308"/>
      <c r="BC22" s="309"/>
      <c r="BD22" s="308"/>
      <c r="BE22" s="308"/>
      <c r="BF22" s="308"/>
      <c r="BG22" s="308"/>
      <c r="BH22" s="309"/>
      <c r="BI22" s="310"/>
      <c r="BJ22" s="294"/>
      <c r="BK22" s="308"/>
      <c r="BL22" s="308"/>
      <c r="BM22" s="308"/>
      <c r="BN22" s="308"/>
      <c r="BO22" s="309"/>
      <c r="BP22" s="308"/>
      <c r="BQ22" s="308"/>
      <c r="BR22" s="308"/>
      <c r="BS22" s="308"/>
      <c r="BT22" s="309"/>
      <c r="BU22" s="310"/>
      <c r="BV22" s="294"/>
      <c r="BW22" s="308"/>
      <c r="BX22" s="308"/>
      <c r="BY22" s="308"/>
      <c r="BZ22" s="308"/>
      <c r="CA22" s="309"/>
      <c r="CB22" s="308"/>
      <c r="CC22" s="308"/>
      <c r="CD22" s="308"/>
      <c r="CE22" s="308"/>
      <c r="CF22" s="309"/>
      <c r="CG22" s="310"/>
      <c r="CH22" s="294"/>
      <c r="CI22" s="308"/>
      <c r="CJ22" s="308"/>
      <c r="CK22" s="308"/>
      <c r="CL22" s="308"/>
      <c r="CM22" s="311"/>
    </row>
    <row r="23" spans="1:100" ht="15.75" customHeight="1">
      <c r="A23" s="312" t="s">
        <v>216</v>
      </c>
      <c r="B23" s="300">
        <v>6</v>
      </c>
      <c r="C23" s="340"/>
      <c r="D23" s="340"/>
      <c r="E23" s="340"/>
      <c r="F23" s="340"/>
      <c r="G23" s="302">
        <v>0</v>
      </c>
      <c r="H23" s="340"/>
      <c r="I23" s="340"/>
      <c r="J23" s="340"/>
      <c r="K23" s="340"/>
      <c r="L23" s="302">
        <v>0</v>
      </c>
      <c r="M23" s="303">
        <v>0</v>
      </c>
      <c r="N23" s="300">
        <v>6</v>
      </c>
      <c r="O23" s="340"/>
      <c r="P23" s="340"/>
      <c r="Q23" s="340"/>
      <c r="R23" s="340"/>
      <c r="S23" s="302">
        <v>0</v>
      </c>
      <c r="T23" s="340"/>
      <c r="U23" s="340"/>
      <c r="V23" s="340"/>
      <c r="W23" s="340"/>
      <c r="X23" s="302">
        <v>0</v>
      </c>
      <c r="Y23" s="303">
        <v>0</v>
      </c>
      <c r="Z23" s="300">
        <v>6</v>
      </c>
      <c r="AA23" s="340"/>
      <c r="AB23" s="340"/>
      <c r="AC23" s="340"/>
      <c r="AD23" s="340"/>
      <c r="AE23" s="302">
        <v>0</v>
      </c>
      <c r="AF23" s="340"/>
      <c r="AG23" s="340"/>
      <c r="AH23" s="340"/>
      <c r="AI23" s="340"/>
      <c r="AJ23" s="302">
        <v>0</v>
      </c>
      <c r="AK23" s="303">
        <v>0</v>
      </c>
      <c r="AL23" s="300">
        <v>6</v>
      </c>
      <c r="AM23" s="340"/>
      <c r="AN23" s="340"/>
      <c r="AO23" s="340"/>
      <c r="AP23" s="340"/>
      <c r="AQ23" s="302">
        <v>0</v>
      </c>
      <c r="AR23" s="340"/>
      <c r="AS23" s="340"/>
      <c r="AT23" s="340"/>
      <c r="AU23" s="340"/>
      <c r="AV23" s="302">
        <v>0</v>
      </c>
      <c r="AW23" s="303">
        <v>0</v>
      </c>
      <c r="AX23" s="300">
        <v>6</v>
      </c>
      <c r="AY23" s="340"/>
      <c r="AZ23" s="340"/>
      <c r="BA23" s="340"/>
      <c r="BB23" s="340"/>
      <c r="BC23" s="302">
        <v>0</v>
      </c>
      <c r="BD23" s="340"/>
      <c r="BE23" s="340"/>
      <c r="BF23" s="340"/>
      <c r="BG23" s="340"/>
      <c r="BH23" s="302">
        <v>0</v>
      </c>
      <c r="BI23" s="303">
        <v>0</v>
      </c>
      <c r="BJ23" s="300">
        <v>6</v>
      </c>
      <c r="BK23" s="340"/>
      <c r="BL23" s="340"/>
      <c r="BM23" s="340"/>
      <c r="BN23" s="340"/>
      <c r="BO23" s="302">
        <v>0</v>
      </c>
      <c r="BP23" s="340"/>
      <c r="BQ23" s="340"/>
      <c r="BR23" s="340"/>
      <c r="BS23" s="340"/>
      <c r="BT23" s="302">
        <v>0</v>
      </c>
      <c r="BU23" s="303">
        <v>0</v>
      </c>
      <c r="BV23" s="300">
        <v>6</v>
      </c>
      <c r="BW23" s="340"/>
      <c r="BX23" s="340"/>
      <c r="BY23" s="340"/>
      <c r="BZ23" s="340"/>
      <c r="CA23" s="302">
        <v>0</v>
      </c>
      <c r="CB23" s="340"/>
      <c r="CC23" s="340"/>
      <c r="CD23" s="340"/>
      <c r="CE23" s="340"/>
      <c r="CF23" s="302">
        <v>0</v>
      </c>
      <c r="CG23" s="303">
        <v>0</v>
      </c>
      <c r="CH23" s="300">
        <v>6</v>
      </c>
      <c r="CI23" s="1114">
        <v>0</v>
      </c>
      <c r="CJ23" s="1114">
        <v>0</v>
      </c>
      <c r="CK23" s="1114">
        <v>0</v>
      </c>
      <c r="CL23" s="1114">
        <v>0</v>
      </c>
      <c r="CM23" s="301">
        <v>0</v>
      </c>
      <c r="CO23" s="265"/>
      <c r="CP23" s="265"/>
      <c r="CQ23" s="265"/>
      <c r="CR23" s="265"/>
      <c r="CS23" s="265"/>
      <c r="CT23" s="265"/>
      <c r="CU23" s="265"/>
      <c r="CV23" s="265"/>
    </row>
    <row r="24" spans="1:100" ht="15.75" customHeight="1">
      <c r="A24" s="312" t="s">
        <v>218</v>
      </c>
      <c r="B24" s="300">
        <v>7</v>
      </c>
      <c r="C24" s="341"/>
      <c r="D24" s="341"/>
      <c r="E24" s="341"/>
      <c r="F24" s="341"/>
      <c r="G24" s="302">
        <v>0</v>
      </c>
      <c r="H24" s="341"/>
      <c r="I24" s="341"/>
      <c r="J24" s="341"/>
      <c r="K24" s="341"/>
      <c r="L24" s="302">
        <v>0</v>
      </c>
      <c r="M24" s="303">
        <v>0</v>
      </c>
      <c r="N24" s="300">
        <v>7</v>
      </c>
      <c r="O24" s="341"/>
      <c r="P24" s="341"/>
      <c r="Q24" s="341"/>
      <c r="R24" s="341"/>
      <c r="S24" s="302">
        <v>0</v>
      </c>
      <c r="T24" s="341"/>
      <c r="U24" s="341"/>
      <c r="V24" s="341"/>
      <c r="W24" s="341"/>
      <c r="X24" s="302">
        <v>0</v>
      </c>
      <c r="Y24" s="303">
        <v>0</v>
      </c>
      <c r="Z24" s="300">
        <v>7</v>
      </c>
      <c r="AA24" s="341"/>
      <c r="AB24" s="341"/>
      <c r="AC24" s="341"/>
      <c r="AD24" s="341"/>
      <c r="AE24" s="302">
        <v>0</v>
      </c>
      <c r="AF24" s="341"/>
      <c r="AG24" s="341"/>
      <c r="AH24" s="341"/>
      <c r="AI24" s="341"/>
      <c r="AJ24" s="302">
        <v>0</v>
      </c>
      <c r="AK24" s="303">
        <v>0</v>
      </c>
      <c r="AL24" s="300">
        <v>7</v>
      </c>
      <c r="AM24" s="341"/>
      <c r="AN24" s="341"/>
      <c r="AO24" s="341"/>
      <c r="AP24" s="341"/>
      <c r="AQ24" s="302">
        <v>0</v>
      </c>
      <c r="AR24" s="341"/>
      <c r="AS24" s="341"/>
      <c r="AT24" s="341"/>
      <c r="AU24" s="341"/>
      <c r="AV24" s="302">
        <v>0</v>
      </c>
      <c r="AW24" s="303">
        <v>0</v>
      </c>
      <c r="AX24" s="300">
        <v>7</v>
      </c>
      <c r="AY24" s="341"/>
      <c r="AZ24" s="341"/>
      <c r="BA24" s="341"/>
      <c r="BB24" s="341"/>
      <c r="BC24" s="302">
        <v>0</v>
      </c>
      <c r="BD24" s="341"/>
      <c r="BE24" s="341"/>
      <c r="BF24" s="341"/>
      <c r="BG24" s="341"/>
      <c r="BH24" s="302">
        <v>0</v>
      </c>
      <c r="BI24" s="303">
        <v>0</v>
      </c>
      <c r="BJ24" s="300">
        <v>7</v>
      </c>
      <c r="BK24" s="341"/>
      <c r="BL24" s="341"/>
      <c r="BM24" s="341"/>
      <c r="BN24" s="341"/>
      <c r="BO24" s="302">
        <v>0</v>
      </c>
      <c r="BP24" s="341"/>
      <c r="BQ24" s="341"/>
      <c r="BR24" s="341"/>
      <c r="BS24" s="341"/>
      <c r="BT24" s="302">
        <v>0</v>
      </c>
      <c r="BU24" s="303">
        <v>0</v>
      </c>
      <c r="BV24" s="300">
        <v>7</v>
      </c>
      <c r="BW24" s="341"/>
      <c r="BX24" s="341"/>
      <c r="BY24" s="341"/>
      <c r="BZ24" s="341"/>
      <c r="CA24" s="302">
        <v>0</v>
      </c>
      <c r="CB24" s="341"/>
      <c r="CC24" s="341"/>
      <c r="CD24" s="341"/>
      <c r="CE24" s="341"/>
      <c r="CF24" s="302">
        <v>0</v>
      </c>
      <c r="CG24" s="303">
        <v>0</v>
      </c>
      <c r="CH24" s="300">
        <v>7</v>
      </c>
      <c r="CI24" s="1114">
        <v>0</v>
      </c>
      <c r="CJ24" s="1114">
        <v>0</v>
      </c>
      <c r="CK24" s="1114">
        <v>0</v>
      </c>
      <c r="CL24" s="1114">
        <v>0</v>
      </c>
      <c r="CM24" s="301">
        <v>0</v>
      </c>
      <c r="CP24" s="265"/>
      <c r="CR24" s="265"/>
      <c r="CT24" s="265"/>
      <c r="CV24" s="265"/>
    </row>
    <row r="25" spans="1:100" ht="15.75" customHeight="1">
      <c r="A25" s="312" t="s">
        <v>220</v>
      </c>
      <c r="B25" s="300">
        <v>8</v>
      </c>
      <c r="C25" s="341"/>
      <c r="D25" s="341"/>
      <c r="E25" s="341"/>
      <c r="F25" s="341"/>
      <c r="G25" s="302">
        <v>0</v>
      </c>
      <c r="H25" s="341"/>
      <c r="I25" s="341"/>
      <c r="J25" s="341"/>
      <c r="K25" s="341"/>
      <c r="L25" s="302">
        <v>0</v>
      </c>
      <c r="M25" s="303">
        <v>0</v>
      </c>
      <c r="N25" s="300">
        <v>8</v>
      </c>
      <c r="O25" s="341"/>
      <c r="P25" s="341"/>
      <c r="Q25" s="341"/>
      <c r="R25" s="341"/>
      <c r="S25" s="302">
        <v>0</v>
      </c>
      <c r="T25" s="341"/>
      <c r="U25" s="341"/>
      <c r="V25" s="341"/>
      <c r="W25" s="341"/>
      <c r="X25" s="302">
        <v>0</v>
      </c>
      <c r="Y25" s="303">
        <v>0</v>
      </c>
      <c r="Z25" s="300">
        <v>8</v>
      </c>
      <c r="AA25" s="341"/>
      <c r="AB25" s="341"/>
      <c r="AC25" s="341"/>
      <c r="AD25" s="341"/>
      <c r="AE25" s="302">
        <v>0</v>
      </c>
      <c r="AF25" s="341"/>
      <c r="AG25" s="341"/>
      <c r="AH25" s="341"/>
      <c r="AI25" s="341"/>
      <c r="AJ25" s="302">
        <v>0</v>
      </c>
      <c r="AK25" s="303">
        <v>0</v>
      </c>
      <c r="AL25" s="300">
        <v>8</v>
      </c>
      <c r="AM25" s="341"/>
      <c r="AN25" s="341"/>
      <c r="AO25" s="341"/>
      <c r="AP25" s="341"/>
      <c r="AQ25" s="302">
        <v>0</v>
      </c>
      <c r="AR25" s="341"/>
      <c r="AS25" s="341"/>
      <c r="AT25" s="341"/>
      <c r="AU25" s="341"/>
      <c r="AV25" s="302">
        <v>0</v>
      </c>
      <c r="AW25" s="303">
        <v>0</v>
      </c>
      <c r="AX25" s="300">
        <v>8</v>
      </c>
      <c r="AY25" s="341"/>
      <c r="AZ25" s="341"/>
      <c r="BA25" s="341"/>
      <c r="BB25" s="341"/>
      <c r="BC25" s="302">
        <v>0</v>
      </c>
      <c r="BD25" s="341"/>
      <c r="BE25" s="341"/>
      <c r="BF25" s="341"/>
      <c r="BG25" s="341"/>
      <c r="BH25" s="302">
        <v>0</v>
      </c>
      <c r="BI25" s="303">
        <v>0</v>
      </c>
      <c r="BJ25" s="300">
        <v>8</v>
      </c>
      <c r="BK25" s="341"/>
      <c r="BL25" s="341"/>
      <c r="BM25" s="341"/>
      <c r="BN25" s="341"/>
      <c r="BO25" s="302">
        <v>0</v>
      </c>
      <c r="BP25" s="341"/>
      <c r="BQ25" s="341"/>
      <c r="BR25" s="341"/>
      <c r="BS25" s="341"/>
      <c r="BT25" s="302">
        <v>0</v>
      </c>
      <c r="BU25" s="303">
        <v>0</v>
      </c>
      <c r="BV25" s="300">
        <v>8</v>
      </c>
      <c r="BW25" s="341"/>
      <c r="BX25" s="341"/>
      <c r="BY25" s="341"/>
      <c r="BZ25" s="341"/>
      <c r="CA25" s="302">
        <v>0</v>
      </c>
      <c r="CB25" s="341"/>
      <c r="CC25" s="341"/>
      <c r="CD25" s="341"/>
      <c r="CE25" s="341"/>
      <c r="CF25" s="302">
        <v>0</v>
      </c>
      <c r="CG25" s="303">
        <v>0</v>
      </c>
      <c r="CH25" s="300">
        <v>8</v>
      </c>
      <c r="CI25" s="1114">
        <v>0</v>
      </c>
      <c r="CJ25" s="1114">
        <v>0</v>
      </c>
      <c r="CK25" s="1114">
        <v>0</v>
      </c>
      <c r="CL25" s="1114">
        <v>0</v>
      </c>
      <c r="CM25" s="301">
        <v>0</v>
      </c>
      <c r="CP25" s="265"/>
      <c r="CR25" s="265"/>
      <c r="CT25" s="265"/>
      <c r="CV25" s="265"/>
    </row>
    <row r="26" spans="1:100" s="266" customFormat="1" ht="15.75" customHeight="1">
      <c r="A26" s="312" t="s">
        <v>222</v>
      </c>
      <c r="B26" s="300">
        <v>9</v>
      </c>
      <c r="C26" s="341"/>
      <c r="D26" s="341"/>
      <c r="E26" s="341"/>
      <c r="F26" s="341"/>
      <c r="G26" s="302">
        <v>0</v>
      </c>
      <c r="H26" s="341"/>
      <c r="I26" s="341"/>
      <c r="J26" s="341"/>
      <c r="K26" s="341"/>
      <c r="L26" s="302">
        <v>0</v>
      </c>
      <c r="M26" s="303">
        <v>0</v>
      </c>
      <c r="N26" s="300">
        <v>9</v>
      </c>
      <c r="O26" s="341"/>
      <c r="P26" s="341"/>
      <c r="Q26" s="341"/>
      <c r="R26" s="341"/>
      <c r="S26" s="302">
        <v>0</v>
      </c>
      <c r="T26" s="341"/>
      <c r="U26" s="341"/>
      <c r="V26" s="341"/>
      <c r="W26" s="341"/>
      <c r="X26" s="302">
        <v>0</v>
      </c>
      <c r="Y26" s="303">
        <v>0</v>
      </c>
      <c r="Z26" s="300">
        <v>9</v>
      </c>
      <c r="AA26" s="341"/>
      <c r="AB26" s="341"/>
      <c r="AC26" s="341"/>
      <c r="AD26" s="341"/>
      <c r="AE26" s="302">
        <v>0</v>
      </c>
      <c r="AF26" s="341"/>
      <c r="AG26" s="341"/>
      <c r="AH26" s="341"/>
      <c r="AI26" s="341"/>
      <c r="AJ26" s="302">
        <v>0</v>
      </c>
      <c r="AK26" s="303">
        <v>0</v>
      </c>
      <c r="AL26" s="300">
        <v>9</v>
      </c>
      <c r="AM26" s="341"/>
      <c r="AN26" s="341"/>
      <c r="AO26" s="341"/>
      <c r="AP26" s="341"/>
      <c r="AQ26" s="302">
        <v>0</v>
      </c>
      <c r="AR26" s="341"/>
      <c r="AS26" s="341"/>
      <c r="AT26" s="341"/>
      <c r="AU26" s="341"/>
      <c r="AV26" s="302">
        <v>0</v>
      </c>
      <c r="AW26" s="303">
        <v>0</v>
      </c>
      <c r="AX26" s="300">
        <v>9</v>
      </c>
      <c r="AY26" s="341"/>
      <c r="AZ26" s="341"/>
      <c r="BA26" s="341"/>
      <c r="BB26" s="341"/>
      <c r="BC26" s="302">
        <v>0</v>
      </c>
      <c r="BD26" s="341"/>
      <c r="BE26" s="341"/>
      <c r="BF26" s="341"/>
      <c r="BG26" s="341"/>
      <c r="BH26" s="302">
        <v>0</v>
      </c>
      <c r="BI26" s="303">
        <v>0</v>
      </c>
      <c r="BJ26" s="300">
        <v>9</v>
      </c>
      <c r="BK26" s="341"/>
      <c r="BL26" s="341"/>
      <c r="BM26" s="341"/>
      <c r="BN26" s="341"/>
      <c r="BO26" s="302">
        <v>0</v>
      </c>
      <c r="BP26" s="341"/>
      <c r="BQ26" s="341"/>
      <c r="BR26" s="341"/>
      <c r="BS26" s="341"/>
      <c r="BT26" s="302">
        <v>0</v>
      </c>
      <c r="BU26" s="303">
        <v>0</v>
      </c>
      <c r="BV26" s="300">
        <v>9</v>
      </c>
      <c r="BW26" s="341"/>
      <c r="BX26" s="341"/>
      <c r="BY26" s="341"/>
      <c r="BZ26" s="341"/>
      <c r="CA26" s="302">
        <v>0</v>
      </c>
      <c r="CB26" s="341"/>
      <c r="CC26" s="341"/>
      <c r="CD26" s="341"/>
      <c r="CE26" s="341"/>
      <c r="CF26" s="302">
        <v>0</v>
      </c>
      <c r="CG26" s="303">
        <v>0</v>
      </c>
      <c r="CH26" s="300">
        <v>9</v>
      </c>
      <c r="CI26" s="1114">
        <v>0</v>
      </c>
      <c r="CJ26" s="1114">
        <v>0</v>
      </c>
      <c r="CK26" s="1114">
        <v>0</v>
      </c>
      <c r="CL26" s="1114">
        <v>0</v>
      </c>
      <c r="CM26" s="301">
        <v>0</v>
      </c>
      <c r="CP26" s="265"/>
      <c r="CR26" s="265"/>
      <c r="CT26" s="265"/>
      <c r="CV26" s="265"/>
    </row>
    <row r="27" spans="1:100" s="266" customFormat="1" ht="15.75" customHeight="1">
      <c r="A27" s="312" t="s">
        <v>224</v>
      </c>
      <c r="B27" s="300">
        <v>10</v>
      </c>
      <c r="C27" s="341">
        <v>0</v>
      </c>
      <c r="D27" s="341">
        <v>6900.6706511918492</v>
      </c>
      <c r="E27" s="341">
        <v>603.49836705328482</v>
      </c>
      <c r="F27" s="341">
        <v>-1627.5398893996942</v>
      </c>
      <c r="G27" s="302">
        <v>5876.6291288454395</v>
      </c>
      <c r="H27" s="341">
        <v>0</v>
      </c>
      <c r="I27" s="341">
        <v>6900.6706511918492</v>
      </c>
      <c r="J27" s="341">
        <v>603.49836705328482</v>
      </c>
      <c r="K27" s="341">
        <v>-1627.5398893996942</v>
      </c>
      <c r="L27" s="302">
        <v>5876.6291288454395</v>
      </c>
      <c r="M27" s="303">
        <v>11753.258257690879</v>
      </c>
      <c r="N27" s="300">
        <v>10</v>
      </c>
      <c r="O27" s="341">
        <v>0</v>
      </c>
      <c r="P27" s="341">
        <v>5049.2712081891577</v>
      </c>
      <c r="Q27" s="341">
        <v>335.27687058515824</v>
      </c>
      <c r="R27" s="341">
        <v>-998.71765940435785</v>
      </c>
      <c r="S27" s="302">
        <v>4385.8304193699587</v>
      </c>
      <c r="T27" s="341">
        <v>0</v>
      </c>
      <c r="U27" s="341">
        <v>5049.2712081891577</v>
      </c>
      <c r="V27" s="341">
        <v>335.27687058515824</v>
      </c>
      <c r="W27" s="341">
        <v>-998.71765940435785</v>
      </c>
      <c r="X27" s="302">
        <v>4385.8304193699587</v>
      </c>
      <c r="Y27" s="303">
        <v>8771.6608387399174</v>
      </c>
      <c r="Z27" s="300">
        <v>10</v>
      </c>
      <c r="AA27" s="341">
        <v>0</v>
      </c>
      <c r="AB27" s="341">
        <v>1009.8542416378316</v>
      </c>
      <c r="AC27" s="341">
        <v>201.16612235109497</v>
      </c>
      <c r="AD27" s="341">
        <v>-554.84314411353216</v>
      </c>
      <c r="AE27" s="302">
        <v>656.17721987539448</v>
      </c>
      <c r="AF27" s="341">
        <v>0</v>
      </c>
      <c r="AG27" s="341">
        <v>1009.8542416378316</v>
      </c>
      <c r="AH27" s="341">
        <v>201.16612235109497</v>
      </c>
      <c r="AI27" s="341">
        <v>-554.84314411353216</v>
      </c>
      <c r="AJ27" s="302">
        <v>656.17721987539448</v>
      </c>
      <c r="AK27" s="303">
        <v>1312.354439750789</v>
      </c>
      <c r="AL27" s="300">
        <v>10</v>
      </c>
      <c r="AM27" s="341">
        <v>0</v>
      </c>
      <c r="AN27" s="341">
        <v>3534.4898457324102</v>
      </c>
      <c r="AO27" s="341">
        <v>254.81042164472026</v>
      </c>
      <c r="AP27" s="341">
        <v>-1109.6862882270643</v>
      </c>
      <c r="AQ27" s="302">
        <v>2679.6139791500664</v>
      </c>
      <c r="AR27" s="341">
        <v>0</v>
      </c>
      <c r="AS27" s="341">
        <v>3534.4898457324102</v>
      </c>
      <c r="AT27" s="341">
        <v>254.81042164472026</v>
      </c>
      <c r="AU27" s="341">
        <v>-1109.6862882270643</v>
      </c>
      <c r="AV27" s="302">
        <v>2679.6139791500664</v>
      </c>
      <c r="AW27" s="303">
        <v>5359.2279583001327</v>
      </c>
      <c r="AX27" s="300">
        <v>10</v>
      </c>
      <c r="AY27" s="341">
        <v>0</v>
      </c>
      <c r="AZ27" s="341">
        <v>0</v>
      </c>
      <c r="BA27" s="341">
        <v>0</v>
      </c>
      <c r="BB27" s="341"/>
      <c r="BC27" s="302">
        <v>0</v>
      </c>
      <c r="BD27" s="341">
        <v>0</v>
      </c>
      <c r="BE27" s="341">
        <v>0</v>
      </c>
      <c r="BF27" s="341">
        <v>0</v>
      </c>
      <c r="BG27" s="341">
        <v>0</v>
      </c>
      <c r="BH27" s="302">
        <v>0</v>
      </c>
      <c r="BI27" s="303">
        <v>0</v>
      </c>
      <c r="BJ27" s="300">
        <v>10</v>
      </c>
      <c r="BK27" s="341"/>
      <c r="BL27" s="341"/>
      <c r="BM27" s="341"/>
      <c r="BN27" s="341"/>
      <c r="BO27" s="302">
        <v>0</v>
      </c>
      <c r="BP27" s="341"/>
      <c r="BQ27" s="341"/>
      <c r="BR27" s="341"/>
      <c r="BS27" s="341"/>
      <c r="BT27" s="302">
        <v>0</v>
      </c>
      <c r="BU27" s="303">
        <v>0</v>
      </c>
      <c r="BV27" s="300">
        <v>10</v>
      </c>
      <c r="BW27" s="341">
        <v>0</v>
      </c>
      <c r="BX27" s="341">
        <v>0</v>
      </c>
      <c r="BY27" s="341">
        <v>26.822149646812662</v>
      </c>
      <c r="BZ27" s="341">
        <v>-73.979085881804295</v>
      </c>
      <c r="CA27" s="302">
        <v>-47.156936234991633</v>
      </c>
      <c r="CB27" s="341">
        <v>0</v>
      </c>
      <c r="CC27" s="341">
        <v>0</v>
      </c>
      <c r="CD27" s="341">
        <v>26.822149646812662</v>
      </c>
      <c r="CE27" s="341">
        <v>-73.979085881804295</v>
      </c>
      <c r="CF27" s="302">
        <v>-47.156936234991633</v>
      </c>
      <c r="CG27" s="303">
        <v>-94.313872469983266</v>
      </c>
      <c r="CH27" s="300">
        <v>10</v>
      </c>
      <c r="CI27" s="1114">
        <v>0</v>
      </c>
      <c r="CJ27" s="1114">
        <v>32988.5718935025</v>
      </c>
      <c r="CK27" s="1114">
        <v>2843.1478625621426</v>
      </c>
      <c r="CL27" s="1114">
        <v>-8729.5321340529081</v>
      </c>
      <c r="CM27" s="301">
        <v>27102.187622011737</v>
      </c>
      <c r="CP27" s="267"/>
      <c r="CR27" s="267"/>
      <c r="CT27" s="267"/>
      <c r="CV27" s="267"/>
    </row>
    <row r="28" spans="1:100" s="266" customFormat="1" ht="15.75" customHeight="1">
      <c r="A28" s="299" t="s">
        <v>226</v>
      </c>
      <c r="B28" s="300">
        <v>11</v>
      </c>
      <c r="C28" s="306">
        <v>0</v>
      </c>
      <c r="D28" s="306">
        <v>6900.6706511918492</v>
      </c>
      <c r="E28" s="306">
        <v>603.49836705328482</v>
      </c>
      <c r="F28" s="306">
        <v>-1627.5398893996942</v>
      </c>
      <c r="G28" s="302">
        <v>5876.6291288454395</v>
      </c>
      <c r="H28" s="306">
        <v>0</v>
      </c>
      <c r="I28" s="306">
        <v>6900.6706511918492</v>
      </c>
      <c r="J28" s="306">
        <v>603.49836705328482</v>
      </c>
      <c r="K28" s="306">
        <v>-1627.5398893996942</v>
      </c>
      <c r="L28" s="302">
        <v>5876.6291288454395</v>
      </c>
      <c r="M28" s="303">
        <v>11753.258257690879</v>
      </c>
      <c r="N28" s="300">
        <v>11</v>
      </c>
      <c r="O28" s="306">
        <v>0</v>
      </c>
      <c r="P28" s="306">
        <v>5049.2712081891577</v>
      </c>
      <c r="Q28" s="306">
        <v>335.27687058515824</v>
      </c>
      <c r="R28" s="306">
        <v>-998.71765940435785</v>
      </c>
      <c r="S28" s="302">
        <v>4385.8304193699587</v>
      </c>
      <c r="T28" s="306">
        <v>0</v>
      </c>
      <c r="U28" s="306">
        <v>5049.2712081891577</v>
      </c>
      <c r="V28" s="306">
        <v>335.27687058515824</v>
      </c>
      <c r="W28" s="306">
        <v>-998.71765940435785</v>
      </c>
      <c r="X28" s="302">
        <v>4385.8304193699587</v>
      </c>
      <c r="Y28" s="303">
        <v>8771.6608387399174</v>
      </c>
      <c r="Z28" s="300">
        <v>11</v>
      </c>
      <c r="AA28" s="306">
        <v>0</v>
      </c>
      <c r="AB28" s="306">
        <v>1009.8542416378316</v>
      </c>
      <c r="AC28" s="306">
        <v>201.16612235109497</v>
      </c>
      <c r="AD28" s="306">
        <v>-554.84314411353216</v>
      </c>
      <c r="AE28" s="302">
        <v>656.17721987539448</v>
      </c>
      <c r="AF28" s="306">
        <v>0</v>
      </c>
      <c r="AG28" s="306">
        <v>1009.8542416378316</v>
      </c>
      <c r="AH28" s="306">
        <v>201.16612235109497</v>
      </c>
      <c r="AI28" s="306">
        <v>-554.84314411353216</v>
      </c>
      <c r="AJ28" s="302">
        <v>656.17721987539448</v>
      </c>
      <c r="AK28" s="303">
        <v>1312.354439750789</v>
      </c>
      <c r="AL28" s="300">
        <v>11</v>
      </c>
      <c r="AM28" s="306">
        <v>0</v>
      </c>
      <c r="AN28" s="306">
        <v>3534.4898457324102</v>
      </c>
      <c r="AO28" s="306">
        <v>254.81042164472026</v>
      </c>
      <c r="AP28" s="306">
        <v>-1109.6862882270643</v>
      </c>
      <c r="AQ28" s="302">
        <v>2679.6139791500664</v>
      </c>
      <c r="AR28" s="306">
        <v>0</v>
      </c>
      <c r="AS28" s="306">
        <v>3534.4898457324102</v>
      </c>
      <c r="AT28" s="306">
        <v>254.81042164472026</v>
      </c>
      <c r="AU28" s="306">
        <v>-1109.6862882270643</v>
      </c>
      <c r="AV28" s="302">
        <v>2679.6139791500664</v>
      </c>
      <c r="AW28" s="303">
        <v>5359.2279583001327</v>
      </c>
      <c r="AX28" s="300">
        <v>11</v>
      </c>
      <c r="AY28" s="306">
        <v>0</v>
      </c>
      <c r="AZ28" s="306">
        <v>0</v>
      </c>
      <c r="BA28" s="306">
        <v>0</v>
      </c>
      <c r="BB28" s="306">
        <v>0</v>
      </c>
      <c r="BC28" s="302">
        <v>0</v>
      </c>
      <c r="BD28" s="306">
        <v>0</v>
      </c>
      <c r="BE28" s="306">
        <v>0</v>
      </c>
      <c r="BF28" s="306">
        <v>0</v>
      </c>
      <c r="BG28" s="306">
        <v>0</v>
      </c>
      <c r="BH28" s="302">
        <v>0</v>
      </c>
      <c r="BI28" s="303">
        <v>0</v>
      </c>
      <c r="BJ28" s="300">
        <v>11</v>
      </c>
      <c r="BK28" s="306">
        <v>0</v>
      </c>
      <c r="BL28" s="306">
        <v>0</v>
      </c>
      <c r="BM28" s="306">
        <v>0</v>
      </c>
      <c r="BN28" s="306">
        <v>0</v>
      </c>
      <c r="BO28" s="302">
        <v>0</v>
      </c>
      <c r="BP28" s="306">
        <v>0</v>
      </c>
      <c r="BQ28" s="306">
        <v>0</v>
      </c>
      <c r="BR28" s="306">
        <v>0</v>
      </c>
      <c r="BS28" s="306">
        <v>0</v>
      </c>
      <c r="BT28" s="302">
        <v>0</v>
      </c>
      <c r="BU28" s="303">
        <v>0</v>
      </c>
      <c r="BV28" s="300">
        <v>11</v>
      </c>
      <c r="BW28" s="306">
        <v>0</v>
      </c>
      <c r="BX28" s="306">
        <v>0</v>
      </c>
      <c r="BY28" s="306">
        <v>26.822149646812662</v>
      </c>
      <c r="BZ28" s="306">
        <v>-73.979085881804295</v>
      </c>
      <c r="CA28" s="302">
        <v>-47.156936234991633</v>
      </c>
      <c r="CB28" s="306">
        <v>0</v>
      </c>
      <c r="CC28" s="306">
        <v>0</v>
      </c>
      <c r="CD28" s="306">
        <v>26.822149646812662</v>
      </c>
      <c r="CE28" s="306">
        <v>-73.979085881804295</v>
      </c>
      <c r="CF28" s="302">
        <v>-47.156936234991633</v>
      </c>
      <c r="CG28" s="303">
        <v>-94.313872469983266</v>
      </c>
      <c r="CH28" s="300">
        <v>11</v>
      </c>
      <c r="CI28" s="1114">
        <v>0</v>
      </c>
      <c r="CJ28" s="1114">
        <v>32988.5718935025</v>
      </c>
      <c r="CK28" s="1114">
        <v>2843.1478625621426</v>
      </c>
      <c r="CL28" s="1114">
        <v>-8729.5321340529081</v>
      </c>
      <c r="CM28" s="301">
        <v>27102.187622011737</v>
      </c>
    </row>
    <row r="29" spans="1:100" ht="15.75" customHeight="1">
      <c r="A29" s="299" t="s">
        <v>1335</v>
      </c>
      <c r="B29" s="300"/>
      <c r="C29" s="314" t="s">
        <v>1313</v>
      </c>
      <c r="D29" s="314" t="s">
        <v>1313</v>
      </c>
      <c r="E29" s="314" t="s">
        <v>1313</v>
      </c>
      <c r="F29" s="314" t="s">
        <v>1313</v>
      </c>
      <c r="G29" s="315"/>
      <c r="H29" s="316" t="s">
        <v>1313</v>
      </c>
      <c r="I29" s="314" t="s">
        <v>1313</v>
      </c>
      <c r="J29" s="314" t="s">
        <v>1313</v>
      </c>
      <c r="K29" s="314" t="s">
        <v>1313</v>
      </c>
      <c r="L29" s="1115"/>
      <c r="M29" s="317" t="s">
        <v>1313</v>
      </c>
      <c r="N29" s="300"/>
      <c r="O29" s="314" t="s">
        <v>1313</v>
      </c>
      <c r="P29" s="314" t="s">
        <v>1313</v>
      </c>
      <c r="Q29" s="314" t="s">
        <v>1313</v>
      </c>
      <c r="R29" s="314" t="s">
        <v>1313</v>
      </c>
      <c r="S29" s="315"/>
      <c r="T29" s="316" t="s">
        <v>1313</v>
      </c>
      <c r="U29" s="314" t="s">
        <v>1313</v>
      </c>
      <c r="V29" s="314" t="s">
        <v>1313</v>
      </c>
      <c r="W29" s="314" t="s">
        <v>1313</v>
      </c>
      <c r="X29" s="1115"/>
      <c r="Y29" s="317" t="s">
        <v>1313</v>
      </c>
      <c r="Z29" s="300"/>
      <c r="AA29" s="314" t="s">
        <v>1313</v>
      </c>
      <c r="AB29" s="314" t="s">
        <v>1313</v>
      </c>
      <c r="AC29" s="314" t="s">
        <v>1313</v>
      </c>
      <c r="AD29" s="314" t="s">
        <v>1313</v>
      </c>
      <c r="AE29" s="315"/>
      <c r="AF29" s="316" t="s">
        <v>1313</v>
      </c>
      <c r="AG29" s="314" t="s">
        <v>1313</v>
      </c>
      <c r="AH29" s="314" t="s">
        <v>1313</v>
      </c>
      <c r="AI29" s="314" t="s">
        <v>1313</v>
      </c>
      <c r="AJ29" s="1115"/>
      <c r="AK29" s="317" t="s">
        <v>1313</v>
      </c>
      <c r="AL29" s="300"/>
      <c r="AM29" s="314" t="s">
        <v>1313</v>
      </c>
      <c r="AN29" s="314" t="s">
        <v>1313</v>
      </c>
      <c r="AO29" s="314" t="s">
        <v>1313</v>
      </c>
      <c r="AP29" s="314" t="s">
        <v>1313</v>
      </c>
      <c r="AQ29" s="315"/>
      <c r="AR29" s="316" t="s">
        <v>1313</v>
      </c>
      <c r="AS29" s="314" t="s">
        <v>1313</v>
      </c>
      <c r="AT29" s="314" t="s">
        <v>1313</v>
      </c>
      <c r="AU29" s="314" t="s">
        <v>1313</v>
      </c>
      <c r="AV29" s="1115"/>
      <c r="AW29" s="317" t="s">
        <v>1313</v>
      </c>
      <c r="AX29" s="300"/>
      <c r="AY29" s="314" t="s">
        <v>1313</v>
      </c>
      <c r="AZ29" s="314" t="s">
        <v>1313</v>
      </c>
      <c r="BA29" s="314" t="s">
        <v>1313</v>
      </c>
      <c r="BB29" s="314" t="s">
        <v>1313</v>
      </c>
      <c r="BC29" s="315"/>
      <c r="BD29" s="316" t="s">
        <v>1313</v>
      </c>
      <c r="BE29" s="314" t="s">
        <v>1313</v>
      </c>
      <c r="BF29" s="314" t="s">
        <v>1313</v>
      </c>
      <c r="BG29" s="314" t="s">
        <v>1313</v>
      </c>
      <c r="BH29" s="1115"/>
      <c r="BI29" s="317" t="s">
        <v>1313</v>
      </c>
      <c r="BJ29" s="300"/>
      <c r="BK29" s="314" t="s">
        <v>1313</v>
      </c>
      <c r="BL29" s="314" t="s">
        <v>1313</v>
      </c>
      <c r="BM29" s="314" t="s">
        <v>1313</v>
      </c>
      <c r="BN29" s="314" t="s">
        <v>1313</v>
      </c>
      <c r="BO29" s="315"/>
      <c r="BP29" s="316" t="s">
        <v>1313</v>
      </c>
      <c r="BQ29" s="314" t="s">
        <v>1313</v>
      </c>
      <c r="BR29" s="314" t="s">
        <v>1313</v>
      </c>
      <c r="BS29" s="314" t="s">
        <v>1313</v>
      </c>
      <c r="BT29" s="1115"/>
      <c r="BU29" s="317" t="s">
        <v>1313</v>
      </c>
      <c r="BV29" s="300"/>
      <c r="BW29" s="314" t="s">
        <v>1313</v>
      </c>
      <c r="BX29" s="314" t="s">
        <v>1313</v>
      </c>
      <c r="BY29" s="314" t="s">
        <v>1313</v>
      </c>
      <c r="BZ29" s="314" t="s">
        <v>1313</v>
      </c>
      <c r="CA29" s="315"/>
      <c r="CB29" s="316" t="s">
        <v>1313</v>
      </c>
      <c r="CC29" s="314" t="s">
        <v>1313</v>
      </c>
      <c r="CD29" s="314" t="s">
        <v>1313</v>
      </c>
      <c r="CE29" s="314" t="s">
        <v>1313</v>
      </c>
      <c r="CF29" s="1115"/>
      <c r="CG29" s="317" t="s">
        <v>1313</v>
      </c>
      <c r="CH29" s="300"/>
      <c r="CI29" s="1115" t="s">
        <v>1313</v>
      </c>
      <c r="CJ29" s="1115" t="s">
        <v>1313</v>
      </c>
      <c r="CK29" s="1115" t="s">
        <v>1313</v>
      </c>
      <c r="CL29" s="1115"/>
      <c r="CM29" s="314"/>
      <c r="CP29" s="266"/>
      <c r="CQ29" s="266"/>
      <c r="CR29" s="266"/>
      <c r="CS29" s="266"/>
      <c r="CT29" s="266"/>
      <c r="CU29" s="266"/>
      <c r="CV29" s="266"/>
    </row>
    <row r="30" spans="1:100" s="268" customFormat="1" ht="15.75" customHeight="1">
      <c r="A30" s="293" t="s">
        <v>1336</v>
      </c>
      <c r="B30" s="300">
        <v>12</v>
      </c>
      <c r="C30" s="318">
        <v>6381.4799999999977</v>
      </c>
      <c r="D30" s="318">
        <v>17612.440651191842</v>
      </c>
      <c r="E30" s="318">
        <v>12112.668367053288</v>
      </c>
      <c r="F30" s="318">
        <v>9655.9601106003083</v>
      </c>
      <c r="G30" s="319">
        <v>45762.549128845436</v>
      </c>
      <c r="H30" s="320">
        <v>43212.719425784715</v>
      </c>
      <c r="I30" s="318">
        <v>73304.532443792676</v>
      </c>
      <c r="J30" s="318">
        <v>73637.530961896264</v>
      </c>
      <c r="K30" s="318">
        <v>107136.99007113832</v>
      </c>
      <c r="L30" s="1116">
        <v>297291.77290261199</v>
      </c>
      <c r="M30" s="321">
        <v>343054.32203145738</v>
      </c>
      <c r="N30" s="300">
        <v>12</v>
      </c>
      <c r="O30" s="318">
        <v>12780.260000000002</v>
      </c>
      <c r="P30" s="318">
        <v>25347.331208189156</v>
      </c>
      <c r="Q30" s="318">
        <v>18957.026870585163</v>
      </c>
      <c r="R30" s="318">
        <v>19112.772340595642</v>
      </c>
      <c r="S30" s="319">
        <v>76197.390419369971</v>
      </c>
      <c r="T30" s="320">
        <v>41057.024481324283</v>
      </c>
      <c r="U30" s="318">
        <v>34166.547103067482</v>
      </c>
      <c r="V30" s="318">
        <v>47372.994678715702</v>
      </c>
      <c r="W30" s="318">
        <v>105218.64172974865</v>
      </c>
      <c r="X30" s="1116">
        <v>227815.2079928561</v>
      </c>
      <c r="Y30" s="321">
        <v>304012.59841222607</v>
      </c>
      <c r="Z30" s="300">
        <v>12</v>
      </c>
      <c r="AA30" s="318">
        <v>1280.48</v>
      </c>
      <c r="AB30" s="318">
        <v>8692.7342416378306</v>
      </c>
      <c r="AC30" s="318">
        <v>19229.416122351093</v>
      </c>
      <c r="AD30" s="318">
        <v>19741.956855886463</v>
      </c>
      <c r="AE30" s="319">
        <v>48944.587219875386</v>
      </c>
      <c r="AF30" s="320">
        <v>31412.632734449769</v>
      </c>
      <c r="AG30" s="318">
        <v>50758.541003689985</v>
      </c>
      <c r="AH30" s="318">
        <v>62051.274582411257</v>
      </c>
      <c r="AI30" s="318">
        <v>53390.119966173574</v>
      </c>
      <c r="AJ30" s="1116">
        <v>197612.56828672456</v>
      </c>
      <c r="AK30" s="321">
        <v>246557.15550659993</v>
      </c>
      <c r="AL30" s="300">
        <v>12</v>
      </c>
      <c r="AM30" s="318">
        <v>49761.600000000013</v>
      </c>
      <c r="AN30" s="318">
        <v>49741.689845732421</v>
      </c>
      <c r="AO30" s="318">
        <v>48520.230421644708</v>
      </c>
      <c r="AP30" s="318">
        <v>95421.153711772917</v>
      </c>
      <c r="AQ30" s="319">
        <v>243444.67397915007</v>
      </c>
      <c r="AR30" s="320">
        <v>74340.293730126068</v>
      </c>
      <c r="AS30" s="318">
        <v>120495.96817590696</v>
      </c>
      <c r="AT30" s="318">
        <v>114649.15040181928</v>
      </c>
      <c r="AU30" s="318">
        <v>207295.28591211236</v>
      </c>
      <c r="AV30" s="1116">
        <v>516780.69821996469</v>
      </c>
      <c r="AW30" s="321">
        <v>760225.37219911476</v>
      </c>
      <c r="AX30" s="300">
        <v>12</v>
      </c>
      <c r="AY30" s="318">
        <v>0</v>
      </c>
      <c r="AZ30" s="318">
        <v>0</v>
      </c>
      <c r="BA30" s="318">
        <v>0</v>
      </c>
      <c r="BB30" s="318">
        <v>0</v>
      </c>
      <c r="BC30" s="319">
        <v>0</v>
      </c>
      <c r="BD30" s="320">
        <v>16606.0635</v>
      </c>
      <c r="BE30" s="318">
        <v>5535.3544999999995</v>
      </c>
      <c r="BF30" s="318">
        <v>0</v>
      </c>
      <c r="BG30" s="318">
        <v>2032.5767999999998</v>
      </c>
      <c r="BH30" s="1116">
        <v>24173.994799999997</v>
      </c>
      <c r="BI30" s="321">
        <v>24173.994799999997</v>
      </c>
      <c r="BJ30" s="300">
        <v>12</v>
      </c>
      <c r="BK30" s="318">
        <v>0</v>
      </c>
      <c r="BL30" s="318">
        <v>0</v>
      </c>
      <c r="BM30" s="318">
        <v>0</v>
      </c>
      <c r="BN30" s="318">
        <v>0</v>
      </c>
      <c r="BO30" s="319">
        <v>0</v>
      </c>
      <c r="BP30" s="320">
        <v>0</v>
      </c>
      <c r="BQ30" s="318">
        <v>0</v>
      </c>
      <c r="BR30" s="318">
        <v>0</v>
      </c>
      <c r="BS30" s="318">
        <v>0</v>
      </c>
      <c r="BT30" s="1116">
        <v>0</v>
      </c>
      <c r="BU30" s="321">
        <v>0</v>
      </c>
      <c r="BV30" s="300">
        <v>12</v>
      </c>
      <c r="BW30" s="318">
        <v>0</v>
      </c>
      <c r="BX30" s="318">
        <v>0</v>
      </c>
      <c r="BY30" s="318">
        <v>26.822149646812662</v>
      </c>
      <c r="BZ30" s="318">
        <v>-73.979085881804295</v>
      </c>
      <c r="CA30" s="319">
        <v>-47.156936234991633</v>
      </c>
      <c r="CB30" s="320">
        <v>38794.157700000003</v>
      </c>
      <c r="CC30" s="318">
        <v>38794.157700000003</v>
      </c>
      <c r="CD30" s="318">
        <v>38820.979849646814</v>
      </c>
      <c r="CE30" s="318">
        <v>38040.915614118196</v>
      </c>
      <c r="CF30" s="1116">
        <v>154450.21086376501</v>
      </c>
      <c r="CG30" s="321">
        <v>154403.05392753001</v>
      </c>
      <c r="CH30" s="300">
        <v>12</v>
      </c>
      <c r="CI30" s="1116">
        <v>315626.71157168481</v>
      </c>
      <c r="CJ30" s="1116">
        <v>424449.29687320837</v>
      </c>
      <c r="CK30" s="1116">
        <v>435378.09440577036</v>
      </c>
      <c r="CL30" s="1116">
        <v>656972.39402626466</v>
      </c>
      <c r="CM30" s="318">
        <v>1832426.496876928</v>
      </c>
      <c r="CO30" s="266"/>
      <c r="CP30" s="266"/>
      <c r="CQ30" s="266"/>
      <c r="CR30" s="266"/>
      <c r="CS30" s="266"/>
      <c r="CT30" s="266"/>
      <c r="CU30" s="266"/>
      <c r="CV30" s="266"/>
    </row>
    <row r="31" spans="1:100" s="269" customFormat="1" ht="15.75" customHeight="1">
      <c r="A31" s="322"/>
      <c r="B31" s="294"/>
      <c r="C31" s="308"/>
      <c r="D31" s="308"/>
      <c r="E31" s="308"/>
      <c r="F31" s="308"/>
      <c r="G31" s="309"/>
      <c r="H31" s="310"/>
      <c r="I31" s="308"/>
      <c r="J31" s="308"/>
      <c r="K31" s="308"/>
      <c r="L31" s="308"/>
      <c r="M31" s="310"/>
      <c r="N31" s="294"/>
      <c r="O31" s="308"/>
      <c r="P31" s="308"/>
      <c r="Q31" s="308"/>
      <c r="R31" s="308"/>
      <c r="S31" s="309"/>
      <c r="T31" s="310"/>
      <c r="U31" s="308"/>
      <c r="V31" s="308"/>
      <c r="W31" s="308"/>
      <c r="X31" s="308"/>
      <c r="Y31" s="310"/>
      <c r="Z31" s="294"/>
      <c r="AA31" s="308"/>
      <c r="AB31" s="308"/>
      <c r="AC31" s="308"/>
      <c r="AD31" s="308"/>
      <c r="AE31" s="309"/>
      <c r="AF31" s="310"/>
      <c r="AG31" s="308"/>
      <c r="AH31" s="308"/>
      <c r="AI31" s="308"/>
      <c r="AJ31" s="308"/>
      <c r="AK31" s="310"/>
      <c r="AL31" s="294"/>
      <c r="AM31" s="308"/>
      <c r="AN31" s="308"/>
      <c r="AO31" s="308"/>
      <c r="AP31" s="308"/>
      <c r="AQ31" s="309"/>
      <c r="AR31" s="310"/>
      <c r="AS31" s="308"/>
      <c r="AT31" s="308"/>
      <c r="AU31" s="308"/>
      <c r="AV31" s="308"/>
      <c r="AW31" s="310"/>
      <c r="AX31" s="294"/>
      <c r="AY31" s="308"/>
      <c r="AZ31" s="308"/>
      <c r="BA31" s="308"/>
      <c r="BB31" s="308"/>
      <c r="BC31" s="309"/>
      <c r="BD31" s="310"/>
      <c r="BE31" s="308"/>
      <c r="BF31" s="308"/>
      <c r="BG31" s="308"/>
      <c r="BH31" s="308"/>
      <c r="BI31" s="310"/>
      <c r="BJ31" s="294"/>
      <c r="BK31" s="308"/>
      <c r="BL31" s="308"/>
      <c r="BM31" s="308"/>
      <c r="BN31" s="308"/>
      <c r="BO31" s="309"/>
      <c r="BP31" s="310"/>
      <c r="BQ31" s="308"/>
      <c r="BR31" s="308"/>
      <c r="BS31" s="308"/>
      <c r="BT31" s="308"/>
      <c r="BU31" s="310"/>
      <c r="BV31" s="294"/>
      <c r="BW31" s="308"/>
      <c r="BX31" s="308"/>
      <c r="BY31" s="308"/>
      <c r="BZ31" s="308"/>
      <c r="CA31" s="309"/>
      <c r="CB31" s="310"/>
      <c r="CC31" s="308"/>
      <c r="CD31" s="308"/>
      <c r="CE31" s="308"/>
      <c r="CF31" s="308"/>
      <c r="CG31" s="310"/>
      <c r="CH31" s="294"/>
      <c r="CI31" s="308"/>
      <c r="CJ31" s="308"/>
      <c r="CK31" s="308"/>
      <c r="CL31" s="308"/>
      <c r="CM31" s="311"/>
      <c r="CO31" s="265"/>
      <c r="CP31" s="265"/>
      <c r="CQ31" s="265"/>
      <c r="CR31" s="265"/>
      <c r="CS31" s="265"/>
      <c r="CT31" s="265"/>
      <c r="CU31" s="265"/>
      <c r="CV31" s="265"/>
    </row>
    <row r="32" spans="1:100" ht="15.75" customHeight="1">
      <c r="A32" s="293" t="s">
        <v>229</v>
      </c>
      <c r="B32" s="294"/>
      <c r="C32" s="308"/>
      <c r="D32" s="308"/>
      <c r="E32" s="308"/>
      <c r="F32" s="308"/>
      <c r="G32" s="309"/>
      <c r="H32" s="310"/>
      <c r="I32" s="308"/>
      <c r="J32" s="308"/>
      <c r="K32" s="308"/>
      <c r="L32" s="308"/>
      <c r="M32" s="310"/>
      <c r="N32" s="294"/>
      <c r="O32" s="308"/>
      <c r="P32" s="308"/>
      <c r="Q32" s="308"/>
      <c r="R32" s="308"/>
      <c r="S32" s="309"/>
      <c r="T32" s="310"/>
      <c r="U32" s="308"/>
      <c r="V32" s="308"/>
      <c r="W32" s="308"/>
      <c r="X32" s="308"/>
      <c r="Y32" s="310"/>
      <c r="Z32" s="294"/>
      <c r="AA32" s="308"/>
      <c r="AB32" s="308"/>
      <c r="AC32" s="308"/>
      <c r="AD32" s="308"/>
      <c r="AE32" s="309"/>
      <c r="AF32" s="310"/>
      <c r="AG32" s="308"/>
      <c r="AH32" s="308"/>
      <c r="AI32" s="308"/>
      <c r="AJ32" s="308"/>
      <c r="AK32" s="310"/>
      <c r="AL32" s="294"/>
      <c r="AM32" s="308"/>
      <c r="AN32" s="308"/>
      <c r="AO32" s="308"/>
      <c r="AP32" s="308"/>
      <c r="AQ32" s="309"/>
      <c r="AR32" s="310"/>
      <c r="AS32" s="308"/>
      <c r="AT32" s="308"/>
      <c r="AU32" s="308"/>
      <c r="AV32" s="308"/>
      <c r="AW32" s="310"/>
      <c r="AX32" s="294"/>
      <c r="AY32" s="308"/>
      <c r="AZ32" s="308"/>
      <c r="BA32" s="308"/>
      <c r="BB32" s="308"/>
      <c r="BC32" s="309"/>
      <c r="BD32" s="310"/>
      <c r="BE32" s="308"/>
      <c r="BF32" s="308"/>
      <c r="BG32" s="308"/>
      <c r="BH32" s="308"/>
      <c r="BI32" s="310"/>
      <c r="BJ32" s="294"/>
      <c r="BK32" s="308"/>
      <c r="BL32" s="308"/>
      <c r="BM32" s="308"/>
      <c r="BN32" s="308"/>
      <c r="BO32" s="309"/>
      <c r="BP32" s="310"/>
      <c r="BQ32" s="308"/>
      <c r="BR32" s="308"/>
      <c r="BS32" s="308"/>
      <c r="BT32" s="308"/>
      <c r="BU32" s="310"/>
      <c r="BV32" s="294"/>
      <c r="BW32" s="308"/>
      <c r="BX32" s="308"/>
      <c r="BY32" s="308"/>
      <c r="BZ32" s="308"/>
      <c r="CA32" s="309"/>
      <c r="CB32" s="310"/>
      <c r="CC32" s="308"/>
      <c r="CD32" s="308"/>
      <c r="CE32" s="308"/>
      <c r="CF32" s="308"/>
      <c r="CG32" s="310"/>
      <c r="CH32" s="294"/>
      <c r="CI32" s="308"/>
      <c r="CJ32" s="308"/>
      <c r="CK32" s="308"/>
      <c r="CL32" s="308"/>
      <c r="CM32" s="311"/>
      <c r="CP32" s="265"/>
      <c r="CR32" s="265"/>
      <c r="CT32" s="265"/>
      <c r="CV32" s="265"/>
    </row>
    <row r="33" spans="1:100" ht="15.75" customHeight="1">
      <c r="A33" s="312" t="s">
        <v>231</v>
      </c>
      <c r="B33" s="300">
        <v>13</v>
      </c>
      <c r="C33" s="341">
        <v>0</v>
      </c>
      <c r="D33" s="341">
        <v>7112.3843356438892</v>
      </c>
      <c r="E33" s="341">
        <v>6879.5172256666792</v>
      </c>
      <c r="F33" s="341">
        <v>18169.571212096322</v>
      </c>
      <c r="G33" s="302">
        <v>32161.472773406891</v>
      </c>
      <c r="H33" s="342">
        <v>0</v>
      </c>
      <c r="I33" s="341">
        <v>51668.656170418704</v>
      </c>
      <c r="J33" s="341">
        <v>85403.622905916418</v>
      </c>
      <c r="K33" s="341">
        <v>150869.6790690037</v>
      </c>
      <c r="L33" s="1114">
        <v>287941.95814533881</v>
      </c>
      <c r="M33" s="324">
        <v>320103.4309187457</v>
      </c>
      <c r="N33" s="300">
        <v>13</v>
      </c>
      <c r="O33" s="341">
        <v>0</v>
      </c>
      <c r="P33" s="341">
        <v>7260.9629928694203</v>
      </c>
      <c r="Q33" s="341">
        <v>13026.850132470066</v>
      </c>
      <c r="R33" s="341">
        <v>13669.651506782684</v>
      </c>
      <c r="S33" s="302">
        <v>33957.464632122166</v>
      </c>
      <c r="T33" s="342">
        <v>0</v>
      </c>
      <c r="U33" s="341">
        <v>29042.300290528681</v>
      </c>
      <c r="V33" s="341">
        <v>66046.685662010932</v>
      </c>
      <c r="W33" s="341">
        <v>112634.22866353621</v>
      </c>
      <c r="X33" s="1114">
        <v>207723.21461607583</v>
      </c>
      <c r="Y33" s="324">
        <v>241680.67924819799</v>
      </c>
      <c r="Z33" s="300">
        <v>13</v>
      </c>
      <c r="AA33" s="341">
        <v>0</v>
      </c>
      <c r="AB33" s="341">
        <v>2168.5300000000002</v>
      </c>
      <c r="AC33" s="341">
        <v>1556</v>
      </c>
      <c r="AD33" s="341">
        <v>1556</v>
      </c>
      <c r="AE33" s="302">
        <v>5280.5300000000007</v>
      </c>
      <c r="AF33" s="342">
        <v>0</v>
      </c>
      <c r="AG33" s="341">
        <v>7019.44</v>
      </c>
      <c r="AH33" s="341">
        <v>55974.01</v>
      </c>
      <c r="AI33" s="341">
        <v>20182.27</v>
      </c>
      <c r="AJ33" s="1114">
        <v>83175.72</v>
      </c>
      <c r="AK33" s="324">
        <v>88456.25</v>
      </c>
      <c r="AL33" s="300">
        <v>13</v>
      </c>
      <c r="AM33" s="341">
        <v>11214.573105290905</v>
      </c>
      <c r="AN33" s="341">
        <v>16559.351371428536</v>
      </c>
      <c r="AO33" s="341">
        <v>9321.5943025492325</v>
      </c>
      <c r="AP33" s="341">
        <v>33850.0757342789</v>
      </c>
      <c r="AQ33" s="302">
        <v>70945.594513547578</v>
      </c>
      <c r="AR33" s="342">
        <v>65928.499814053299</v>
      </c>
      <c r="AS33" s="341">
        <v>88138.452316443145</v>
      </c>
      <c r="AT33" s="341">
        <v>54640.784078560944</v>
      </c>
      <c r="AU33" s="341">
        <v>199962.26549621744</v>
      </c>
      <c r="AV33" s="1114">
        <v>408670.0017052748</v>
      </c>
      <c r="AW33" s="324">
        <v>479615.59621882241</v>
      </c>
      <c r="AX33" s="300">
        <v>13</v>
      </c>
      <c r="AY33" s="341">
        <v>1.5290260982384301E-2</v>
      </c>
      <c r="AZ33" s="341">
        <v>4.9933543494193405E-2</v>
      </c>
      <c r="BA33" s="341">
        <v>-0.36980606584389053</v>
      </c>
      <c r="BB33" s="341">
        <v>1E-25</v>
      </c>
      <c r="BC33" s="302">
        <v>-0.30458226136731281</v>
      </c>
      <c r="BD33" s="342">
        <v>1.7134366840451373E-2</v>
      </c>
      <c r="BE33" s="341">
        <v>7.6439432848467409E-2</v>
      </c>
      <c r="BF33" s="341">
        <v>-0.74020702776164193</v>
      </c>
      <c r="BG33" s="341">
        <v>1.0000000000000001E-18</v>
      </c>
      <c r="BH33" s="1114">
        <v>-0.64663322807272317</v>
      </c>
      <c r="BI33" s="324">
        <v>-0.95121548944003598</v>
      </c>
      <c r="BJ33" s="300">
        <v>13</v>
      </c>
      <c r="BK33" s="341">
        <v>1E-25</v>
      </c>
      <c r="BL33" s="341">
        <v>1E-25</v>
      </c>
      <c r="BM33" s="341">
        <v>1E-25</v>
      </c>
      <c r="BN33" s="341">
        <v>1E-25</v>
      </c>
      <c r="BO33" s="302">
        <v>4.0000000000000002E-25</v>
      </c>
      <c r="BP33" s="342">
        <v>1.0000000000000001E-18</v>
      </c>
      <c r="BQ33" s="341">
        <v>1.0000000000000001E-18</v>
      </c>
      <c r="BR33" s="341">
        <v>1.0000000000000001E-18</v>
      </c>
      <c r="BS33" s="341">
        <v>1.0000000000000001E-18</v>
      </c>
      <c r="BT33" s="1114">
        <v>4.0000000000000003E-18</v>
      </c>
      <c r="BU33" s="324">
        <v>4.0000004000000004E-18</v>
      </c>
      <c r="BV33" s="300">
        <v>13</v>
      </c>
      <c r="BW33" s="341">
        <v>0</v>
      </c>
      <c r="BX33" s="341">
        <v>0</v>
      </c>
      <c r="BY33" s="341">
        <v>5264.5086272030057</v>
      </c>
      <c r="BZ33" s="341">
        <v>0</v>
      </c>
      <c r="CA33" s="302">
        <v>5264.5086272030057</v>
      </c>
      <c r="CB33" s="342">
        <v>0</v>
      </c>
      <c r="CC33" s="341">
        <v>0</v>
      </c>
      <c r="CD33" s="341">
        <v>34538.991649612944</v>
      </c>
      <c r="CE33" s="341">
        <v>0</v>
      </c>
      <c r="CF33" s="1114">
        <v>34538.991649612944</v>
      </c>
      <c r="CG33" s="324">
        <v>39803.500276815947</v>
      </c>
      <c r="CH33" s="300">
        <v>13</v>
      </c>
      <c r="CI33" s="1114">
        <v>77143.105343972027</v>
      </c>
      <c r="CJ33" s="1114">
        <v>208970.20385030872</v>
      </c>
      <c r="CK33" s="1114">
        <v>332651.45457089663</v>
      </c>
      <c r="CL33" s="1114">
        <v>550893.74168191524</v>
      </c>
      <c r="CM33" s="301">
        <v>1169658.5054470925</v>
      </c>
      <c r="CP33" s="265"/>
      <c r="CR33" s="265"/>
      <c r="CT33" s="265"/>
      <c r="CV33" s="265"/>
    </row>
    <row r="34" spans="1:100" ht="15.75" customHeight="1">
      <c r="A34" s="312" t="s">
        <v>437</v>
      </c>
      <c r="B34" s="300">
        <v>14</v>
      </c>
      <c r="C34" s="341">
        <v>0</v>
      </c>
      <c r="D34" s="341">
        <v>2038.9748529576998</v>
      </c>
      <c r="E34" s="341">
        <v>0</v>
      </c>
      <c r="F34" s="341">
        <v>7560.8060709136507</v>
      </c>
      <c r="G34" s="302">
        <v>9599.7809238713508</v>
      </c>
      <c r="H34" s="342">
        <v>0</v>
      </c>
      <c r="I34" s="341">
        <v>6585.4906112609633</v>
      </c>
      <c r="J34" s="341">
        <v>7133.3225298431598</v>
      </c>
      <c r="K34" s="341">
        <v>22561.279782971938</v>
      </c>
      <c r="L34" s="1114">
        <v>36280.09292407606</v>
      </c>
      <c r="M34" s="324">
        <v>45879.873847947412</v>
      </c>
      <c r="N34" s="300">
        <v>14</v>
      </c>
      <c r="O34" s="341">
        <v>19510.199513609288</v>
      </c>
      <c r="P34" s="341">
        <v>24391.73774462429</v>
      </c>
      <c r="Q34" s="341">
        <v>22606.99027951686</v>
      </c>
      <c r="R34" s="341">
        <v>82471.718791231557</v>
      </c>
      <c r="S34" s="302">
        <v>148980.64632898199</v>
      </c>
      <c r="T34" s="342">
        <v>0</v>
      </c>
      <c r="U34" s="341">
        <v>67327.209161626961</v>
      </c>
      <c r="V34" s="341">
        <v>122381.53121886788</v>
      </c>
      <c r="W34" s="341">
        <v>163657.91598273482</v>
      </c>
      <c r="X34" s="1114">
        <v>353366.65636322967</v>
      </c>
      <c r="Y34" s="324">
        <v>502347.3026922117</v>
      </c>
      <c r="Z34" s="300">
        <v>14</v>
      </c>
      <c r="AA34" s="341">
        <v>14197.23</v>
      </c>
      <c r="AB34" s="341">
        <v>8193.31</v>
      </c>
      <c r="AC34" s="341">
        <v>16030.8</v>
      </c>
      <c r="AD34" s="341">
        <v>31345.03</v>
      </c>
      <c r="AE34" s="302">
        <v>69766.37</v>
      </c>
      <c r="AF34" s="342">
        <v>3705.54</v>
      </c>
      <c r="AG34" s="341">
        <v>5020.03</v>
      </c>
      <c r="AH34" s="341">
        <v>3702.78</v>
      </c>
      <c r="AI34" s="341">
        <v>56977.31</v>
      </c>
      <c r="AJ34" s="1114">
        <v>69405.66</v>
      </c>
      <c r="AK34" s="324">
        <v>139172.03</v>
      </c>
      <c r="AL34" s="300">
        <v>14</v>
      </c>
      <c r="AM34" s="341">
        <v>1556.1391913398365</v>
      </c>
      <c r="AN34" s="341">
        <v>4668.6488355007932</v>
      </c>
      <c r="AO34" s="341">
        <v>9328.9487437182306</v>
      </c>
      <c r="AP34" s="341">
        <v>7388.8127413002248</v>
      </c>
      <c r="AQ34" s="302">
        <v>22942.549511859084</v>
      </c>
      <c r="AR34" s="342">
        <v>30073.436794923509</v>
      </c>
      <c r="AS34" s="341">
        <v>43821.699279738066</v>
      </c>
      <c r="AT34" s="341">
        <v>109567.23948337651</v>
      </c>
      <c r="AU34" s="341">
        <v>81897.739720324113</v>
      </c>
      <c r="AV34" s="1114">
        <v>265360.11527836218</v>
      </c>
      <c r="AW34" s="324">
        <v>288302.66479022126</v>
      </c>
      <c r="AX34" s="300">
        <v>14</v>
      </c>
      <c r="AY34" s="341">
        <v>1.5290260982384301E-2</v>
      </c>
      <c r="AZ34" s="341">
        <v>4.9933543494193405E-2</v>
      </c>
      <c r="BA34" s="341">
        <v>-0.36980606584389053</v>
      </c>
      <c r="BB34" s="341">
        <v>1E-25</v>
      </c>
      <c r="BC34" s="302">
        <v>-0.30458226136731281</v>
      </c>
      <c r="BD34" s="342">
        <v>1.7134366840451373E-2</v>
      </c>
      <c r="BE34" s="341">
        <v>7.6439432848467409E-2</v>
      </c>
      <c r="BF34" s="341">
        <v>-0.74020702776164193</v>
      </c>
      <c r="BG34" s="341">
        <v>1.0000000000000001E-18</v>
      </c>
      <c r="BH34" s="1114">
        <v>-0.64663322807272317</v>
      </c>
      <c r="BI34" s="324">
        <v>-0.95121548944003598</v>
      </c>
      <c r="BJ34" s="300">
        <v>14</v>
      </c>
      <c r="BK34" s="341">
        <v>1E-25</v>
      </c>
      <c r="BL34" s="341">
        <v>1E-25</v>
      </c>
      <c r="BM34" s="341">
        <v>1E-25</v>
      </c>
      <c r="BN34" s="341">
        <v>1E-25</v>
      </c>
      <c r="BO34" s="302">
        <v>4.0000000000000002E-25</v>
      </c>
      <c r="BP34" s="342">
        <v>1.0000000000000001E-18</v>
      </c>
      <c r="BQ34" s="341">
        <v>1.0000000000000001E-18</v>
      </c>
      <c r="BR34" s="341">
        <v>1.0000000000000001E-18</v>
      </c>
      <c r="BS34" s="341">
        <v>1.0000000000000001E-18</v>
      </c>
      <c r="BT34" s="1114">
        <v>4.0000000000000003E-18</v>
      </c>
      <c r="BU34" s="324">
        <v>4.0000004000000004E-18</v>
      </c>
      <c r="BV34" s="300">
        <v>14</v>
      </c>
      <c r="BW34" s="341">
        <v>0</v>
      </c>
      <c r="BX34" s="341">
        <v>2398.112420970861</v>
      </c>
      <c r="BY34" s="341">
        <v>4663.7376875543014</v>
      </c>
      <c r="BZ34" s="341">
        <v>0</v>
      </c>
      <c r="CA34" s="302">
        <v>7061.8501085251628</v>
      </c>
      <c r="CB34" s="342">
        <v>0</v>
      </c>
      <c r="CC34" s="341">
        <v>28654.371214521012</v>
      </c>
      <c r="CD34" s="341">
        <v>49005.787833454509</v>
      </c>
      <c r="CE34" s="341">
        <v>0</v>
      </c>
      <c r="CF34" s="1114">
        <v>77660.159047975525</v>
      </c>
      <c r="CG34" s="324">
        <v>84722.009156500688</v>
      </c>
      <c r="CH34" s="300">
        <v>14</v>
      </c>
      <c r="CI34" s="1114">
        <v>69042.577924500438</v>
      </c>
      <c r="CJ34" s="1114">
        <v>193099.71049417698</v>
      </c>
      <c r="CK34" s="1114">
        <v>344420.02776323783</v>
      </c>
      <c r="CL34" s="1114">
        <v>453860.61308947625</v>
      </c>
      <c r="CM34" s="301">
        <v>1060422.9292713916</v>
      </c>
      <c r="CP34" s="265"/>
      <c r="CR34" s="265"/>
      <c r="CT34" s="265"/>
      <c r="CV34" s="265"/>
    </row>
    <row r="35" spans="1:100" ht="15.75" customHeight="1">
      <c r="A35" s="312" t="s">
        <v>234</v>
      </c>
      <c r="B35" s="300">
        <v>15</v>
      </c>
      <c r="C35" s="341">
        <v>1914.8530745013718</v>
      </c>
      <c r="D35" s="341">
        <v>12759.477082660473</v>
      </c>
      <c r="E35" s="341">
        <v>23782.956735160053</v>
      </c>
      <c r="F35" s="341">
        <v>35025.470215325979</v>
      </c>
      <c r="G35" s="302">
        <v>73482.757107647878</v>
      </c>
      <c r="H35" s="342">
        <v>3200.8687896013894</v>
      </c>
      <c r="I35" s="341">
        <v>45848.18487553989</v>
      </c>
      <c r="J35" s="341">
        <v>93280.546871783969</v>
      </c>
      <c r="K35" s="341">
        <v>158024.68613273444</v>
      </c>
      <c r="L35" s="1114">
        <v>300354.28666965966</v>
      </c>
      <c r="M35" s="324">
        <v>373837.04377730755</v>
      </c>
      <c r="N35" s="300">
        <v>15</v>
      </c>
      <c r="O35" s="341">
        <v>1036.6718018465774</v>
      </c>
      <c r="P35" s="341">
        <v>7179.075140156624</v>
      </c>
      <c r="Q35" s="341">
        <v>3650.7195500915732</v>
      </c>
      <c r="R35" s="341">
        <v>25055.387217507392</v>
      </c>
      <c r="S35" s="302">
        <v>36921.853709602168</v>
      </c>
      <c r="T35" s="342">
        <v>2964.5212917961653</v>
      </c>
      <c r="U35" s="341">
        <v>26657.271005533443</v>
      </c>
      <c r="V35" s="341">
        <v>18018.060818867674</v>
      </c>
      <c r="W35" s="341">
        <v>108597.51432304691</v>
      </c>
      <c r="X35" s="1114">
        <v>156237.36743924418</v>
      </c>
      <c r="Y35" s="324">
        <v>193159.22114884635</v>
      </c>
      <c r="Z35" s="300">
        <v>15</v>
      </c>
      <c r="AA35" s="341">
        <v>31.77</v>
      </c>
      <c r="AB35" s="341">
        <v>569.75</v>
      </c>
      <c r="AC35" s="341">
        <v>3214.94</v>
      </c>
      <c r="AD35" s="341">
        <v>9575.7900000000009</v>
      </c>
      <c r="AE35" s="302">
        <v>13392.25</v>
      </c>
      <c r="AF35" s="342">
        <v>127.07</v>
      </c>
      <c r="AG35" s="341">
        <v>5171.87</v>
      </c>
      <c r="AH35" s="341">
        <v>12382.98</v>
      </c>
      <c r="AI35" s="341">
        <v>38283.019999999997</v>
      </c>
      <c r="AJ35" s="1114">
        <v>55964.939999999995</v>
      </c>
      <c r="AK35" s="324">
        <v>69357.19</v>
      </c>
      <c r="AL35" s="300">
        <v>15</v>
      </c>
      <c r="AM35" s="341">
        <v>3918.5304991798971</v>
      </c>
      <c r="AN35" s="341">
        <v>7375.3850099750707</v>
      </c>
      <c r="AO35" s="341">
        <v>18389.450392320789</v>
      </c>
      <c r="AP35" s="341">
        <v>24488.993888073011</v>
      </c>
      <c r="AQ35" s="302">
        <v>54172.359789548769</v>
      </c>
      <c r="AR35" s="342">
        <v>13464.453280588557</v>
      </c>
      <c r="AS35" s="341">
        <v>25073.878677862478</v>
      </c>
      <c r="AT35" s="341">
        <v>72135.336052425395</v>
      </c>
      <c r="AU35" s="341">
        <v>132344.18766283779</v>
      </c>
      <c r="AV35" s="1114">
        <v>243017.85567371422</v>
      </c>
      <c r="AW35" s="324">
        <v>297190.21546326298</v>
      </c>
      <c r="AX35" s="300">
        <v>15</v>
      </c>
      <c r="AY35" s="341">
        <v>1.5290260982384301E-2</v>
      </c>
      <c r="AZ35" s="341">
        <v>4.9933543494193405E-2</v>
      </c>
      <c r="BA35" s="341">
        <v>-0.36980606584389053</v>
      </c>
      <c r="BB35" s="341">
        <v>1E-25</v>
      </c>
      <c r="BC35" s="302">
        <v>-0.30458226136731281</v>
      </c>
      <c r="BD35" s="342">
        <v>1.7134366840451373E-2</v>
      </c>
      <c r="BE35" s="341">
        <v>7.6439432848467409E-2</v>
      </c>
      <c r="BF35" s="341">
        <v>-0.74020702776164193</v>
      </c>
      <c r="BG35" s="341">
        <v>1.0000000000000001E-18</v>
      </c>
      <c r="BH35" s="1114">
        <v>-0.64663322807272317</v>
      </c>
      <c r="BI35" s="324">
        <v>-0.95121548944003598</v>
      </c>
      <c r="BJ35" s="300">
        <v>15</v>
      </c>
      <c r="BK35" s="341">
        <v>1E-25</v>
      </c>
      <c r="BL35" s="341">
        <v>1E-25</v>
      </c>
      <c r="BM35" s="341">
        <v>1E-25</v>
      </c>
      <c r="BN35" s="341">
        <v>1E-25</v>
      </c>
      <c r="BO35" s="302">
        <v>4.0000000000000002E-25</v>
      </c>
      <c r="BP35" s="342">
        <v>1.0000000000000001E-18</v>
      </c>
      <c r="BQ35" s="341">
        <v>1.0000000000000001E-18</v>
      </c>
      <c r="BR35" s="341">
        <v>1.0000000000000001E-18</v>
      </c>
      <c r="BS35" s="341">
        <v>1.0000000000000001E-18</v>
      </c>
      <c r="BT35" s="1114">
        <v>4.0000000000000003E-18</v>
      </c>
      <c r="BU35" s="324">
        <v>4.0000004000000004E-18</v>
      </c>
      <c r="BV35" s="300">
        <v>15</v>
      </c>
      <c r="BW35" s="341">
        <v>0</v>
      </c>
      <c r="BX35" s="341">
        <v>19.348571878590956</v>
      </c>
      <c r="BY35" s="341">
        <v>260.7317104372421</v>
      </c>
      <c r="BZ35" s="341">
        <v>12.18320237845872</v>
      </c>
      <c r="CA35" s="302">
        <v>292.26348469429178</v>
      </c>
      <c r="CB35" s="342">
        <v>0</v>
      </c>
      <c r="CC35" s="341">
        <v>77.366456250330543</v>
      </c>
      <c r="CD35" s="341">
        <v>899.80786016221839</v>
      </c>
      <c r="CE35" s="341">
        <v>55.191298016216216</v>
      </c>
      <c r="CF35" s="1114">
        <v>1032.3656144287652</v>
      </c>
      <c r="CG35" s="324">
        <v>1324.6290991230569</v>
      </c>
      <c r="CH35" s="300">
        <v>15</v>
      </c>
      <c r="CI35" s="1114">
        <v>26658.77116214178</v>
      </c>
      <c r="CJ35" s="1114">
        <v>130731.73319283323</v>
      </c>
      <c r="CK35" s="1114">
        <v>246014.41997815535</v>
      </c>
      <c r="CL35" s="1114">
        <v>531462.42393992015</v>
      </c>
      <c r="CM35" s="301">
        <v>934867.34827305051</v>
      </c>
    </row>
    <row r="36" spans="1:100" ht="15.75" customHeight="1">
      <c r="A36" s="312" t="s">
        <v>235</v>
      </c>
      <c r="B36" s="300">
        <v>16</v>
      </c>
      <c r="C36" s="341">
        <v>375.24919116815079</v>
      </c>
      <c r="D36" s="341">
        <v>11223.937747290438</v>
      </c>
      <c r="E36" s="341">
        <v>8535.9216013630521</v>
      </c>
      <c r="F36" s="341">
        <v>12484.339974576042</v>
      </c>
      <c r="G36" s="302">
        <v>32619.448514397678</v>
      </c>
      <c r="H36" s="342">
        <v>516.37691968743889</v>
      </c>
      <c r="I36" s="341">
        <v>16971.025862010403</v>
      </c>
      <c r="J36" s="341">
        <v>18215.02186169746</v>
      </c>
      <c r="K36" s="341">
        <v>40914.262401199048</v>
      </c>
      <c r="L36" s="1114">
        <v>76616.68704459435</v>
      </c>
      <c r="M36" s="324">
        <v>109236.13555899203</v>
      </c>
      <c r="N36" s="300">
        <v>16</v>
      </c>
      <c r="O36" s="341">
        <v>5780.4361234790804</v>
      </c>
      <c r="P36" s="341">
        <v>7668.3818159487328</v>
      </c>
      <c r="Q36" s="341">
        <v>9518.9482636217836</v>
      </c>
      <c r="R36" s="341">
        <v>43971.445367707915</v>
      </c>
      <c r="S36" s="302">
        <v>66939.211570757514</v>
      </c>
      <c r="T36" s="342">
        <v>3642.9766138352065</v>
      </c>
      <c r="U36" s="341">
        <v>11281.311338074189</v>
      </c>
      <c r="V36" s="341">
        <v>18857.413743358175</v>
      </c>
      <c r="W36" s="341">
        <v>51785.866739754827</v>
      </c>
      <c r="X36" s="1114">
        <v>85567.568435022404</v>
      </c>
      <c r="Y36" s="324">
        <v>152506.78000577993</v>
      </c>
      <c r="Z36" s="300">
        <v>16</v>
      </c>
      <c r="AA36" s="341">
        <v>15403.79</v>
      </c>
      <c r="AB36" s="341">
        <v>17875.11</v>
      </c>
      <c r="AC36" s="341">
        <v>5479.07</v>
      </c>
      <c r="AD36" s="341">
        <v>22179.56</v>
      </c>
      <c r="AE36" s="302">
        <v>60937.53</v>
      </c>
      <c r="AF36" s="342">
        <v>10181.26</v>
      </c>
      <c r="AG36" s="341">
        <v>15781.04</v>
      </c>
      <c r="AH36" s="341">
        <v>13826.89</v>
      </c>
      <c r="AI36" s="341">
        <v>31185.31</v>
      </c>
      <c r="AJ36" s="1114">
        <v>70974.5</v>
      </c>
      <c r="AK36" s="324">
        <v>131912.03</v>
      </c>
      <c r="AL36" s="300">
        <v>16</v>
      </c>
      <c r="AM36" s="341">
        <v>1081.8267657121089</v>
      </c>
      <c r="AN36" s="341">
        <v>5164.7177777476645</v>
      </c>
      <c r="AO36" s="341">
        <v>10153.635406922824</v>
      </c>
      <c r="AP36" s="341">
        <v>19573.603794240629</v>
      </c>
      <c r="AQ36" s="302">
        <v>35973.78374462323</v>
      </c>
      <c r="AR36" s="342">
        <v>5902.2519872484281</v>
      </c>
      <c r="AS36" s="341">
        <v>21985.37375380069</v>
      </c>
      <c r="AT36" s="341">
        <v>29078.71403513951</v>
      </c>
      <c r="AU36" s="341">
        <v>51319.085170977254</v>
      </c>
      <c r="AV36" s="1114">
        <v>108285.42494716588</v>
      </c>
      <c r="AW36" s="324">
        <v>144259.20869178913</v>
      </c>
      <c r="AX36" s="300">
        <v>16</v>
      </c>
      <c r="AY36" s="341">
        <v>1.5290260982384301E-2</v>
      </c>
      <c r="AZ36" s="341">
        <v>4.9933543494193405E-2</v>
      </c>
      <c r="BA36" s="341">
        <v>-0.36980606584389053</v>
      </c>
      <c r="BB36" s="341">
        <v>1E-25</v>
      </c>
      <c r="BC36" s="302">
        <v>-0.30458226136731281</v>
      </c>
      <c r="BD36" s="342">
        <v>1.7134366840451373E-2</v>
      </c>
      <c r="BE36" s="341">
        <v>7.6439432848467409E-2</v>
      </c>
      <c r="BF36" s="341">
        <v>-0.74020702776164193</v>
      </c>
      <c r="BG36" s="341">
        <v>1.0000000000000001E-18</v>
      </c>
      <c r="BH36" s="1114">
        <v>-0.64663322807272317</v>
      </c>
      <c r="BI36" s="324">
        <v>-0.95121548944003598</v>
      </c>
      <c r="BJ36" s="300">
        <v>16</v>
      </c>
      <c r="BK36" s="341">
        <v>1E-25</v>
      </c>
      <c r="BL36" s="341">
        <v>1E-25</v>
      </c>
      <c r="BM36" s="341">
        <v>1E-25</v>
      </c>
      <c r="BN36" s="341">
        <v>1E-25</v>
      </c>
      <c r="BO36" s="302">
        <v>4.0000000000000002E-25</v>
      </c>
      <c r="BP36" s="342">
        <v>1.0000000000000001E-18</v>
      </c>
      <c r="BQ36" s="341">
        <v>1.0000000000000001E-18</v>
      </c>
      <c r="BR36" s="341">
        <v>1.0000000000000001E-18</v>
      </c>
      <c r="BS36" s="341">
        <v>1.0000000000000001E-18</v>
      </c>
      <c r="BT36" s="1114">
        <v>4.0000000000000003E-18</v>
      </c>
      <c r="BU36" s="324">
        <v>4.0000004000000004E-18</v>
      </c>
      <c r="BV36" s="300">
        <v>16</v>
      </c>
      <c r="BW36" s="341">
        <v>0</v>
      </c>
      <c r="BX36" s="341">
        <v>29.172924300915835</v>
      </c>
      <c r="BY36" s="341">
        <v>32.630178422348642</v>
      </c>
      <c r="BZ36" s="341">
        <v>102.02307619303251</v>
      </c>
      <c r="CA36" s="302">
        <v>163.82617891629698</v>
      </c>
      <c r="CB36" s="342">
        <v>0</v>
      </c>
      <c r="CC36" s="341">
        <v>2265.9690956938202</v>
      </c>
      <c r="CD36" s="341">
        <v>130.60340294157302</v>
      </c>
      <c r="CE36" s="341">
        <v>0</v>
      </c>
      <c r="CF36" s="1114">
        <v>2396.5724986353935</v>
      </c>
      <c r="CG36" s="324">
        <v>2560.3986775516905</v>
      </c>
      <c r="CH36" s="300">
        <v>16</v>
      </c>
      <c r="CI36" s="1114">
        <v>42884.20002575824</v>
      </c>
      <c r="CJ36" s="1114">
        <v>110246.16668784317</v>
      </c>
      <c r="CK36" s="1114">
        <v>113827.73848037311</v>
      </c>
      <c r="CL36" s="1114">
        <v>273515.49652464874</v>
      </c>
      <c r="CM36" s="301">
        <v>540473.60171862331</v>
      </c>
    </row>
    <row r="37" spans="1:100" ht="15.75" customHeight="1">
      <c r="A37" s="312" t="s">
        <v>236</v>
      </c>
      <c r="B37" s="300">
        <v>17</v>
      </c>
      <c r="C37" s="341">
        <v>2884.7019022641011</v>
      </c>
      <c r="D37" s="341">
        <v>17210.677949764024</v>
      </c>
      <c r="E37" s="341">
        <v>29296.636161638682</v>
      </c>
      <c r="F37" s="341">
        <v>56287.810339926233</v>
      </c>
      <c r="G37" s="302">
        <v>105679.82635359303</v>
      </c>
      <c r="H37" s="342">
        <v>4167.8515579916539</v>
      </c>
      <c r="I37" s="341">
        <v>44326.486889474269</v>
      </c>
      <c r="J37" s="341">
        <v>74485.178266410439</v>
      </c>
      <c r="K37" s="341">
        <v>149494.36647286441</v>
      </c>
      <c r="L37" s="1114">
        <v>272473.8831867408</v>
      </c>
      <c r="M37" s="324">
        <v>378153.70954033383</v>
      </c>
      <c r="N37" s="300">
        <v>17</v>
      </c>
      <c r="O37" s="341">
        <v>3379.4166634926655</v>
      </c>
      <c r="P37" s="341">
        <v>11193.720389735719</v>
      </c>
      <c r="Q37" s="341">
        <v>17640.909897924157</v>
      </c>
      <c r="R37" s="341">
        <v>41295.037626799291</v>
      </c>
      <c r="S37" s="302">
        <v>73509.084577951842</v>
      </c>
      <c r="T37" s="342">
        <v>4632.6240050245115</v>
      </c>
      <c r="U37" s="341">
        <v>29389.516963309037</v>
      </c>
      <c r="V37" s="341">
        <v>61760.314389555664</v>
      </c>
      <c r="W37" s="341">
        <v>124082.09776983561</v>
      </c>
      <c r="X37" s="1114">
        <v>219864.55312772482</v>
      </c>
      <c r="Y37" s="324">
        <v>293373.63770567667</v>
      </c>
      <c r="Z37" s="300">
        <v>17</v>
      </c>
      <c r="AA37" s="341">
        <v>1516.38</v>
      </c>
      <c r="AB37" s="341">
        <v>1350.59</v>
      </c>
      <c r="AC37" s="341">
        <v>4381.9799999999996</v>
      </c>
      <c r="AD37" s="341">
        <v>10926.62</v>
      </c>
      <c r="AE37" s="302">
        <v>18175.57</v>
      </c>
      <c r="AF37" s="342">
        <v>3134.97</v>
      </c>
      <c r="AG37" s="341">
        <v>5602.75</v>
      </c>
      <c r="AH37" s="341">
        <v>16314.36</v>
      </c>
      <c r="AI37" s="341">
        <v>34105.919999999998</v>
      </c>
      <c r="AJ37" s="1114">
        <v>59158</v>
      </c>
      <c r="AK37" s="324">
        <v>77333.570000000007</v>
      </c>
      <c r="AL37" s="300">
        <v>17</v>
      </c>
      <c r="AM37" s="341">
        <v>3628.7345779237635</v>
      </c>
      <c r="AN37" s="341">
        <v>13524.389581094225</v>
      </c>
      <c r="AO37" s="341">
        <v>15895.655319407046</v>
      </c>
      <c r="AP37" s="341">
        <v>42894.815842497752</v>
      </c>
      <c r="AQ37" s="302">
        <v>75943.595320922788</v>
      </c>
      <c r="AR37" s="342">
        <v>16277.227664296781</v>
      </c>
      <c r="AS37" s="341">
        <v>42549.058257504257</v>
      </c>
      <c r="AT37" s="341">
        <v>56949.87739488652</v>
      </c>
      <c r="AU37" s="341">
        <v>136674.49144590978</v>
      </c>
      <c r="AV37" s="1114">
        <v>252450.65476259735</v>
      </c>
      <c r="AW37" s="324">
        <v>328394.25008352014</v>
      </c>
      <c r="AX37" s="300">
        <v>17</v>
      </c>
      <c r="AY37" s="341">
        <v>0</v>
      </c>
      <c r="AZ37" s="341">
        <v>0</v>
      </c>
      <c r="BA37" s="341">
        <v>0</v>
      </c>
      <c r="BB37" s="341">
        <v>35.53</v>
      </c>
      <c r="BC37" s="302">
        <v>35.53</v>
      </c>
      <c r="BD37" s="342">
        <v>0</v>
      </c>
      <c r="BE37" s="341">
        <v>0</v>
      </c>
      <c r="BF37" s="341">
        <v>0</v>
      </c>
      <c r="BG37" s="341">
        <v>142.13</v>
      </c>
      <c r="BH37" s="1114">
        <v>142.13</v>
      </c>
      <c r="BI37" s="324">
        <v>177.66</v>
      </c>
      <c r="BJ37" s="300">
        <v>17</v>
      </c>
      <c r="BK37" s="341">
        <v>1E-25</v>
      </c>
      <c r="BL37" s="341">
        <v>1E-25</v>
      </c>
      <c r="BM37" s="341">
        <v>1E-25</v>
      </c>
      <c r="BN37" s="341">
        <v>1E-25</v>
      </c>
      <c r="BO37" s="302">
        <v>4.0000000000000002E-25</v>
      </c>
      <c r="BP37" s="342">
        <v>1.0000000000000001E-18</v>
      </c>
      <c r="BQ37" s="341">
        <v>1.0000000000000001E-18</v>
      </c>
      <c r="BR37" s="341">
        <v>1.0000000000000001E-18</v>
      </c>
      <c r="BS37" s="341">
        <v>1.0000000000000001E-18</v>
      </c>
      <c r="BT37" s="1114">
        <v>4.0000000000000003E-18</v>
      </c>
      <c r="BU37" s="324">
        <v>4.0000004000000004E-18</v>
      </c>
      <c r="BV37" s="300">
        <v>17</v>
      </c>
      <c r="BW37" s="341">
        <v>0</v>
      </c>
      <c r="BX37" s="341">
        <v>979.1037663092352</v>
      </c>
      <c r="BY37" s="341">
        <v>1992.0194410782494</v>
      </c>
      <c r="BZ37" s="341">
        <v>152.69480388686821</v>
      </c>
      <c r="CA37" s="302">
        <v>3123.8180112743526</v>
      </c>
      <c r="CB37" s="342">
        <v>0</v>
      </c>
      <c r="CC37" s="341">
        <v>4329.421291301137</v>
      </c>
      <c r="CD37" s="341">
        <v>7577.3267178927254</v>
      </c>
      <c r="CE37" s="341">
        <v>610.38079324612841</v>
      </c>
      <c r="CF37" s="1114">
        <v>12517.128802439991</v>
      </c>
      <c r="CG37" s="324">
        <v>15640.946813714343</v>
      </c>
      <c r="CH37" s="300">
        <v>17</v>
      </c>
      <c r="CI37" s="1114">
        <v>39621.906370993478</v>
      </c>
      <c r="CJ37" s="1114">
        <v>170455.71508849191</v>
      </c>
      <c r="CK37" s="1114">
        <v>286294.25758879347</v>
      </c>
      <c r="CL37" s="1114">
        <v>596701.89509496593</v>
      </c>
      <c r="CM37" s="301">
        <v>1093073.7741432451</v>
      </c>
    </row>
    <row r="38" spans="1:100" ht="15.75" customHeight="1">
      <c r="A38" s="312" t="s">
        <v>237</v>
      </c>
      <c r="B38" s="300">
        <v>18</v>
      </c>
      <c r="C38" s="341">
        <v>145.73687202172624</v>
      </c>
      <c r="D38" s="341">
        <v>3329.997223619152</v>
      </c>
      <c r="E38" s="341">
        <v>7306.5776388715003</v>
      </c>
      <c r="F38" s="341">
        <v>15124.691443792573</v>
      </c>
      <c r="G38" s="302">
        <v>25907.003178304953</v>
      </c>
      <c r="H38" s="342">
        <v>239.29027878754141</v>
      </c>
      <c r="I38" s="341">
        <v>4873.0178333198619</v>
      </c>
      <c r="J38" s="341">
        <v>12639.065540519086</v>
      </c>
      <c r="K38" s="341">
        <v>36944.174509443648</v>
      </c>
      <c r="L38" s="1114">
        <v>54695.548162070139</v>
      </c>
      <c r="M38" s="324">
        <v>80602.551340375096</v>
      </c>
      <c r="N38" s="300">
        <v>18</v>
      </c>
      <c r="O38" s="341">
        <v>1263.7097169868064</v>
      </c>
      <c r="P38" s="341">
        <v>8165.8002602213701</v>
      </c>
      <c r="Q38" s="341">
        <v>6657.7608095446858</v>
      </c>
      <c r="R38" s="341">
        <v>16548.50898636927</v>
      </c>
      <c r="S38" s="302">
        <v>32635.779773122133</v>
      </c>
      <c r="T38" s="342">
        <v>1700.5191788895165</v>
      </c>
      <c r="U38" s="341">
        <v>16165.018457805509</v>
      </c>
      <c r="V38" s="341">
        <v>19521.03052152304</v>
      </c>
      <c r="W38" s="341">
        <v>24276.527883188628</v>
      </c>
      <c r="X38" s="1114">
        <v>61663.096041406694</v>
      </c>
      <c r="Y38" s="324">
        <v>94298.87581452883</v>
      </c>
      <c r="Z38" s="300">
        <v>18</v>
      </c>
      <c r="AA38" s="341">
        <v>0</v>
      </c>
      <c r="AB38" s="341">
        <v>348.79</v>
      </c>
      <c r="AC38" s="341">
        <v>392.18</v>
      </c>
      <c r="AD38" s="341">
        <v>1243.99</v>
      </c>
      <c r="AE38" s="302">
        <v>1984.96</v>
      </c>
      <c r="AF38" s="342">
        <v>0</v>
      </c>
      <c r="AG38" s="341">
        <v>803.17</v>
      </c>
      <c r="AH38" s="341">
        <v>100</v>
      </c>
      <c r="AI38" s="341">
        <v>4435.01</v>
      </c>
      <c r="AJ38" s="1114">
        <v>5338.18</v>
      </c>
      <c r="AK38" s="324">
        <v>7323.14</v>
      </c>
      <c r="AL38" s="300">
        <v>18</v>
      </c>
      <c r="AM38" s="341">
        <v>683.18110821855339</v>
      </c>
      <c r="AN38" s="341">
        <v>2443.6596128440019</v>
      </c>
      <c r="AO38" s="341">
        <v>3164.7479353234526</v>
      </c>
      <c r="AP38" s="341">
        <v>8856.1488802435142</v>
      </c>
      <c r="AQ38" s="302">
        <v>15147.737536629522</v>
      </c>
      <c r="AR38" s="342">
        <v>367.68756671952406</v>
      </c>
      <c r="AS38" s="341">
        <v>6390.6303051565046</v>
      </c>
      <c r="AT38" s="341">
        <v>6916.3924753537194</v>
      </c>
      <c r="AU38" s="341">
        <v>19395.113228136241</v>
      </c>
      <c r="AV38" s="1114">
        <v>33069.82357536599</v>
      </c>
      <c r="AW38" s="324">
        <v>48217.561111995514</v>
      </c>
      <c r="AX38" s="300">
        <v>18</v>
      </c>
      <c r="AY38" s="341">
        <v>0</v>
      </c>
      <c r="AZ38" s="341">
        <v>0</v>
      </c>
      <c r="BA38" s="341">
        <v>0</v>
      </c>
      <c r="BB38" s="341">
        <v>612.63</v>
      </c>
      <c r="BC38" s="302">
        <v>612.63</v>
      </c>
      <c r="BD38" s="342">
        <v>0</v>
      </c>
      <c r="BE38" s="341">
        <v>0</v>
      </c>
      <c r="BF38" s="341">
        <v>0</v>
      </c>
      <c r="BG38" s="341">
        <v>1316.49</v>
      </c>
      <c r="BH38" s="1114">
        <v>1316.49</v>
      </c>
      <c r="BI38" s="324">
        <v>1929.12</v>
      </c>
      <c r="BJ38" s="300">
        <v>18</v>
      </c>
      <c r="BK38" s="341">
        <v>1E-25</v>
      </c>
      <c r="BL38" s="341">
        <v>1E-25</v>
      </c>
      <c r="BM38" s="341">
        <v>1E-25</v>
      </c>
      <c r="BN38" s="341">
        <v>1E-25</v>
      </c>
      <c r="BO38" s="302">
        <v>4.0000000000000002E-25</v>
      </c>
      <c r="BP38" s="342">
        <v>1.0000000000000001E-18</v>
      </c>
      <c r="BQ38" s="341">
        <v>1.0000000000000001E-18</v>
      </c>
      <c r="BR38" s="341">
        <v>1.0000000000000001E-18</v>
      </c>
      <c r="BS38" s="341">
        <v>1.0000000000000001E-18</v>
      </c>
      <c r="BT38" s="1114">
        <v>4.0000000000000003E-18</v>
      </c>
      <c r="BU38" s="324">
        <v>4.0000004000000004E-18</v>
      </c>
      <c r="BV38" s="300">
        <v>18</v>
      </c>
      <c r="BW38" s="341">
        <v>0</v>
      </c>
      <c r="BX38" s="341">
        <v>0</v>
      </c>
      <c r="BY38" s="341">
        <v>11.229736848352688</v>
      </c>
      <c r="BZ38" s="341">
        <v>5.9166987760849574</v>
      </c>
      <c r="CA38" s="302">
        <v>17.146435624437647</v>
      </c>
      <c r="CB38" s="342">
        <v>0</v>
      </c>
      <c r="CC38" s="341">
        <v>0</v>
      </c>
      <c r="CD38" s="341">
        <v>44.957402252622003</v>
      </c>
      <c r="CE38" s="341">
        <v>23.634861738709063</v>
      </c>
      <c r="CF38" s="1114">
        <v>68.592263991331066</v>
      </c>
      <c r="CG38" s="324">
        <v>85.738699615768709</v>
      </c>
      <c r="CH38" s="300">
        <v>18</v>
      </c>
      <c r="CI38" s="1114">
        <v>4400.1247216236679</v>
      </c>
      <c r="CJ38" s="1114">
        <v>42520.083692966393</v>
      </c>
      <c r="CK38" s="1114">
        <v>56753.942060236463</v>
      </c>
      <c r="CL38" s="1114">
        <v>128782.83649168868</v>
      </c>
      <c r="CM38" s="301">
        <v>232456.98696651522</v>
      </c>
    </row>
    <row r="39" spans="1:100" ht="15.75" customHeight="1">
      <c r="A39" s="312" t="s">
        <v>238</v>
      </c>
      <c r="B39" s="300">
        <v>19</v>
      </c>
      <c r="C39" s="341">
        <v>535.09866537384903</v>
      </c>
      <c r="D39" s="341">
        <v>4444.4901270602168</v>
      </c>
      <c r="E39" s="341">
        <v>6529.8779394854173</v>
      </c>
      <c r="F39" s="341">
        <v>9246.9038561062116</v>
      </c>
      <c r="G39" s="302">
        <v>20756.370588025697</v>
      </c>
      <c r="H39" s="342">
        <v>1.0000000000168356E-18</v>
      </c>
      <c r="I39" s="341">
        <v>1.0000000000077543E-18</v>
      </c>
      <c r="J39" s="341">
        <v>9.9999999994777309E-19</v>
      </c>
      <c r="K39" s="341">
        <v>9.999999999871025E-19</v>
      </c>
      <c r="L39" s="1114">
        <v>3.9999999999594649E-18</v>
      </c>
      <c r="M39" s="324">
        <v>20756.370588025697</v>
      </c>
      <c r="N39" s="300">
        <v>19</v>
      </c>
      <c r="O39" s="341">
        <v>119.00939081000465</v>
      </c>
      <c r="P39" s="341">
        <v>360.0785022182323</v>
      </c>
      <c r="Q39" s="341">
        <v>1488.1003150524552</v>
      </c>
      <c r="R39" s="341">
        <v>8501.309338627696</v>
      </c>
      <c r="S39" s="302">
        <v>10468.497546708388</v>
      </c>
      <c r="T39" s="342">
        <v>1.0000000000199496E-18</v>
      </c>
      <c r="U39" s="341">
        <v>1.0000000000163248E-18</v>
      </c>
      <c r="V39" s="341">
        <v>9.9999999991820929E-19</v>
      </c>
      <c r="W39" s="341">
        <v>9.9999999998549377E-19</v>
      </c>
      <c r="X39" s="1114">
        <v>3.9999999999399775E-18</v>
      </c>
      <c r="Y39" s="324">
        <v>10468.497546708388</v>
      </c>
      <c r="Z39" s="300">
        <v>19</v>
      </c>
      <c r="AA39" s="341">
        <v>0</v>
      </c>
      <c r="AB39" s="341">
        <v>343</v>
      </c>
      <c r="AC39" s="341">
        <v>1438</v>
      </c>
      <c r="AD39" s="341">
        <v>565</v>
      </c>
      <c r="AE39" s="302">
        <v>2346</v>
      </c>
      <c r="AF39" s="342">
        <v>1.0000000000000001E-18</v>
      </c>
      <c r="AG39" s="341">
        <v>1.0000000000000001E-18</v>
      </c>
      <c r="AH39" s="341">
        <v>1.0000000000000001E-18</v>
      </c>
      <c r="AI39" s="341">
        <v>1.0000000000000001E-18</v>
      </c>
      <c r="AJ39" s="1114">
        <v>4.0000000000000003E-18</v>
      </c>
      <c r="AK39" s="324">
        <v>2346</v>
      </c>
      <c r="AL39" s="300">
        <v>19</v>
      </c>
      <c r="AM39" s="341">
        <v>192.01717528100809</v>
      </c>
      <c r="AN39" s="341">
        <v>920.12787674822835</v>
      </c>
      <c r="AO39" s="341">
        <v>329.75075893605572</v>
      </c>
      <c r="AP39" s="341">
        <v>6275.0426612936253</v>
      </c>
      <c r="AQ39" s="302">
        <v>7716.9384722589175</v>
      </c>
      <c r="AR39" s="342">
        <v>1.0000000000047779E-18</v>
      </c>
      <c r="AS39" s="341">
        <v>1.0000000000189424E-18</v>
      </c>
      <c r="AT39" s="341">
        <v>9.9999999988507925E-19</v>
      </c>
      <c r="AU39" s="341">
        <v>9.9999999997676893E-19</v>
      </c>
      <c r="AV39" s="1114">
        <v>3.9999999998855685E-18</v>
      </c>
      <c r="AW39" s="324">
        <v>7716.9384722589175</v>
      </c>
      <c r="AX39" s="300">
        <v>19</v>
      </c>
      <c r="AY39" s="341">
        <v>1.5290260982384301E-2</v>
      </c>
      <c r="AZ39" s="341">
        <v>4.9933543494193405E-2</v>
      </c>
      <c r="BA39" s="341">
        <v>-0.36980606584389053</v>
      </c>
      <c r="BB39" s="341">
        <v>1E-25</v>
      </c>
      <c r="BC39" s="302">
        <v>-0.30458226136731281</v>
      </c>
      <c r="BD39" s="342">
        <v>1.7134366840451373E-2</v>
      </c>
      <c r="BE39" s="341">
        <v>7.6439432848467409E-2</v>
      </c>
      <c r="BF39" s="341">
        <v>-0.74020702776164193</v>
      </c>
      <c r="BG39" s="341">
        <v>1.0000000000000001E-18</v>
      </c>
      <c r="BH39" s="1114">
        <v>-0.64663322807272317</v>
      </c>
      <c r="BI39" s="324">
        <v>-0.95121548944003598</v>
      </c>
      <c r="BJ39" s="300">
        <v>19</v>
      </c>
      <c r="BK39" s="341">
        <v>1E-25</v>
      </c>
      <c r="BL39" s="341">
        <v>1E-25</v>
      </c>
      <c r="BM39" s="341">
        <v>1E-25</v>
      </c>
      <c r="BN39" s="341">
        <v>1E-25</v>
      </c>
      <c r="BO39" s="302">
        <v>4.0000000000000002E-25</v>
      </c>
      <c r="BP39" s="342">
        <v>1.0000000000000001E-18</v>
      </c>
      <c r="BQ39" s="341">
        <v>1.0000000000000001E-18</v>
      </c>
      <c r="BR39" s="341">
        <v>1.0000000000000001E-18</v>
      </c>
      <c r="BS39" s="341">
        <v>1.0000000000000001E-18</v>
      </c>
      <c r="BT39" s="1114">
        <v>4.0000000000000003E-18</v>
      </c>
      <c r="BU39" s="324">
        <v>4.0000004000000004E-18</v>
      </c>
      <c r="BV39" s="300">
        <v>19</v>
      </c>
      <c r="BW39" s="341">
        <v>0</v>
      </c>
      <c r="BX39" s="341">
        <v>0</v>
      </c>
      <c r="BY39" s="341">
        <v>0</v>
      </c>
      <c r="BZ39" s="341">
        <v>22.987174298978719</v>
      </c>
      <c r="CA39" s="302">
        <v>22.987174298978719</v>
      </c>
      <c r="CB39" s="342">
        <v>5.0078495909094516E-2</v>
      </c>
      <c r="CC39" s="341">
        <v>1.0000000000083457E-18</v>
      </c>
      <c r="CD39" s="341">
        <v>9.9999999997198646E-19</v>
      </c>
      <c r="CE39" s="341">
        <v>9.999999998937521E-19</v>
      </c>
      <c r="CF39" s="1114">
        <v>5.0078495909094516E-2</v>
      </c>
      <c r="CG39" s="324">
        <v>23.037252794887813</v>
      </c>
      <c r="CH39" s="300">
        <v>19</v>
      </c>
      <c r="CI39" s="1114">
        <v>846.20773458859378</v>
      </c>
      <c r="CJ39" s="1114">
        <v>6067.8228790030198</v>
      </c>
      <c r="CK39" s="1114">
        <v>9784.6190003803222</v>
      </c>
      <c r="CL39" s="1114">
        <v>24611.24303032651</v>
      </c>
      <c r="CM39" s="301">
        <v>41309.892644298445</v>
      </c>
    </row>
    <row r="40" spans="1:100" ht="15.75" customHeight="1">
      <c r="A40" s="312" t="s">
        <v>239</v>
      </c>
      <c r="B40" s="300">
        <v>20</v>
      </c>
      <c r="C40" s="341">
        <v>0</v>
      </c>
      <c r="D40" s="341">
        <v>669.43382345837688</v>
      </c>
      <c r="E40" s="341">
        <v>853.14144465563368</v>
      </c>
      <c r="F40" s="341">
        <v>1603.0866026676945</v>
      </c>
      <c r="G40" s="302">
        <v>3125.6618707817051</v>
      </c>
      <c r="H40" s="342">
        <v>0</v>
      </c>
      <c r="I40" s="341">
        <v>1545.5198331115193</v>
      </c>
      <c r="J40" s="341">
        <v>3412.8966136155468</v>
      </c>
      <c r="K40" s="341">
        <v>4799.5508979417573</v>
      </c>
      <c r="L40" s="1114">
        <v>9757.967344668823</v>
      </c>
      <c r="M40" s="324">
        <v>12883.629215450528</v>
      </c>
      <c r="N40" s="300">
        <v>20</v>
      </c>
      <c r="O40" s="341">
        <v>0</v>
      </c>
      <c r="P40" s="341">
        <v>178.01881062444718</v>
      </c>
      <c r="Q40" s="341">
        <v>496.38632119957805</v>
      </c>
      <c r="R40" s="341">
        <v>319.93637402809156</v>
      </c>
      <c r="S40" s="302">
        <v>994.34150585211682</v>
      </c>
      <c r="T40" s="342">
        <v>0</v>
      </c>
      <c r="U40" s="341">
        <v>712.01621544053182</v>
      </c>
      <c r="V40" s="341">
        <v>559.27219230640162</v>
      </c>
      <c r="W40" s="341">
        <v>1385.9789177171551</v>
      </c>
      <c r="X40" s="1114">
        <v>2657.2673254640886</v>
      </c>
      <c r="Y40" s="324">
        <v>3651.6088313162054</v>
      </c>
      <c r="Z40" s="300">
        <v>20</v>
      </c>
      <c r="AA40" s="341">
        <v>1E-25</v>
      </c>
      <c r="AB40" s="341">
        <v>1E-25</v>
      </c>
      <c r="AC40" s="341">
        <v>1E-25</v>
      </c>
      <c r="AD40" s="341">
        <v>1E-25</v>
      </c>
      <c r="AE40" s="302">
        <v>4.0000000000000002E-25</v>
      </c>
      <c r="AF40" s="342">
        <v>1.0000000000000001E-18</v>
      </c>
      <c r="AG40" s="341">
        <v>1.0000000000000001E-18</v>
      </c>
      <c r="AH40" s="341">
        <v>1.0000000000000001E-18</v>
      </c>
      <c r="AI40" s="341">
        <v>1.0000000000000001E-18</v>
      </c>
      <c r="AJ40" s="1114">
        <v>4.0000000000000003E-18</v>
      </c>
      <c r="AK40" s="324">
        <v>4.0000004000000004E-18</v>
      </c>
      <c r="AL40" s="300">
        <v>20</v>
      </c>
      <c r="AM40" s="341">
        <v>0</v>
      </c>
      <c r="AN40" s="341">
        <v>206.49869860022469</v>
      </c>
      <c r="AO40" s="341">
        <v>576.20447767541566</v>
      </c>
      <c r="AP40" s="341">
        <v>1178.2502427259797</v>
      </c>
      <c r="AQ40" s="302">
        <v>1960.95341900162</v>
      </c>
      <c r="AR40" s="342">
        <v>213.32019163092357</v>
      </c>
      <c r="AS40" s="341">
        <v>826.05644472092251</v>
      </c>
      <c r="AT40" s="341">
        <v>2982.1988874320805</v>
      </c>
      <c r="AU40" s="341">
        <v>5436.1568200270194</v>
      </c>
      <c r="AV40" s="1114">
        <v>9457.7323438109452</v>
      </c>
      <c r="AW40" s="324">
        <v>11418.685762812565</v>
      </c>
      <c r="AX40" s="300">
        <v>20</v>
      </c>
      <c r="AY40" s="341">
        <v>1.5290260982384301E-2</v>
      </c>
      <c r="AZ40" s="341">
        <v>4.9933543494193405E-2</v>
      </c>
      <c r="BA40" s="341">
        <v>-0.36980606584389053</v>
      </c>
      <c r="BB40" s="341">
        <v>1E-25</v>
      </c>
      <c r="BC40" s="302">
        <v>-0.30458226136731281</v>
      </c>
      <c r="BD40" s="342">
        <v>1.7134366840451373E-2</v>
      </c>
      <c r="BE40" s="341">
        <v>7.6439432848467409E-2</v>
      </c>
      <c r="BF40" s="341">
        <v>-0.74020702776164193</v>
      </c>
      <c r="BG40" s="341">
        <v>1.0000000000000001E-18</v>
      </c>
      <c r="BH40" s="1114">
        <v>-0.64663322807272317</v>
      </c>
      <c r="BI40" s="324">
        <v>-0.95121548944003598</v>
      </c>
      <c r="BJ40" s="300">
        <v>20</v>
      </c>
      <c r="BK40" s="341">
        <v>1E-25</v>
      </c>
      <c r="BL40" s="341">
        <v>1E-25</v>
      </c>
      <c r="BM40" s="341">
        <v>1E-25</v>
      </c>
      <c r="BN40" s="341">
        <v>1E-25</v>
      </c>
      <c r="BO40" s="302">
        <v>4.0000000000000002E-25</v>
      </c>
      <c r="BP40" s="342">
        <v>1.0000000000000001E-18</v>
      </c>
      <c r="BQ40" s="341">
        <v>1.0000000000000001E-18</v>
      </c>
      <c r="BR40" s="341">
        <v>1.0000000000000001E-18</v>
      </c>
      <c r="BS40" s="341">
        <v>1.0000000000000001E-18</v>
      </c>
      <c r="BT40" s="1114">
        <v>4.0000000000000003E-18</v>
      </c>
      <c r="BU40" s="324">
        <v>4.0000004000000004E-18</v>
      </c>
      <c r="BV40" s="300">
        <v>20</v>
      </c>
      <c r="BW40" s="341">
        <v>5.2964433094612719E-2</v>
      </c>
      <c r="BX40" s="341">
        <v>1.4432201960163122E-25</v>
      </c>
      <c r="BY40" s="341">
        <v>8.6908216431334097E-27</v>
      </c>
      <c r="BZ40" s="341">
        <v>4.4236082516168458E-26</v>
      </c>
      <c r="CA40" s="302">
        <v>5.2964433094612719E-2</v>
      </c>
      <c r="CB40" s="342">
        <v>5.0078495909094516E-2</v>
      </c>
      <c r="CC40" s="341">
        <v>1.0000000000083457E-18</v>
      </c>
      <c r="CD40" s="341">
        <v>9.9999999997198646E-19</v>
      </c>
      <c r="CE40" s="341">
        <v>9.999999998937521E-19</v>
      </c>
      <c r="CF40" s="1114">
        <v>5.0078495909094516E-2</v>
      </c>
      <c r="CG40" s="324">
        <v>0.10304292900370723</v>
      </c>
      <c r="CH40" s="300">
        <v>20</v>
      </c>
      <c r="CI40" s="1114">
        <v>213.45565918775014</v>
      </c>
      <c r="CJ40" s="1114">
        <v>4137.6701989323647</v>
      </c>
      <c r="CK40" s="1114">
        <v>8878.9899237910504</v>
      </c>
      <c r="CL40" s="1114">
        <v>14722.959855107696</v>
      </c>
      <c r="CM40" s="301">
        <v>27953.075637018861</v>
      </c>
    </row>
    <row r="41" spans="1:100" ht="15.75" customHeight="1">
      <c r="A41" s="312" t="s">
        <v>240</v>
      </c>
      <c r="B41" s="300">
        <v>21</v>
      </c>
      <c r="C41" s="341">
        <v>1E-25</v>
      </c>
      <c r="D41" s="341">
        <v>1E-25</v>
      </c>
      <c r="E41" s="341">
        <v>1E-25</v>
      </c>
      <c r="F41" s="341">
        <v>1E-25</v>
      </c>
      <c r="G41" s="302">
        <v>4.0000000000000002E-25</v>
      </c>
      <c r="H41" s="342">
        <v>91608.42370518847</v>
      </c>
      <c r="I41" s="341">
        <v>275832.21842838981</v>
      </c>
      <c r="J41" s="341">
        <v>422548.89067014161</v>
      </c>
      <c r="K41" s="341">
        <v>752829.57449416479</v>
      </c>
      <c r="L41" s="1114">
        <v>1542819.1072978848</v>
      </c>
      <c r="M41" s="324">
        <v>1542819.1072978848</v>
      </c>
      <c r="N41" s="300">
        <v>21</v>
      </c>
      <c r="O41" s="341">
        <v>1E-25</v>
      </c>
      <c r="P41" s="341">
        <v>1E-25</v>
      </c>
      <c r="Q41" s="341">
        <v>1E-25</v>
      </c>
      <c r="R41" s="341">
        <v>1E-25</v>
      </c>
      <c r="S41" s="302">
        <v>4.0000000000000002E-25</v>
      </c>
      <c r="T41" s="342">
        <v>23507.187608903121</v>
      </c>
      <c r="U41" s="341">
        <v>70121.612021287539</v>
      </c>
      <c r="V41" s="341">
        <v>209710.92416834459</v>
      </c>
      <c r="W41" s="341">
        <v>351512.43021280371</v>
      </c>
      <c r="X41" s="1114">
        <v>654852.15401133895</v>
      </c>
      <c r="Y41" s="324">
        <v>654852.15401133895</v>
      </c>
      <c r="Z41" s="300">
        <v>21</v>
      </c>
      <c r="AA41" s="341">
        <v>1E-25</v>
      </c>
      <c r="AB41" s="341">
        <v>1E-25</v>
      </c>
      <c r="AC41" s="341">
        <v>1E-25</v>
      </c>
      <c r="AD41" s="341">
        <v>1E-25</v>
      </c>
      <c r="AE41" s="302">
        <v>4.0000000000000002E-25</v>
      </c>
      <c r="AF41" s="342">
        <v>16757.445743934957</v>
      </c>
      <c r="AG41" s="341">
        <v>32793.535556758332</v>
      </c>
      <c r="AH41" s="341">
        <v>11440.849141221061</v>
      </c>
      <c r="AI41" s="341">
        <v>13656.92546642711</v>
      </c>
      <c r="AJ41" s="1114">
        <v>74648.755908341467</v>
      </c>
      <c r="AK41" s="324">
        <v>74648.755908341467</v>
      </c>
      <c r="AL41" s="300">
        <v>21</v>
      </c>
      <c r="AM41" s="341">
        <v>1E-25</v>
      </c>
      <c r="AN41" s="341">
        <v>1E-25</v>
      </c>
      <c r="AO41" s="341">
        <v>1E-25</v>
      </c>
      <c r="AP41" s="341">
        <v>1E-25</v>
      </c>
      <c r="AQ41" s="302">
        <v>4.0000000000000002E-25</v>
      </c>
      <c r="AR41" s="342">
        <v>45547.009893729599</v>
      </c>
      <c r="AS41" s="341">
        <v>130240.78202862508</v>
      </c>
      <c r="AT41" s="341">
        <v>307999.97088803898</v>
      </c>
      <c r="AU41" s="341">
        <v>804865.1635269823</v>
      </c>
      <c r="AV41" s="1114">
        <v>1288652.926337376</v>
      </c>
      <c r="AW41" s="324">
        <v>1288652.926337376</v>
      </c>
      <c r="AX41" s="300">
        <v>21</v>
      </c>
      <c r="AY41" s="341">
        <v>1E-25</v>
      </c>
      <c r="AZ41" s="341">
        <v>1E-25</v>
      </c>
      <c r="BA41" s="341">
        <v>1E-25</v>
      </c>
      <c r="BB41" s="341">
        <v>1E-25</v>
      </c>
      <c r="BC41" s="302">
        <v>4.0000000000000002E-25</v>
      </c>
      <c r="BD41" s="342">
        <v>-379.56864625827683</v>
      </c>
      <c r="BE41" s="341">
        <v>-780.08470573154227</v>
      </c>
      <c r="BF41" s="341">
        <v>-1137.2720932138357</v>
      </c>
      <c r="BG41" s="341">
        <v>253.34266547274456</v>
      </c>
      <c r="BH41" s="1114">
        <v>-2043.5827797309103</v>
      </c>
      <c r="BI41" s="324">
        <v>-2043.5827797309103</v>
      </c>
      <c r="BJ41" s="300">
        <v>21</v>
      </c>
      <c r="BK41" s="341">
        <v>1E-25</v>
      </c>
      <c r="BL41" s="341">
        <v>1E-25</v>
      </c>
      <c r="BM41" s="341">
        <v>1E-25</v>
      </c>
      <c r="BN41" s="341">
        <v>1E-25</v>
      </c>
      <c r="BO41" s="302">
        <v>4.0000000000000002E-25</v>
      </c>
      <c r="BP41" s="342">
        <v>1.0000000000000001E-18</v>
      </c>
      <c r="BQ41" s="341">
        <v>1.0000000000000001E-18</v>
      </c>
      <c r="BR41" s="341">
        <v>1.0000000000000001E-18</v>
      </c>
      <c r="BS41" s="341">
        <v>1.0000000000000001E-18</v>
      </c>
      <c r="BT41" s="1114">
        <v>4.0000000000000003E-18</v>
      </c>
      <c r="BU41" s="324">
        <v>4.0000004000000004E-18</v>
      </c>
      <c r="BV41" s="300">
        <v>21</v>
      </c>
      <c r="BW41" s="341">
        <v>1E-25</v>
      </c>
      <c r="BX41" s="341">
        <v>1E-25</v>
      </c>
      <c r="BY41" s="341">
        <v>1E-25</v>
      </c>
      <c r="BZ41" s="341">
        <v>1E-25</v>
      </c>
      <c r="CA41" s="302">
        <v>4.0000000000000002E-25</v>
      </c>
      <c r="CB41" s="342">
        <v>-332.17646769422277</v>
      </c>
      <c r="CC41" s="341">
        <v>-1257.5561412099937</v>
      </c>
      <c r="CD41" s="341">
        <v>1175.8905023803588</v>
      </c>
      <c r="CE41" s="341">
        <v>12956.758840882165</v>
      </c>
      <c r="CF41" s="1114">
        <v>12542.916734358307</v>
      </c>
      <c r="CG41" s="324">
        <v>12542.916734358307</v>
      </c>
      <c r="CH41" s="300">
        <v>21</v>
      </c>
      <c r="CI41" s="1114">
        <v>176708.32183780364</v>
      </c>
      <c r="CJ41" s="1114">
        <v>506950.50718811923</v>
      </c>
      <c r="CK41" s="1114">
        <v>951739.25327691273</v>
      </c>
      <c r="CL41" s="1114">
        <v>1936074.195206733</v>
      </c>
      <c r="CM41" s="301">
        <v>3571472.2775095687</v>
      </c>
    </row>
    <row r="42" spans="1:100" s="266" customFormat="1" ht="15.75" customHeight="1">
      <c r="A42" s="304" t="s">
        <v>241</v>
      </c>
      <c r="B42" s="887">
        <v>22</v>
      </c>
      <c r="C42" s="358">
        <v>275.26223695925944</v>
      </c>
      <c r="D42" s="358">
        <v>3597.957427531524</v>
      </c>
      <c r="E42" s="358">
        <v>5545.1806250685522</v>
      </c>
      <c r="F42" s="358">
        <v>8182.2568131506123</v>
      </c>
      <c r="G42" s="888">
        <v>17600.657102709949</v>
      </c>
      <c r="H42" s="889">
        <v>-2.3928912445262922</v>
      </c>
      <c r="I42" s="358">
        <v>202.15169071138433</v>
      </c>
      <c r="J42" s="358">
        <v>-134.70292882794016</v>
      </c>
      <c r="K42" s="358">
        <v>-20.061253523017953</v>
      </c>
      <c r="L42" s="1119">
        <v>44.994617115899942</v>
      </c>
      <c r="M42" s="890">
        <v>17645.651719825848</v>
      </c>
      <c r="N42" s="887">
        <v>22</v>
      </c>
      <c r="O42" s="358">
        <v>625.91439861422089</v>
      </c>
      <c r="P42" s="358">
        <v>3030.5804236503659</v>
      </c>
      <c r="Q42" s="358">
        <v>3898.9716040113422</v>
      </c>
      <c r="R42" s="358">
        <v>7240.8239374245022</v>
      </c>
      <c r="S42" s="888">
        <v>14796.290363700431</v>
      </c>
      <c r="T42" s="889">
        <v>-4.8860455307507795</v>
      </c>
      <c r="U42" s="358">
        <v>-306.72064353610455</v>
      </c>
      <c r="V42" s="358">
        <v>-190.49514080228272</v>
      </c>
      <c r="W42" s="358">
        <v>-170.98016207171725</v>
      </c>
      <c r="X42" s="1119">
        <v>-673.08199194085523</v>
      </c>
      <c r="Y42" s="890">
        <v>14123.208371759576</v>
      </c>
      <c r="Z42" s="887">
        <v>22</v>
      </c>
      <c r="AA42" s="358">
        <v>184.70964353097577</v>
      </c>
      <c r="AB42" s="358">
        <v>769.52850711069618</v>
      </c>
      <c r="AC42" s="358">
        <v>1966.7373685355544</v>
      </c>
      <c r="AD42" s="358">
        <v>1281.5417445179878</v>
      </c>
      <c r="AE42" s="888">
        <v>4202.5172636952138</v>
      </c>
      <c r="AF42" s="889">
        <v>98.97309361040476</v>
      </c>
      <c r="AG42" s="358">
        <v>60.824723517785685</v>
      </c>
      <c r="AH42" s="358">
        <v>-43.608636268318712</v>
      </c>
      <c r="AI42" s="358">
        <v>-31.215082122825287</v>
      </c>
      <c r="AJ42" s="1119">
        <v>84.974098737046432</v>
      </c>
      <c r="AK42" s="890">
        <v>4287.4913624322598</v>
      </c>
      <c r="AL42" s="887">
        <v>22</v>
      </c>
      <c r="AM42" s="358">
        <v>1113.8501735218269</v>
      </c>
      <c r="AN42" s="358">
        <v>3256.2773382723553</v>
      </c>
      <c r="AO42" s="358">
        <v>2293.6466652112231</v>
      </c>
      <c r="AP42" s="358">
        <v>5388.5194669851189</v>
      </c>
      <c r="AQ42" s="888">
        <v>12052.293643990524</v>
      </c>
      <c r="AR42" s="889">
        <v>-5.8786683527944472</v>
      </c>
      <c r="AS42" s="358">
        <v>6742.904883267699</v>
      </c>
      <c r="AT42" s="358">
        <v>-231.65004973234554</v>
      </c>
      <c r="AU42" s="358">
        <v>215.37905874249802</v>
      </c>
      <c r="AV42" s="1119">
        <v>6720.7552239250572</v>
      </c>
      <c r="AW42" s="890">
        <v>18773.048867915582</v>
      </c>
      <c r="AX42" s="887">
        <v>22</v>
      </c>
      <c r="AY42" s="358">
        <v>-4.7060684949204825</v>
      </c>
      <c r="AZ42" s="358">
        <v>-14.39813955330724</v>
      </c>
      <c r="BA42" s="358">
        <v>-18.479303528258427</v>
      </c>
      <c r="BB42" s="358">
        <v>-18.257851289003462</v>
      </c>
      <c r="BC42" s="888">
        <v>-55.841362865489607</v>
      </c>
      <c r="BD42" s="889">
        <v>-0.18359179629939582</v>
      </c>
      <c r="BE42" s="358">
        <v>-7.3986995325349785</v>
      </c>
      <c r="BF42" s="358">
        <v>-4.5951139543632626</v>
      </c>
      <c r="BG42" s="358">
        <v>-3.0576001422528707</v>
      </c>
      <c r="BH42" s="1119">
        <v>-15.235005425450506</v>
      </c>
      <c r="BI42" s="890">
        <v>-71.07636829094011</v>
      </c>
      <c r="BJ42" s="887">
        <v>22</v>
      </c>
      <c r="BK42" s="358">
        <v>1E-25</v>
      </c>
      <c r="BL42" s="358">
        <v>1E-25</v>
      </c>
      <c r="BM42" s="358">
        <v>1E-25</v>
      </c>
      <c r="BN42" s="358">
        <v>1E-25</v>
      </c>
      <c r="BO42" s="888">
        <v>4.0000000000000002E-25</v>
      </c>
      <c r="BP42" s="889">
        <v>1.0000000000000001E-18</v>
      </c>
      <c r="BQ42" s="358">
        <v>1.0000000000000001E-18</v>
      </c>
      <c r="BR42" s="358">
        <v>1.0000000000000001E-18</v>
      </c>
      <c r="BS42" s="358">
        <v>1.0000000000000001E-18</v>
      </c>
      <c r="BT42" s="1119">
        <v>4.0000000000000003E-18</v>
      </c>
      <c r="BU42" s="890">
        <v>4.0000004000000004E-18</v>
      </c>
      <c r="BV42" s="887">
        <v>22</v>
      </c>
      <c r="BW42" s="358">
        <v>-4.1184782378100993</v>
      </c>
      <c r="BX42" s="358">
        <v>-23.210900924253185</v>
      </c>
      <c r="BY42" s="358">
        <v>-29.790049037626247</v>
      </c>
      <c r="BZ42" s="358">
        <v>164.36759414183024</v>
      </c>
      <c r="CA42" s="888">
        <v>107.2481659421407</v>
      </c>
      <c r="CB42" s="889">
        <v>-0.16066889347565738</v>
      </c>
      <c r="CC42" s="358">
        <v>-11.927268879578365</v>
      </c>
      <c r="CD42" s="358">
        <v>-7.4076747440526116</v>
      </c>
      <c r="CE42" s="358">
        <v>-7.1248477907217955</v>
      </c>
      <c r="CF42" s="1119">
        <v>-26.620460307828431</v>
      </c>
      <c r="CG42" s="890">
        <v>80.627705634312264</v>
      </c>
      <c r="CH42" s="887">
        <v>22</v>
      </c>
      <c r="CI42" s="1119">
        <v>2276.3831336861103</v>
      </c>
      <c r="CJ42" s="1119">
        <v>17296.56934163603</v>
      </c>
      <c r="CK42" s="1119">
        <v>13043.807365931485</v>
      </c>
      <c r="CL42" s="1119">
        <v>22222.191818023013</v>
      </c>
      <c r="CM42" s="313">
        <v>54838.951659276638</v>
      </c>
    </row>
    <row r="43" spans="1:100" ht="15.75" customHeight="1">
      <c r="A43" s="312" t="s">
        <v>242</v>
      </c>
      <c r="B43" s="300">
        <v>23</v>
      </c>
      <c r="C43" s="341">
        <v>316.59837670549194</v>
      </c>
      <c r="D43" s="341">
        <v>622.14860896526102</v>
      </c>
      <c r="E43" s="341">
        <v>1408.8906215989823</v>
      </c>
      <c r="F43" s="341">
        <v>3527.6203377621669</v>
      </c>
      <c r="G43" s="302">
        <v>5875.2579450319026</v>
      </c>
      <c r="H43" s="342">
        <v>92.975650223990996</v>
      </c>
      <c r="I43" s="341">
        <v>2201.4306896823241</v>
      </c>
      <c r="J43" s="341">
        <v>5605.9206635109476</v>
      </c>
      <c r="K43" s="341">
        <v>9348.984058986669</v>
      </c>
      <c r="L43" s="1114">
        <v>17249.311062403933</v>
      </c>
      <c r="M43" s="324">
        <v>23124.569007435835</v>
      </c>
      <c r="N43" s="300">
        <v>23</v>
      </c>
      <c r="O43" s="341">
        <v>253.18997875099896</v>
      </c>
      <c r="P43" s="341">
        <v>1409.1672184310521</v>
      </c>
      <c r="Q43" s="341">
        <v>2063.5457107081088</v>
      </c>
      <c r="R43" s="341">
        <v>2459.4608852825118</v>
      </c>
      <c r="S43" s="302">
        <v>6185.3637931726716</v>
      </c>
      <c r="T43" s="342">
        <v>312.18226665117567</v>
      </c>
      <c r="U43" s="341">
        <v>2909.8149406233415</v>
      </c>
      <c r="V43" s="341">
        <v>4498.3277696127479</v>
      </c>
      <c r="W43" s="341">
        <v>7626.3035513317218</v>
      </c>
      <c r="X43" s="1114">
        <v>15346.628528218986</v>
      </c>
      <c r="Y43" s="324">
        <v>21531.992321391655</v>
      </c>
      <c r="Z43" s="300">
        <v>23</v>
      </c>
      <c r="AA43" s="341">
        <v>44.01</v>
      </c>
      <c r="AB43" s="341">
        <v>686.22</v>
      </c>
      <c r="AC43" s="341">
        <v>130.65</v>
      </c>
      <c r="AD43" s="341">
        <v>1423.74</v>
      </c>
      <c r="AE43" s="302">
        <v>2284.62</v>
      </c>
      <c r="AF43" s="342">
        <v>176.06</v>
      </c>
      <c r="AG43" s="341">
        <v>1585.8</v>
      </c>
      <c r="AH43" s="341">
        <v>140</v>
      </c>
      <c r="AI43" s="341">
        <v>2833.54</v>
      </c>
      <c r="AJ43" s="1114">
        <v>4735.3999999999996</v>
      </c>
      <c r="AK43" s="324">
        <v>7020.0199999999995</v>
      </c>
      <c r="AL43" s="300">
        <v>23</v>
      </c>
      <c r="AM43" s="341">
        <v>49.134394903937128</v>
      </c>
      <c r="AN43" s="341">
        <v>594.62263895857791</v>
      </c>
      <c r="AO43" s="341">
        <v>690.83783241827723</v>
      </c>
      <c r="AP43" s="341">
        <v>1884.522491783435</v>
      </c>
      <c r="AQ43" s="302">
        <v>3219.1173580642271</v>
      </c>
      <c r="AR43" s="342">
        <v>116.26555472791325</v>
      </c>
      <c r="AS43" s="341">
        <v>1299.7461556058104</v>
      </c>
      <c r="AT43" s="341">
        <v>2832.9705792417308</v>
      </c>
      <c r="AU43" s="341">
        <v>4717.1838851508774</v>
      </c>
      <c r="AV43" s="1114">
        <v>8966.1661747263315</v>
      </c>
      <c r="AW43" s="324">
        <v>12185.28353279056</v>
      </c>
      <c r="AX43" s="300">
        <v>23</v>
      </c>
      <c r="AY43" s="341">
        <v>1.5290260982384301E-2</v>
      </c>
      <c r="AZ43" s="341">
        <v>4.9933543494193405E-2</v>
      </c>
      <c r="BA43" s="341">
        <v>-0.36980606584389053</v>
      </c>
      <c r="BB43" s="341">
        <v>1E-25</v>
      </c>
      <c r="BC43" s="302">
        <v>-0.30458226136731281</v>
      </c>
      <c r="BD43" s="342">
        <v>1.7134366840451373E-2</v>
      </c>
      <c r="BE43" s="341">
        <v>7.6439432848467409E-2</v>
      </c>
      <c r="BF43" s="341">
        <v>-0.74020702776164193</v>
      </c>
      <c r="BG43" s="341">
        <v>1.0000000000000001E-18</v>
      </c>
      <c r="BH43" s="1114">
        <v>-0.64663322807272317</v>
      </c>
      <c r="BI43" s="324">
        <v>-0.95121548944003598</v>
      </c>
      <c r="BJ43" s="300">
        <v>23</v>
      </c>
      <c r="BK43" s="341">
        <v>1E-25</v>
      </c>
      <c r="BL43" s="341">
        <v>1E-25</v>
      </c>
      <c r="BM43" s="341">
        <v>1E-25</v>
      </c>
      <c r="BN43" s="341">
        <v>1E-25</v>
      </c>
      <c r="BO43" s="302">
        <v>4.0000000000000002E-25</v>
      </c>
      <c r="BP43" s="342">
        <v>1.0000000000000001E-18</v>
      </c>
      <c r="BQ43" s="341">
        <v>1.0000000000000001E-18</v>
      </c>
      <c r="BR43" s="341">
        <v>1.0000000000000001E-18</v>
      </c>
      <c r="BS43" s="341">
        <v>1.0000000000000001E-18</v>
      </c>
      <c r="BT43" s="1114">
        <v>4.0000000000000003E-18</v>
      </c>
      <c r="BU43" s="324">
        <v>4.0000004000000004E-18</v>
      </c>
      <c r="BV43" s="300">
        <v>23</v>
      </c>
      <c r="BW43" s="341">
        <v>0</v>
      </c>
      <c r="BX43" s="341">
        <v>0</v>
      </c>
      <c r="BY43" s="341">
        <v>7.3532796444729351</v>
      </c>
      <c r="BZ43" s="341">
        <v>28.074335915578793</v>
      </c>
      <c r="CA43" s="302">
        <v>35.427615560051727</v>
      </c>
      <c r="CB43" s="342">
        <v>0</v>
      </c>
      <c r="CC43" s="341">
        <v>0</v>
      </c>
      <c r="CD43" s="341">
        <v>35.929931887018789</v>
      </c>
      <c r="CE43" s="341">
        <v>119.99237498113831</v>
      </c>
      <c r="CF43" s="1114">
        <v>155.92230686815711</v>
      </c>
      <c r="CG43" s="324">
        <v>191.34992242820883</v>
      </c>
      <c r="CH43" s="300">
        <v>23</v>
      </c>
      <c r="CI43" s="1114">
        <v>1360.4486465913308</v>
      </c>
      <c r="CJ43" s="1114">
        <v>11309.076625242709</v>
      </c>
      <c r="CK43" s="1114">
        <v>17413.316375528684</v>
      </c>
      <c r="CL43" s="1114">
        <v>33969.421921194102</v>
      </c>
      <c r="CM43" s="301">
        <v>64052.263568556809</v>
      </c>
    </row>
    <row r="44" spans="1:100" ht="15.75" customHeight="1">
      <c r="A44" s="312" t="s">
        <v>243</v>
      </c>
      <c r="B44" s="300">
        <v>24</v>
      </c>
      <c r="C44" s="341">
        <v>1.1844212595308904E-25</v>
      </c>
      <c r="D44" s="341">
        <v>1.1102896175106137E-25</v>
      </c>
      <c r="E44" s="341">
        <v>3.6913674401851365E-26</v>
      </c>
      <c r="F44" s="341">
        <v>7.7336534827676478E-26</v>
      </c>
      <c r="G44" s="302">
        <v>3.4372129693367827E-25</v>
      </c>
      <c r="H44" s="342">
        <v>1.0000000000168356E-18</v>
      </c>
      <c r="I44" s="341">
        <v>1.0000000000077543E-18</v>
      </c>
      <c r="J44" s="341">
        <v>9.9999999994777309E-19</v>
      </c>
      <c r="K44" s="341">
        <v>9.999999999871025E-19</v>
      </c>
      <c r="L44" s="1114">
        <v>3.9999999999594649E-18</v>
      </c>
      <c r="M44" s="324">
        <v>4.0000003436807621E-18</v>
      </c>
      <c r="N44" s="300">
        <v>24</v>
      </c>
      <c r="O44" s="341">
        <v>1.0789143697869645E-25</v>
      </c>
      <c r="P44" s="341">
        <v>1.2180617173119972E-25</v>
      </c>
      <c r="Q44" s="341">
        <v>-2.7495634063399878E-26</v>
      </c>
      <c r="R44" s="341">
        <v>8.0116883778617409E-26</v>
      </c>
      <c r="S44" s="302">
        <v>2.8231885842511369E-25</v>
      </c>
      <c r="T44" s="342">
        <v>1.0000000000199496E-18</v>
      </c>
      <c r="U44" s="341">
        <v>1.0000000000163248E-18</v>
      </c>
      <c r="V44" s="341">
        <v>9.9999999991820929E-19</v>
      </c>
      <c r="W44" s="341">
        <v>9.9999999998549377E-19</v>
      </c>
      <c r="X44" s="1114">
        <v>3.9999999999399775E-18</v>
      </c>
      <c r="Y44" s="324">
        <v>4.0000002822588356E-18</v>
      </c>
      <c r="Z44" s="300">
        <v>24</v>
      </c>
      <c r="AA44" s="341">
        <v>1E-25</v>
      </c>
      <c r="AB44" s="341">
        <v>1E-25</v>
      </c>
      <c r="AC44" s="341">
        <v>1E-25</v>
      </c>
      <c r="AD44" s="341">
        <v>1E-25</v>
      </c>
      <c r="AE44" s="302">
        <v>4.0000000000000002E-25</v>
      </c>
      <c r="AF44" s="342">
        <v>1.0000000000000001E-18</v>
      </c>
      <c r="AG44" s="341">
        <v>1.0000000000000001E-18</v>
      </c>
      <c r="AH44" s="341">
        <v>1.0000000000000001E-18</v>
      </c>
      <c r="AI44" s="341">
        <v>1.0000000000000001E-18</v>
      </c>
      <c r="AJ44" s="1114">
        <v>4.0000000000000003E-18</v>
      </c>
      <c r="AK44" s="324">
        <v>4.0000004000000004E-18</v>
      </c>
      <c r="AL44" s="300">
        <v>24</v>
      </c>
      <c r="AM44" s="341">
        <v>144.30290740258675</v>
      </c>
      <c r="AN44" s="341">
        <v>651.51054507753361</v>
      </c>
      <c r="AO44" s="341">
        <v>0</v>
      </c>
      <c r="AP44" s="341">
        <v>19103.115573288058</v>
      </c>
      <c r="AQ44" s="302">
        <v>19898.929025768179</v>
      </c>
      <c r="AR44" s="342">
        <v>577.18757583659396</v>
      </c>
      <c r="AS44" s="341">
        <v>2606.1835784536393</v>
      </c>
      <c r="AT44" s="341">
        <v>0</v>
      </c>
      <c r="AU44" s="341">
        <v>74836.060616993258</v>
      </c>
      <c r="AV44" s="1114">
        <v>78019.431771283489</v>
      </c>
      <c r="AW44" s="324">
        <v>97918.36079705166</v>
      </c>
      <c r="AX44" s="300">
        <v>24</v>
      </c>
      <c r="AY44" s="341">
        <v>1.5290260982384301E-2</v>
      </c>
      <c r="AZ44" s="341">
        <v>4.9933543494193405E-2</v>
      </c>
      <c r="BA44" s="341">
        <v>-0.36980606584389053</v>
      </c>
      <c r="BB44" s="341">
        <v>1E-25</v>
      </c>
      <c r="BC44" s="302">
        <v>-0.30458226136731281</v>
      </c>
      <c r="BD44" s="342">
        <v>1.7134366840451373E-2</v>
      </c>
      <c r="BE44" s="341">
        <v>7.6439432848467409E-2</v>
      </c>
      <c r="BF44" s="341">
        <v>-0.74020702776164193</v>
      </c>
      <c r="BG44" s="341">
        <v>1.0000000000000001E-18</v>
      </c>
      <c r="BH44" s="1114">
        <v>-0.64663322807272317</v>
      </c>
      <c r="BI44" s="324">
        <v>-0.95121548944003598</v>
      </c>
      <c r="BJ44" s="300">
        <v>24</v>
      </c>
      <c r="BK44" s="341">
        <v>1E-25</v>
      </c>
      <c r="BL44" s="341">
        <v>1E-25</v>
      </c>
      <c r="BM44" s="341">
        <v>1E-25</v>
      </c>
      <c r="BN44" s="341">
        <v>1E-25</v>
      </c>
      <c r="BO44" s="302">
        <v>4.0000000000000002E-25</v>
      </c>
      <c r="BP44" s="342">
        <v>1.0000000000000001E-18</v>
      </c>
      <c r="BQ44" s="341">
        <v>1.0000000000000001E-18</v>
      </c>
      <c r="BR44" s="341">
        <v>1.0000000000000001E-18</v>
      </c>
      <c r="BS44" s="341">
        <v>1.0000000000000001E-18</v>
      </c>
      <c r="BT44" s="1114">
        <v>4.0000000000000003E-18</v>
      </c>
      <c r="BU44" s="324">
        <v>4.0000004000000004E-18</v>
      </c>
      <c r="BV44" s="300">
        <v>24</v>
      </c>
      <c r="BW44" s="341">
        <v>0</v>
      </c>
      <c r="BX44" s="341">
        <v>19.918824514102685</v>
      </c>
      <c r="BY44" s="341">
        <v>0</v>
      </c>
      <c r="BZ44" s="341">
        <v>34.090978927746264</v>
      </c>
      <c r="CA44" s="302">
        <v>54.009803441848945</v>
      </c>
      <c r="CB44" s="342">
        <v>0</v>
      </c>
      <c r="CC44" s="341">
        <v>79.656647367358161</v>
      </c>
      <c r="CD44" s="341">
        <v>0</v>
      </c>
      <c r="CE44" s="341">
        <v>136.28504594302947</v>
      </c>
      <c r="CF44" s="1114">
        <v>215.94169331038762</v>
      </c>
      <c r="CG44" s="324">
        <v>269.95149675223655</v>
      </c>
      <c r="CH44" s="300">
        <v>24</v>
      </c>
      <c r="CI44" s="1114">
        <v>721.5229078670036</v>
      </c>
      <c r="CJ44" s="1114">
        <v>3357.3959683889766</v>
      </c>
      <c r="CK44" s="1114">
        <v>-1.1100130936055326</v>
      </c>
      <c r="CL44" s="1114">
        <v>94109.5522151521</v>
      </c>
      <c r="CM44" s="301">
        <v>98187.361078314469</v>
      </c>
    </row>
    <row r="45" spans="1:100" ht="15.75" customHeight="1">
      <c r="A45" s="839" t="s">
        <v>244</v>
      </c>
      <c r="B45" s="840">
        <v>25</v>
      </c>
      <c r="C45" s="341">
        <v>0</v>
      </c>
      <c r="D45" s="341">
        <v>1515.2370964908018</v>
      </c>
      <c r="E45" s="341">
        <v>3003.4740224963707</v>
      </c>
      <c r="F45" s="341">
        <v>50.318593477978766</v>
      </c>
      <c r="G45" s="302">
        <v>4569.0297124651506</v>
      </c>
      <c r="H45" s="342">
        <v>1.0000000000168356E-18</v>
      </c>
      <c r="I45" s="341">
        <v>1.0000000000077543E-18</v>
      </c>
      <c r="J45" s="341">
        <v>9.9999999994777309E-19</v>
      </c>
      <c r="K45" s="341">
        <v>9.999999999871025E-19</v>
      </c>
      <c r="L45" s="1114">
        <v>3.9999999999594649E-18</v>
      </c>
      <c r="M45" s="324">
        <v>4569.0297124651506</v>
      </c>
      <c r="N45" s="300">
        <v>25</v>
      </c>
      <c r="O45" s="341">
        <v>0</v>
      </c>
      <c r="P45" s="341">
        <v>0</v>
      </c>
      <c r="Q45" s="341">
        <v>0</v>
      </c>
      <c r="R45" s="341">
        <v>400.06043969875174</v>
      </c>
      <c r="S45" s="302">
        <v>400.06043969875174</v>
      </c>
      <c r="T45" s="342">
        <v>1.0000000000199496E-18</v>
      </c>
      <c r="U45" s="341">
        <v>1.0000000000163248E-18</v>
      </c>
      <c r="V45" s="341">
        <v>9.9999999991820929E-19</v>
      </c>
      <c r="W45" s="341">
        <v>9.9999999998549377E-19</v>
      </c>
      <c r="X45" s="1114">
        <v>3.9999999999399775E-18</v>
      </c>
      <c r="Y45" s="324">
        <v>400.06043969875174</v>
      </c>
      <c r="Z45" s="300">
        <v>25</v>
      </c>
      <c r="AA45" s="341">
        <v>1E-25</v>
      </c>
      <c r="AB45" s="341">
        <v>1E-25</v>
      </c>
      <c r="AC45" s="341">
        <v>1E-25</v>
      </c>
      <c r="AD45" s="341">
        <v>1E-25</v>
      </c>
      <c r="AE45" s="302">
        <v>4.0000000000000002E-25</v>
      </c>
      <c r="AF45" s="342">
        <v>1.0000000000000001E-18</v>
      </c>
      <c r="AG45" s="341">
        <v>1.0000000000000001E-18</v>
      </c>
      <c r="AH45" s="341">
        <v>1.0000000000000001E-18</v>
      </c>
      <c r="AI45" s="341">
        <v>1.0000000000000001E-18</v>
      </c>
      <c r="AJ45" s="1114">
        <v>4.0000000000000003E-18</v>
      </c>
      <c r="AK45" s="324">
        <v>4.0000004000000004E-18</v>
      </c>
      <c r="AL45" s="300">
        <v>25</v>
      </c>
      <c r="AM45" s="341">
        <v>7535.3240090158733</v>
      </c>
      <c r="AN45" s="341">
        <v>55284.553289552008</v>
      </c>
      <c r="AO45" s="341">
        <v>73482.958139451919</v>
      </c>
      <c r="AP45" s="341">
        <v>277168.04443933786</v>
      </c>
      <c r="AQ45" s="302">
        <v>413470.87987735763</v>
      </c>
      <c r="AR45" s="342">
        <v>0</v>
      </c>
      <c r="AS45" s="341">
        <v>29.095510324411716</v>
      </c>
      <c r="AT45" s="341">
        <v>288.16845323236811</v>
      </c>
      <c r="AU45" s="341">
        <v>1762.2105215554479</v>
      </c>
      <c r="AV45" s="1114">
        <v>2079.4744851122277</v>
      </c>
      <c r="AW45" s="324">
        <v>415550.35436246987</v>
      </c>
      <c r="AX45" s="300">
        <v>25</v>
      </c>
      <c r="AY45" s="341">
        <v>0</v>
      </c>
      <c r="AZ45" s="341">
        <v>0</v>
      </c>
      <c r="BA45" s="341">
        <v>0</v>
      </c>
      <c r="BB45" s="341">
        <v>19186.96</v>
      </c>
      <c r="BC45" s="302">
        <v>19186.96</v>
      </c>
      <c r="BD45" s="342">
        <v>1.7134366840451373E-2</v>
      </c>
      <c r="BE45" s="341">
        <v>7.6439432848467409E-2</v>
      </c>
      <c r="BF45" s="341">
        <v>-0.74020702776164193</v>
      </c>
      <c r="BG45" s="341">
        <v>1.0000000000000001E-18</v>
      </c>
      <c r="BH45" s="1114">
        <v>-0.64663322807272317</v>
      </c>
      <c r="BI45" s="324">
        <v>19186.313366771927</v>
      </c>
      <c r="BJ45" s="300">
        <v>25</v>
      </c>
      <c r="BK45" s="341">
        <v>1E-25</v>
      </c>
      <c r="BL45" s="341">
        <v>1E-25</v>
      </c>
      <c r="BM45" s="341">
        <v>1E-25</v>
      </c>
      <c r="BN45" s="341">
        <v>1E-25</v>
      </c>
      <c r="BO45" s="302">
        <v>4.0000000000000002E-25</v>
      </c>
      <c r="BP45" s="342">
        <v>1.0000000000000001E-18</v>
      </c>
      <c r="BQ45" s="341">
        <v>1.0000000000000001E-18</v>
      </c>
      <c r="BR45" s="341">
        <v>1.0000000000000001E-18</v>
      </c>
      <c r="BS45" s="341">
        <v>1.0000000000000001E-18</v>
      </c>
      <c r="BT45" s="1114">
        <v>4.0000000000000003E-18</v>
      </c>
      <c r="BU45" s="324">
        <v>4.0000004000000004E-18</v>
      </c>
      <c r="BV45" s="300">
        <v>25</v>
      </c>
      <c r="BW45" s="341">
        <v>5.2964433094612719E-2</v>
      </c>
      <c r="BX45" s="341">
        <v>1.4432201960163122E-25</v>
      </c>
      <c r="BY45" s="341">
        <v>8.6908216431334097E-27</v>
      </c>
      <c r="BZ45" s="341">
        <v>4.4236082516168458E-26</v>
      </c>
      <c r="CA45" s="302">
        <v>5.2964433094612719E-2</v>
      </c>
      <c r="CB45" s="342">
        <v>5.0078495909094516E-2</v>
      </c>
      <c r="CC45" s="341">
        <v>1.0000000000083457E-18</v>
      </c>
      <c r="CD45" s="341">
        <v>9.9999999997198646E-19</v>
      </c>
      <c r="CE45" s="341">
        <v>9.999999998937521E-19</v>
      </c>
      <c r="CF45" s="1114">
        <v>5.0078495909094516E-2</v>
      </c>
      <c r="CG45" s="324">
        <v>0.10304292900370723</v>
      </c>
      <c r="CH45" s="300">
        <v>25</v>
      </c>
      <c r="CI45" s="1114">
        <v>7535.4441863117181</v>
      </c>
      <c r="CJ45" s="1114">
        <v>56828.962335800075</v>
      </c>
      <c r="CK45" s="1114">
        <v>76773.860408152905</v>
      </c>
      <c r="CL45" s="1114">
        <v>298567.59399407008</v>
      </c>
      <c r="CM45" s="301">
        <v>439705.86092433467</v>
      </c>
    </row>
    <row r="46" spans="1:100" ht="15.75" customHeight="1">
      <c r="A46" s="839" t="s">
        <v>245</v>
      </c>
      <c r="B46" s="840">
        <v>26</v>
      </c>
      <c r="C46" s="341">
        <v>0</v>
      </c>
      <c r="D46" s="341">
        <v>3753.5339301692711</v>
      </c>
      <c r="E46" s="341">
        <v>2193.9450469682461</v>
      </c>
      <c r="F46" s="341">
        <v>6306.5803863505835</v>
      </c>
      <c r="G46" s="302">
        <v>12254.059363488101</v>
      </c>
      <c r="H46" s="342">
        <v>0</v>
      </c>
      <c r="I46" s="341">
        <v>3995.0097562641299</v>
      </c>
      <c r="J46" s="341">
        <v>2404.443574031804</v>
      </c>
      <c r="K46" s="341">
        <v>4098.3413481286143</v>
      </c>
      <c r="L46" s="1114">
        <v>10497.794678424547</v>
      </c>
      <c r="M46" s="324">
        <v>22751.854041912648</v>
      </c>
      <c r="N46" s="300">
        <v>26</v>
      </c>
      <c r="O46" s="341">
        <v>798.59301549170596</v>
      </c>
      <c r="P46" s="341">
        <v>4908.8101902125209</v>
      </c>
      <c r="Q46" s="341">
        <v>2008.6857440598999</v>
      </c>
      <c r="R46" s="341">
        <v>6347.5176646939599</v>
      </c>
      <c r="S46" s="302">
        <v>14063.606614458087</v>
      </c>
      <c r="T46" s="342">
        <v>2816.5117703972128</v>
      </c>
      <c r="U46" s="341">
        <v>3933.9821054092731</v>
      </c>
      <c r="V46" s="341">
        <v>5890.6680310515203</v>
      </c>
      <c r="W46" s="341">
        <v>3632.6029702677342</v>
      </c>
      <c r="X46" s="1114">
        <v>16273.764877125741</v>
      </c>
      <c r="Y46" s="324">
        <v>30337.371491583828</v>
      </c>
      <c r="Z46" s="300">
        <v>26</v>
      </c>
      <c r="AA46" s="341">
        <v>0</v>
      </c>
      <c r="AB46" s="341">
        <v>0</v>
      </c>
      <c r="AC46" s="341">
        <v>1963.17</v>
      </c>
      <c r="AD46" s="341">
        <v>165.31</v>
      </c>
      <c r="AE46" s="302">
        <v>2128.48</v>
      </c>
      <c r="AF46" s="342">
        <v>0</v>
      </c>
      <c r="AG46" s="341">
        <v>0</v>
      </c>
      <c r="AH46" s="341">
        <v>7789.8</v>
      </c>
      <c r="AI46" s="341">
        <v>661.25</v>
      </c>
      <c r="AJ46" s="1114">
        <v>8451.0499999999993</v>
      </c>
      <c r="AK46" s="324">
        <v>10579.529999999999</v>
      </c>
      <c r="AL46" s="300">
        <v>26</v>
      </c>
      <c r="AM46" s="341">
        <v>12543.251951079113</v>
      </c>
      <c r="AN46" s="341">
        <v>66713.431642471856</v>
      </c>
      <c r="AO46" s="341">
        <v>82077.691837280916</v>
      </c>
      <c r="AP46" s="341">
        <v>156112.88296583883</v>
      </c>
      <c r="AQ46" s="302">
        <v>317447.25839667069</v>
      </c>
      <c r="AR46" s="342">
        <v>781.61734271669059</v>
      </c>
      <c r="AS46" s="341">
        <v>20835.766032529613</v>
      </c>
      <c r="AT46" s="341">
        <v>53562.874247345309</v>
      </c>
      <c r="AU46" s="341">
        <v>84729.311758236421</v>
      </c>
      <c r="AV46" s="1114">
        <v>159909.56938082803</v>
      </c>
      <c r="AW46" s="324">
        <v>477356.82777749875</v>
      </c>
      <c r="AX46" s="300">
        <v>26</v>
      </c>
      <c r="AY46" s="341">
        <v>1.5290260982384301E-2</v>
      </c>
      <c r="AZ46" s="341">
        <v>4.9933543494193405E-2</v>
      </c>
      <c r="BA46" s="341">
        <v>-0.36980606584389053</v>
      </c>
      <c r="BB46" s="341">
        <v>1E-25</v>
      </c>
      <c r="BC46" s="302">
        <v>-0.30458226136731281</v>
      </c>
      <c r="BD46" s="342">
        <v>1.7134366840451373E-2</v>
      </c>
      <c r="BE46" s="341">
        <v>7.6439432848467409E-2</v>
      </c>
      <c r="BF46" s="341">
        <v>-0.74020702776164193</v>
      </c>
      <c r="BG46" s="341">
        <v>1.0000000000000001E-18</v>
      </c>
      <c r="BH46" s="1114">
        <v>-0.64663322807272317</v>
      </c>
      <c r="BI46" s="324">
        <v>-0.95121548944003598</v>
      </c>
      <c r="BJ46" s="300">
        <v>26</v>
      </c>
      <c r="BK46" s="341">
        <v>1E-25</v>
      </c>
      <c r="BL46" s="341">
        <v>1E-25</v>
      </c>
      <c r="BM46" s="341">
        <v>1E-25</v>
      </c>
      <c r="BN46" s="341">
        <v>1E-25</v>
      </c>
      <c r="BO46" s="302">
        <v>4.0000000000000002E-25</v>
      </c>
      <c r="BP46" s="342">
        <v>1.0000000000000001E-18</v>
      </c>
      <c r="BQ46" s="341">
        <v>1.0000000000000001E-18</v>
      </c>
      <c r="BR46" s="341">
        <v>1.0000000000000001E-18</v>
      </c>
      <c r="BS46" s="341">
        <v>1.0000000000000001E-18</v>
      </c>
      <c r="BT46" s="1114">
        <v>4.0000000000000003E-18</v>
      </c>
      <c r="BU46" s="324">
        <v>4.0000004000000004E-18</v>
      </c>
      <c r="BV46" s="300">
        <v>26</v>
      </c>
      <c r="BW46" s="341">
        <v>0</v>
      </c>
      <c r="BX46" s="341">
        <v>0</v>
      </c>
      <c r="BY46" s="341">
        <v>0</v>
      </c>
      <c r="BZ46" s="341">
        <v>6274.8189628158289</v>
      </c>
      <c r="CA46" s="302">
        <v>6274.8189628158289</v>
      </c>
      <c r="CB46" s="342">
        <v>0</v>
      </c>
      <c r="CC46" s="341">
        <v>0</v>
      </c>
      <c r="CD46" s="341">
        <v>0</v>
      </c>
      <c r="CE46" s="341">
        <v>710.86391844886487</v>
      </c>
      <c r="CF46" s="1114">
        <v>710.86391844886487</v>
      </c>
      <c r="CG46" s="324">
        <v>6985.6828812646936</v>
      </c>
      <c r="CH46" s="300">
        <v>26</v>
      </c>
      <c r="CI46" s="1114">
        <v>16940.006504312543</v>
      </c>
      <c r="CJ46" s="1114">
        <v>104140.66003003299</v>
      </c>
      <c r="CK46" s="1114">
        <v>157890.16846764411</v>
      </c>
      <c r="CL46" s="1114">
        <v>269039.47997478087</v>
      </c>
      <c r="CM46" s="301">
        <v>548010.31497677055</v>
      </c>
    </row>
    <row r="47" spans="1:100" ht="15.75" customHeight="1">
      <c r="A47" s="839" t="s">
        <v>246</v>
      </c>
      <c r="B47" s="840">
        <v>27</v>
      </c>
      <c r="C47" s="341">
        <v>0</v>
      </c>
      <c r="D47" s="341">
        <v>0</v>
      </c>
      <c r="E47" s="341">
        <v>740.27269435176424</v>
      </c>
      <c r="F47" s="341">
        <v>8479.337852593726</v>
      </c>
      <c r="G47" s="302">
        <v>9219.6105469454906</v>
      </c>
      <c r="H47" s="342">
        <v>1.0000000000168356E-18</v>
      </c>
      <c r="I47" s="341">
        <v>1.0000000000077543E-18</v>
      </c>
      <c r="J47" s="341">
        <v>9.9999999994777309E-19</v>
      </c>
      <c r="K47" s="341">
        <v>9.999999999871025E-19</v>
      </c>
      <c r="L47" s="1114">
        <v>3.9999999999594649E-18</v>
      </c>
      <c r="M47" s="324">
        <v>9219.6105469454906</v>
      </c>
      <c r="N47" s="300">
        <v>27</v>
      </c>
      <c r="O47" s="341">
        <v>1.0789143697869645E-25</v>
      </c>
      <c r="P47" s="341">
        <v>1.2180617173119972E-25</v>
      </c>
      <c r="Q47" s="341">
        <v>-2.7495634063399878E-26</v>
      </c>
      <c r="R47" s="341">
        <v>8.0116883778617409E-26</v>
      </c>
      <c r="S47" s="302">
        <v>2.8231885842511369E-25</v>
      </c>
      <c r="T47" s="342">
        <v>1.0000000000199496E-18</v>
      </c>
      <c r="U47" s="341">
        <v>1.0000000000163248E-18</v>
      </c>
      <c r="V47" s="341">
        <v>9.9999999991820929E-19</v>
      </c>
      <c r="W47" s="341">
        <v>9.9999999998549377E-19</v>
      </c>
      <c r="X47" s="1114">
        <v>3.9999999999399775E-18</v>
      </c>
      <c r="Y47" s="324">
        <v>4.0000002822588356E-18</v>
      </c>
      <c r="Z47" s="300">
        <v>27</v>
      </c>
      <c r="AA47" s="341">
        <v>1E-25</v>
      </c>
      <c r="AB47" s="341">
        <v>1E-25</v>
      </c>
      <c r="AC47" s="341">
        <v>1E-25</v>
      </c>
      <c r="AD47" s="341">
        <v>1E-25</v>
      </c>
      <c r="AE47" s="302">
        <v>4.0000000000000002E-25</v>
      </c>
      <c r="AF47" s="342">
        <v>1.0000000000000001E-18</v>
      </c>
      <c r="AG47" s="341">
        <v>1.0000000000000001E-18</v>
      </c>
      <c r="AH47" s="341">
        <v>1.0000000000000001E-18</v>
      </c>
      <c r="AI47" s="341">
        <v>1.0000000000000001E-18</v>
      </c>
      <c r="AJ47" s="1114">
        <v>4.0000000000000003E-18</v>
      </c>
      <c r="AK47" s="324">
        <v>4.0000004000000004E-18</v>
      </c>
      <c r="AL47" s="300">
        <v>27</v>
      </c>
      <c r="AM47" s="341">
        <v>7022.7481608555863</v>
      </c>
      <c r="AN47" s="341">
        <v>21710.947325542576</v>
      </c>
      <c r="AO47" s="341">
        <v>21323.662577358977</v>
      </c>
      <c r="AP47" s="341">
        <v>81146.310083604898</v>
      </c>
      <c r="AQ47" s="302">
        <v>131203.66814736204</v>
      </c>
      <c r="AR47" s="342">
        <v>1.0000000000047779E-18</v>
      </c>
      <c r="AS47" s="341">
        <v>1.0000000000189424E-18</v>
      </c>
      <c r="AT47" s="341">
        <v>9.9999999988507925E-19</v>
      </c>
      <c r="AU47" s="341">
        <v>9.9999999997676893E-19</v>
      </c>
      <c r="AV47" s="1114">
        <v>3.9999999998855685E-18</v>
      </c>
      <c r="AW47" s="324">
        <v>131203.66814736204</v>
      </c>
      <c r="AX47" s="300">
        <v>27</v>
      </c>
      <c r="AY47" s="341">
        <v>1.5290260982384301E-2</v>
      </c>
      <c r="AZ47" s="341">
        <v>4.9933543494193405E-2</v>
      </c>
      <c r="BA47" s="341">
        <v>-0.36980606584389053</v>
      </c>
      <c r="BB47" s="341">
        <v>1E-25</v>
      </c>
      <c r="BC47" s="302">
        <v>-0.30458226136731281</v>
      </c>
      <c r="BD47" s="342">
        <v>1.7134366840451373E-2</v>
      </c>
      <c r="BE47" s="341">
        <v>7.6439432848467409E-2</v>
      </c>
      <c r="BF47" s="341">
        <v>-0.74020702776164193</v>
      </c>
      <c r="BG47" s="341">
        <v>1.0000000000000001E-18</v>
      </c>
      <c r="BH47" s="1114">
        <v>-0.64663322807272317</v>
      </c>
      <c r="BI47" s="324">
        <v>-0.95121548944003598</v>
      </c>
      <c r="BJ47" s="300">
        <v>27</v>
      </c>
      <c r="BK47" s="341">
        <v>1E-25</v>
      </c>
      <c r="BL47" s="341">
        <v>1E-25</v>
      </c>
      <c r="BM47" s="341">
        <v>1E-25</v>
      </c>
      <c r="BN47" s="341">
        <v>1E-25</v>
      </c>
      <c r="BO47" s="302">
        <v>4.0000000000000002E-25</v>
      </c>
      <c r="BP47" s="342">
        <v>1.0000000000000001E-18</v>
      </c>
      <c r="BQ47" s="341">
        <v>1.0000000000000001E-18</v>
      </c>
      <c r="BR47" s="341">
        <v>1.0000000000000001E-18</v>
      </c>
      <c r="BS47" s="341">
        <v>1.0000000000000001E-18</v>
      </c>
      <c r="BT47" s="1114">
        <v>4.0000000000000003E-18</v>
      </c>
      <c r="BU47" s="324">
        <v>4.0000004000000004E-18</v>
      </c>
      <c r="BV47" s="300">
        <v>27</v>
      </c>
      <c r="BW47" s="341">
        <v>5.2964433094612719E-2</v>
      </c>
      <c r="BX47" s="341">
        <v>1.4432201960163122E-25</v>
      </c>
      <c r="BY47" s="341">
        <v>8.6908216431334097E-27</v>
      </c>
      <c r="BZ47" s="341">
        <v>4.4236082516168458E-26</v>
      </c>
      <c r="CA47" s="302">
        <v>5.2964433094612719E-2</v>
      </c>
      <c r="CB47" s="342">
        <v>5.0078495909094516E-2</v>
      </c>
      <c r="CC47" s="341">
        <v>1.0000000000083457E-18</v>
      </c>
      <c r="CD47" s="341">
        <v>9.9999999997198646E-19</v>
      </c>
      <c r="CE47" s="341">
        <v>9.999999998937521E-19</v>
      </c>
      <c r="CF47" s="1114">
        <v>5.0078495909094516E-2</v>
      </c>
      <c r="CG47" s="324">
        <v>0.10304292900370723</v>
      </c>
      <c r="CH47" s="300">
        <v>27</v>
      </c>
      <c r="CI47" s="1114">
        <v>7022.8836284124136</v>
      </c>
      <c r="CJ47" s="1114">
        <v>21711.073698518918</v>
      </c>
      <c r="CK47" s="1114">
        <v>22062.825258617137</v>
      </c>
      <c r="CL47" s="1114">
        <v>89625.647936198628</v>
      </c>
      <c r="CM47" s="301">
        <v>140422.43052174707</v>
      </c>
    </row>
    <row r="48" spans="1:100" ht="15.75" customHeight="1">
      <c r="A48" s="839" t="s">
        <v>247</v>
      </c>
      <c r="B48" s="840">
        <v>28</v>
      </c>
      <c r="C48" s="341">
        <v>1.1844212595308904E-25</v>
      </c>
      <c r="D48" s="341">
        <v>1.1102896175106137E-25</v>
      </c>
      <c r="E48" s="341">
        <v>3.6913674401851365E-26</v>
      </c>
      <c r="F48" s="341">
        <v>7.7336534827676478E-26</v>
      </c>
      <c r="G48" s="302">
        <v>3.4372129693367827E-25</v>
      </c>
      <c r="H48" s="342">
        <v>1.0000000000168356E-18</v>
      </c>
      <c r="I48" s="341">
        <v>1.0000000000077543E-18</v>
      </c>
      <c r="J48" s="341">
        <v>9.9999999994777309E-19</v>
      </c>
      <c r="K48" s="341">
        <v>9.999999999871025E-19</v>
      </c>
      <c r="L48" s="1114">
        <v>3.9999999999594649E-18</v>
      </c>
      <c r="M48" s="324">
        <v>4.0000003436807621E-18</v>
      </c>
      <c r="N48" s="300">
        <v>28</v>
      </c>
      <c r="O48" s="341">
        <v>1.0789143697869645E-25</v>
      </c>
      <c r="P48" s="341">
        <v>1.2180617173119972E-25</v>
      </c>
      <c r="Q48" s="341">
        <v>-2.7495634063399878E-26</v>
      </c>
      <c r="R48" s="341">
        <v>8.0116883778617409E-26</v>
      </c>
      <c r="S48" s="302">
        <v>2.8231885842511369E-25</v>
      </c>
      <c r="T48" s="342">
        <v>1.0000000000199496E-18</v>
      </c>
      <c r="U48" s="341">
        <v>1.0000000000163248E-18</v>
      </c>
      <c r="V48" s="341">
        <v>9.9999999991820929E-19</v>
      </c>
      <c r="W48" s="341">
        <v>9.9999999998549377E-19</v>
      </c>
      <c r="X48" s="1114">
        <v>3.9999999999399775E-18</v>
      </c>
      <c r="Y48" s="324">
        <v>4.0000002822588356E-18</v>
      </c>
      <c r="Z48" s="300">
        <v>28</v>
      </c>
      <c r="AA48" s="341">
        <v>1E-25</v>
      </c>
      <c r="AB48" s="341">
        <v>1E-25</v>
      </c>
      <c r="AC48" s="341">
        <v>1E-25</v>
      </c>
      <c r="AD48" s="341">
        <v>1E-25</v>
      </c>
      <c r="AE48" s="302">
        <v>4.0000000000000002E-25</v>
      </c>
      <c r="AF48" s="342">
        <v>1.0000000000000001E-18</v>
      </c>
      <c r="AG48" s="341">
        <v>1.0000000000000001E-18</v>
      </c>
      <c r="AH48" s="341">
        <v>1.0000000000000001E-18</v>
      </c>
      <c r="AI48" s="341">
        <v>1.0000000000000001E-18</v>
      </c>
      <c r="AJ48" s="1114">
        <v>4.0000000000000003E-18</v>
      </c>
      <c r="AK48" s="324">
        <v>4.0000004000000004E-18</v>
      </c>
      <c r="AL48" s="300">
        <v>28</v>
      </c>
      <c r="AM48" s="341">
        <v>0</v>
      </c>
      <c r="AN48" s="341">
        <v>79.281018249817464</v>
      </c>
      <c r="AO48" s="341">
        <v>0</v>
      </c>
      <c r="AP48" s="341">
        <v>21435.069803587889</v>
      </c>
      <c r="AQ48" s="302">
        <v>21514.350821837706</v>
      </c>
      <c r="AR48" s="342">
        <v>1.0000000000047779E-18</v>
      </c>
      <c r="AS48" s="341">
        <v>1.0000000000189424E-18</v>
      </c>
      <c r="AT48" s="341">
        <v>9.9999999988507925E-19</v>
      </c>
      <c r="AU48" s="341">
        <v>9.9999999997676893E-19</v>
      </c>
      <c r="AV48" s="1114">
        <v>3.9999999998855685E-18</v>
      </c>
      <c r="AW48" s="324">
        <v>21514.350821837706</v>
      </c>
      <c r="AX48" s="300">
        <v>28</v>
      </c>
      <c r="AY48" s="341">
        <v>1.5290260982384301E-2</v>
      </c>
      <c r="AZ48" s="341">
        <v>4.9933543494193405E-2</v>
      </c>
      <c r="BA48" s="341">
        <v>-0.36980606584389053</v>
      </c>
      <c r="BB48" s="341">
        <v>1E-25</v>
      </c>
      <c r="BC48" s="302">
        <v>-0.30458226136731281</v>
      </c>
      <c r="BD48" s="342">
        <v>1.7134366840451373E-2</v>
      </c>
      <c r="BE48" s="341">
        <v>7.6439432848467409E-2</v>
      </c>
      <c r="BF48" s="341">
        <v>-0.74020702776164193</v>
      </c>
      <c r="BG48" s="341">
        <v>1.0000000000000001E-18</v>
      </c>
      <c r="BH48" s="1114">
        <v>-0.64663322807272317</v>
      </c>
      <c r="BI48" s="324">
        <v>-0.95121548944003598</v>
      </c>
      <c r="BJ48" s="300">
        <v>28</v>
      </c>
      <c r="BK48" s="341">
        <v>1E-25</v>
      </c>
      <c r="BL48" s="341">
        <v>1E-25</v>
      </c>
      <c r="BM48" s="341">
        <v>1E-25</v>
      </c>
      <c r="BN48" s="341">
        <v>1E-25</v>
      </c>
      <c r="BO48" s="302">
        <v>4.0000000000000002E-25</v>
      </c>
      <c r="BP48" s="342">
        <v>1.0000000000000001E-18</v>
      </c>
      <c r="BQ48" s="341">
        <v>1.0000000000000001E-18</v>
      </c>
      <c r="BR48" s="341">
        <v>1.0000000000000001E-18</v>
      </c>
      <c r="BS48" s="341">
        <v>1.0000000000000001E-18</v>
      </c>
      <c r="BT48" s="1114">
        <v>4.0000000000000003E-18</v>
      </c>
      <c r="BU48" s="324">
        <v>4.0000004000000004E-18</v>
      </c>
      <c r="BV48" s="300">
        <v>28</v>
      </c>
      <c r="BW48" s="341">
        <v>5.2964433094612719E-2</v>
      </c>
      <c r="BX48" s="341">
        <v>1.4432201960163122E-25</v>
      </c>
      <c r="BY48" s="341">
        <v>8.6908216431334097E-27</v>
      </c>
      <c r="BZ48" s="341">
        <v>4.4236082516168458E-26</v>
      </c>
      <c r="CA48" s="302">
        <v>5.2964433094612719E-2</v>
      </c>
      <c r="CB48" s="342">
        <v>5.0078495909094516E-2</v>
      </c>
      <c r="CC48" s="341">
        <v>1.0000000000083457E-18</v>
      </c>
      <c r="CD48" s="341">
        <v>9.9999999997198646E-19</v>
      </c>
      <c r="CE48" s="341">
        <v>9.999999998937521E-19</v>
      </c>
      <c r="CF48" s="1114">
        <v>5.0078495909094516E-2</v>
      </c>
      <c r="CG48" s="324">
        <v>0.10304292900370723</v>
      </c>
      <c r="CH48" s="300">
        <v>28</v>
      </c>
      <c r="CI48" s="1114">
        <v>0.13546755682654291</v>
      </c>
      <c r="CJ48" s="1114">
        <v>79.407391226160129</v>
      </c>
      <c r="CK48" s="1114">
        <v>-1.1100130936055326</v>
      </c>
      <c r="CL48" s="1114">
        <v>21435.069803587889</v>
      </c>
      <c r="CM48" s="301">
        <v>21513.50264927727</v>
      </c>
    </row>
    <row r="49" spans="1:91" ht="15.75" customHeight="1">
      <c r="A49" s="839" t="s">
        <v>248</v>
      </c>
      <c r="B49" s="840">
        <v>29</v>
      </c>
      <c r="C49" s="341">
        <v>0</v>
      </c>
      <c r="D49" s="341">
        <v>842.54291348827189</v>
      </c>
      <c r="E49" s="341">
        <v>3422.059785421603</v>
      </c>
      <c r="F49" s="341">
        <v>4400.0725650333397</v>
      </c>
      <c r="G49" s="302">
        <v>8664.6752639432143</v>
      </c>
      <c r="H49" s="342">
        <v>0</v>
      </c>
      <c r="I49" s="341">
        <v>0</v>
      </c>
      <c r="J49" s="341">
        <v>238.97512514070931</v>
      </c>
      <c r="K49" s="341">
        <v>209.68295264696164</v>
      </c>
      <c r="L49" s="1114">
        <v>448.65807778767095</v>
      </c>
      <c r="M49" s="324">
        <v>9113.3333417308859</v>
      </c>
      <c r="N49" s="300">
        <v>29</v>
      </c>
      <c r="O49" s="341">
        <v>1504.0586824772975</v>
      </c>
      <c r="P49" s="341">
        <v>2139.3264034846902</v>
      </c>
      <c r="Q49" s="341">
        <v>1734.9651713441774</v>
      </c>
      <c r="R49" s="341">
        <v>7163.9752951902728</v>
      </c>
      <c r="S49" s="302">
        <v>12542.325552496437</v>
      </c>
      <c r="T49" s="342">
        <v>0</v>
      </c>
      <c r="U49" s="341">
        <v>63.420351483472565</v>
      </c>
      <c r="V49" s="341">
        <v>30.794792072755254</v>
      </c>
      <c r="W49" s="341">
        <v>419.58912465913812</v>
      </c>
      <c r="X49" s="1114">
        <v>513.80426821536594</v>
      </c>
      <c r="Y49" s="324">
        <v>13056.129820711803</v>
      </c>
      <c r="Z49" s="300">
        <v>29</v>
      </c>
      <c r="AA49" s="341">
        <v>0</v>
      </c>
      <c r="AB49" s="341">
        <v>0</v>
      </c>
      <c r="AC49" s="341">
        <v>2062.08</v>
      </c>
      <c r="AD49" s="341">
        <v>1808.21</v>
      </c>
      <c r="AE49" s="302">
        <v>3870.29</v>
      </c>
      <c r="AF49" s="342">
        <v>0</v>
      </c>
      <c r="AG49" s="341">
        <v>0</v>
      </c>
      <c r="AH49" s="341">
        <v>0</v>
      </c>
      <c r="AI49" s="341">
        <v>94.99</v>
      </c>
      <c r="AJ49" s="1114">
        <v>94.99</v>
      </c>
      <c r="AK49" s="324">
        <v>3965.2799999999997</v>
      </c>
      <c r="AL49" s="300">
        <v>29</v>
      </c>
      <c r="AM49" s="341">
        <v>1068.8556054860949</v>
      </c>
      <c r="AN49" s="341">
        <v>7196.3501282177886</v>
      </c>
      <c r="AO49" s="341">
        <v>8463.3330166166033</v>
      </c>
      <c r="AP49" s="341">
        <v>8953.9839542408972</v>
      </c>
      <c r="AQ49" s="302">
        <v>25682.522704561386</v>
      </c>
      <c r="AR49" s="342">
        <v>0</v>
      </c>
      <c r="AS49" s="341">
        <v>478.29058223216509</v>
      </c>
      <c r="AT49" s="341">
        <v>30.784581381703934</v>
      </c>
      <c r="AU49" s="341">
        <v>765.41214396616147</v>
      </c>
      <c r="AV49" s="1114">
        <v>1274.4873075800306</v>
      </c>
      <c r="AW49" s="324">
        <v>26957.010012141418</v>
      </c>
      <c r="AX49" s="300">
        <v>29</v>
      </c>
      <c r="AY49" s="341">
        <v>1.5290260982384301E-2</v>
      </c>
      <c r="AZ49" s="341">
        <v>4.9933543494193405E-2</v>
      </c>
      <c r="BA49" s="341">
        <v>-0.36980606584389053</v>
      </c>
      <c r="BB49" s="341">
        <v>1E-25</v>
      </c>
      <c r="BC49" s="302">
        <v>-0.30458226136731281</v>
      </c>
      <c r="BD49" s="342">
        <v>1.7134366840451373E-2</v>
      </c>
      <c r="BE49" s="341">
        <v>7.6439432848467409E-2</v>
      </c>
      <c r="BF49" s="341">
        <v>-0.74020702776164193</v>
      </c>
      <c r="BG49" s="341">
        <v>1.0000000000000001E-18</v>
      </c>
      <c r="BH49" s="1114">
        <v>-0.64663322807272317</v>
      </c>
      <c r="BI49" s="324">
        <v>-0.95121548944003598</v>
      </c>
      <c r="BJ49" s="300">
        <v>29</v>
      </c>
      <c r="BK49" s="341">
        <v>1E-25</v>
      </c>
      <c r="BL49" s="341">
        <v>1E-25</v>
      </c>
      <c r="BM49" s="341">
        <v>1E-25</v>
      </c>
      <c r="BN49" s="341">
        <v>1E-25</v>
      </c>
      <c r="BO49" s="302">
        <v>4.0000000000000002E-25</v>
      </c>
      <c r="BP49" s="342">
        <v>1.0000000000000001E-18</v>
      </c>
      <c r="BQ49" s="341">
        <v>1.0000000000000001E-18</v>
      </c>
      <c r="BR49" s="341">
        <v>1.0000000000000001E-18</v>
      </c>
      <c r="BS49" s="341">
        <v>1.0000000000000001E-18</v>
      </c>
      <c r="BT49" s="1114">
        <v>4.0000000000000003E-18</v>
      </c>
      <c r="BU49" s="324">
        <v>4.0000004000000004E-18</v>
      </c>
      <c r="BV49" s="300">
        <v>29</v>
      </c>
      <c r="BW49" s="341">
        <v>5.2964433094612719E-2</v>
      </c>
      <c r="BX49" s="341">
        <v>1.4432201960163122E-25</v>
      </c>
      <c r="BY49" s="341">
        <v>8.6908216431334097E-27</v>
      </c>
      <c r="BZ49" s="341">
        <v>4.4236082516168458E-26</v>
      </c>
      <c r="CA49" s="302">
        <v>5.2964433094612719E-2</v>
      </c>
      <c r="CB49" s="342">
        <v>5.0078495909094516E-2</v>
      </c>
      <c r="CC49" s="341">
        <v>1.0000000000083457E-18</v>
      </c>
      <c r="CD49" s="341">
        <v>9.9999999997198646E-19</v>
      </c>
      <c r="CE49" s="341">
        <v>9.999999998937521E-19</v>
      </c>
      <c r="CF49" s="1114">
        <v>5.0078495909094516E-2</v>
      </c>
      <c r="CG49" s="324">
        <v>0.10304292900370723</v>
      </c>
      <c r="CH49" s="300">
        <v>29</v>
      </c>
      <c r="CI49" s="1114">
        <v>2573.0497555202187</v>
      </c>
      <c r="CJ49" s="1114">
        <v>10720.05675188273</v>
      </c>
      <c r="CK49" s="1114">
        <v>15981.882458883945</v>
      </c>
      <c r="CL49" s="1114">
        <v>23815.916035736769</v>
      </c>
      <c r="CM49" s="301">
        <v>53090.905002023675</v>
      </c>
    </row>
    <row r="50" spans="1:91" ht="15.75" customHeight="1">
      <c r="A50" s="312" t="s">
        <v>249</v>
      </c>
      <c r="B50" s="300">
        <v>30</v>
      </c>
      <c r="C50" s="341">
        <v>126.02323707870089</v>
      </c>
      <c r="D50" s="341">
        <v>8402.2365772664871</v>
      </c>
      <c r="E50" s="341">
        <v>17818.172074046535</v>
      </c>
      <c r="F50" s="341">
        <v>19276.720236883008</v>
      </c>
      <c r="G50" s="302">
        <v>45623.152125274733</v>
      </c>
      <c r="H50" s="342">
        <v>504.07484892845559</v>
      </c>
      <c r="I50" s="341">
        <v>4507.1594661999015</v>
      </c>
      <c r="J50" s="341">
        <v>5024.7043742101305</v>
      </c>
      <c r="K50" s="341">
        <v>11870.738773649055</v>
      </c>
      <c r="L50" s="1114">
        <v>21906.677462987544</v>
      </c>
      <c r="M50" s="324">
        <v>67529.829588262277</v>
      </c>
      <c r="N50" s="300">
        <v>30</v>
      </c>
      <c r="O50" s="341">
        <v>1972.9556822687157</v>
      </c>
      <c r="P50" s="341">
        <v>7036.5140598200551</v>
      </c>
      <c r="Q50" s="341">
        <v>10025.591491019743</v>
      </c>
      <c r="R50" s="341">
        <v>17233.792703514067</v>
      </c>
      <c r="S50" s="302">
        <v>36268.853936622581</v>
      </c>
      <c r="T50" s="342">
        <v>925.82466135779271</v>
      </c>
      <c r="U50" s="341">
        <v>1426.3328063488443</v>
      </c>
      <c r="V50" s="341">
        <v>5402.7774073913752</v>
      </c>
      <c r="W50" s="341">
        <v>10419.998233114393</v>
      </c>
      <c r="X50" s="1114">
        <v>18174.933108212404</v>
      </c>
      <c r="Y50" s="324">
        <v>54443.787044834986</v>
      </c>
      <c r="Z50" s="300">
        <v>30</v>
      </c>
      <c r="AA50" s="341">
        <v>12283.72</v>
      </c>
      <c r="AB50" s="341">
        <v>10561.11</v>
      </c>
      <c r="AC50" s="341">
        <v>22598.19</v>
      </c>
      <c r="AD50" s="341">
        <v>6759.09</v>
      </c>
      <c r="AE50" s="302">
        <v>52202.11</v>
      </c>
      <c r="AF50" s="342">
        <v>886.5</v>
      </c>
      <c r="AG50" s="341">
        <v>1025.71</v>
      </c>
      <c r="AH50" s="341">
        <v>2379.73</v>
      </c>
      <c r="AI50" s="341">
        <v>11582.27</v>
      </c>
      <c r="AJ50" s="1114">
        <v>15874.210000000001</v>
      </c>
      <c r="AK50" s="324">
        <v>68076.320000000007</v>
      </c>
      <c r="AL50" s="300">
        <v>30</v>
      </c>
      <c r="AM50" s="341">
        <v>5880.8260198172502</v>
      </c>
      <c r="AN50" s="341">
        <v>13599.329996099381</v>
      </c>
      <c r="AO50" s="341">
        <v>21088.570271132048</v>
      </c>
      <c r="AP50" s="341">
        <v>42060.533123088891</v>
      </c>
      <c r="AQ50" s="302">
        <v>82629.259410137573</v>
      </c>
      <c r="AR50" s="342">
        <v>1377.3058024554555</v>
      </c>
      <c r="AS50" s="341">
        <v>11151.982045405586</v>
      </c>
      <c r="AT50" s="341">
        <v>11915.660661825355</v>
      </c>
      <c r="AU50" s="341">
        <v>30799.453243158074</v>
      </c>
      <c r="AV50" s="1114">
        <v>55244.401752844467</v>
      </c>
      <c r="AW50" s="324">
        <v>137873.66116298205</v>
      </c>
      <c r="AX50" s="300">
        <v>30</v>
      </c>
      <c r="AY50" s="341">
        <v>1.5290260982384301E-2</v>
      </c>
      <c r="AZ50" s="341">
        <v>4.9933543494193405E-2</v>
      </c>
      <c r="BA50" s="341">
        <v>-0.36980606584389053</v>
      </c>
      <c r="BB50" s="341">
        <v>1E-25</v>
      </c>
      <c r="BC50" s="302">
        <v>-0.30458226136731281</v>
      </c>
      <c r="BD50" s="342">
        <v>1.7134366840451373E-2</v>
      </c>
      <c r="BE50" s="341">
        <v>7.6439432848467409E-2</v>
      </c>
      <c r="BF50" s="341">
        <v>-0.74020702776164193</v>
      </c>
      <c r="BG50" s="341">
        <v>1.0000000000000001E-18</v>
      </c>
      <c r="BH50" s="1114">
        <v>-0.64663322807272317</v>
      </c>
      <c r="BI50" s="324">
        <v>-0.95121548944003598</v>
      </c>
      <c r="BJ50" s="300">
        <v>30</v>
      </c>
      <c r="BK50" s="341">
        <v>1E-25</v>
      </c>
      <c r="BL50" s="341">
        <v>1E-25</v>
      </c>
      <c r="BM50" s="341">
        <v>1E-25</v>
      </c>
      <c r="BN50" s="341">
        <v>1E-25</v>
      </c>
      <c r="BO50" s="302">
        <v>4.0000000000000002E-25</v>
      </c>
      <c r="BP50" s="342">
        <v>1.0000000000000001E-18</v>
      </c>
      <c r="BQ50" s="341">
        <v>1.0000000000000001E-18</v>
      </c>
      <c r="BR50" s="341">
        <v>1.0000000000000001E-18</v>
      </c>
      <c r="BS50" s="341">
        <v>1.0000000000000001E-18</v>
      </c>
      <c r="BT50" s="1114">
        <v>4.0000000000000003E-18</v>
      </c>
      <c r="BU50" s="324">
        <v>4.0000004000000004E-18</v>
      </c>
      <c r="BV50" s="300">
        <v>30</v>
      </c>
      <c r="BW50" s="341">
        <v>0</v>
      </c>
      <c r="BX50" s="341">
        <v>628.30835557970408</v>
      </c>
      <c r="BY50" s="341">
        <v>608.11422842409524</v>
      </c>
      <c r="BZ50" s="341">
        <v>168.50598203512226</v>
      </c>
      <c r="CA50" s="302">
        <v>1404.9285660389216</v>
      </c>
      <c r="CB50" s="342">
        <v>0</v>
      </c>
      <c r="CC50" s="341">
        <v>1840.4735879861464</v>
      </c>
      <c r="CD50" s="341">
        <v>2069.9599657581493</v>
      </c>
      <c r="CE50" s="341">
        <v>433.89850147192175</v>
      </c>
      <c r="CF50" s="1114">
        <v>4344.3320552162177</v>
      </c>
      <c r="CG50" s="324">
        <v>5749.2606212551391</v>
      </c>
      <c r="CH50" s="300">
        <v>30</v>
      </c>
      <c r="CI50" s="1114">
        <v>23957.262676534192</v>
      </c>
      <c r="CJ50" s="1114">
        <v>60179.283267682462</v>
      </c>
      <c r="CK50" s="1114">
        <v>98930.360460713826</v>
      </c>
      <c r="CL50" s="1114">
        <v>150605.00079691451</v>
      </c>
      <c r="CM50" s="301">
        <v>333671.90720184508</v>
      </c>
    </row>
    <row r="51" spans="1:91" ht="15.75" customHeight="1">
      <c r="A51" s="312" t="s">
        <v>250</v>
      </c>
      <c r="B51" s="300">
        <v>31</v>
      </c>
      <c r="C51" s="341">
        <v>258.82772453354136</v>
      </c>
      <c r="D51" s="341">
        <v>1183.7105365854932</v>
      </c>
      <c r="E51" s="341">
        <v>3689.0712313768699</v>
      </c>
      <c r="F51" s="341">
        <v>4248.8068548561469</v>
      </c>
      <c r="G51" s="302">
        <v>9380.4163473520512</v>
      </c>
      <c r="H51" s="342">
        <v>333.72617480894019</v>
      </c>
      <c r="I51" s="341">
        <v>2073.0907387419838</v>
      </c>
      <c r="J51" s="341">
        <v>7776.4364749363813</v>
      </c>
      <c r="K51" s="341">
        <v>11630.78972507618</v>
      </c>
      <c r="L51" s="1114">
        <v>21814.043113563486</v>
      </c>
      <c r="M51" s="324">
        <v>31194.459460915539</v>
      </c>
      <c r="N51" s="300">
        <v>31</v>
      </c>
      <c r="O51" s="341">
        <v>540.372639801427</v>
      </c>
      <c r="P51" s="341">
        <v>542.37824614682961</v>
      </c>
      <c r="Q51" s="341">
        <v>514.67297674898111</v>
      </c>
      <c r="R51" s="341">
        <v>3377.02840798339</v>
      </c>
      <c r="S51" s="302">
        <v>4974.4522706806274</v>
      </c>
      <c r="T51" s="342">
        <v>1038.8372023962279</v>
      </c>
      <c r="U51" s="341">
        <v>713.77650275500764</v>
      </c>
      <c r="V51" s="341">
        <v>529.67641874394178</v>
      </c>
      <c r="W51" s="341">
        <v>12415.238757196486</v>
      </c>
      <c r="X51" s="1114">
        <v>14697.528881091665</v>
      </c>
      <c r="Y51" s="324">
        <v>19671.981151772292</v>
      </c>
      <c r="Z51" s="300">
        <v>31</v>
      </c>
      <c r="AA51" s="341">
        <v>0</v>
      </c>
      <c r="AB51" s="341">
        <v>163.55000000000001</v>
      </c>
      <c r="AC51" s="341">
        <v>887.26</v>
      </c>
      <c r="AD51" s="341">
        <v>503.93</v>
      </c>
      <c r="AE51" s="302">
        <v>1554.74</v>
      </c>
      <c r="AF51" s="342">
        <v>28.24</v>
      </c>
      <c r="AG51" s="341">
        <v>615.91</v>
      </c>
      <c r="AH51" s="341">
        <v>3549.01</v>
      </c>
      <c r="AI51" s="341">
        <v>1159.96</v>
      </c>
      <c r="AJ51" s="1114">
        <v>5353.12</v>
      </c>
      <c r="AK51" s="324">
        <v>6907.86</v>
      </c>
      <c r="AL51" s="300">
        <v>31</v>
      </c>
      <c r="AM51" s="341">
        <v>358.53206947000729</v>
      </c>
      <c r="AN51" s="341">
        <v>5359.0547861508694</v>
      </c>
      <c r="AO51" s="341">
        <v>3957.5287144891736</v>
      </c>
      <c r="AP51" s="341">
        <v>8979.0601285470239</v>
      </c>
      <c r="AQ51" s="302">
        <v>18654.175698657076</v>
      </c>
      <c r="AR51" s="342">
        <v>942.50502932108316</v>
      </c>
      <c r="AS51" s="341">
        <v>17654.843605752954</v>
      </c>
      <c r="AT51" s="341">
        <v>13617.612513288663</v>
      </c>
      <c r="AU51" s="341">
        <v>20406.978104777987</v>
      </c>
      <c r="AV51" s="1114">
        <v>52621.939253140692</v>
      </c>
      <c r="AW51" s="324">
        <v>71276.114951797761</v>
      </c>
      <c r="AX51" s="300">
        <v>31</v>
      </c>
      <c r="AY51" s="341">
        <v>1.5290260982384301E-2</v>
      </c>
      <c r="AZ51" s="341">
        <v>4.9933543494193405E-2</v>
      </c>
      <c r="BA51" s="341">
        <v>-0.36980606584389053</v>
      </c>
      <c r="BB51" s="341">
        <v>1E-25</v>
      </c>
      <c r="BC51" s="302">
        <v>-0.30458226136731281</v>
      </c>
      <c r="BD51" s="342">
        <v>1.7134366840451373E-2</v>
      </c>
      <c r="BE51" s="341">
        <v>7.6439432848467409E-2</v>
      </c>
      <c r="BF51" s="341">
        <v>-0.74020702776164193</v>
      </c>
      <c r="BG51" s="341">
        <v>1.0000000000000001E-18</v>
      </c>
      <c r="BH51" s="1114">
        <v>-0.64663322807272317</v>
      </c>
      <c r="BI51" s="324">
        <v>-0.95121548944003598</v>
      </c>
      <c r="BJ51" s="300">
        <v>31</v>
      </c>
      <c r="BK51" s="341">
        <v>1E-25</v>
      </c>
      <c r="BL51" s="341">
        <v>1E-25</v>
      </c>
      <c r="BM51" s="341">
        <v>1E-25</v>
      </c>
      <c r="BN51" s="341">
        <v>1E-25</v>
      </c>
      <c r="BO51" s="302">
        <v>4.0000000000000002E-25</v>
      </c>
      <c r="BP51" s="342">
        <v>1.0000000000000001E-18</v>
      </c>
      <c r="BQ51" s="341">
        <v>1.0000000000000001E-18</v>
      </c>
      <c r="BR51" s="341">
        <v>1.0000000000000001E-18</v>
      </c>
      <c r="BS51" s="341">
        <v>1.0000000000000001E-18</v>
      </c>
      <c r="BT51" s="1114">
        <v>4.0000000000000003E-18</v>
      </c>
      <c r="BU51" s="324">
        <v>4.0000004000000004E-18</v>
      </c>
      <c r="BV51" s="300">
        <v>31</v>
      </c>
      <c r="BW51" s="341">
        <v>0</v>
      </c>
      <c r="BX51" s="341">
        <v>0</v>
      </c>
      <c r="BY51" s="341">
        <v>0</v>
      </c>
      <c r="BZ51" s="341">
        <v>1231.6927766337128</v>
      </c>
      <c r="CA51" s="302">
        <v>1231.6927766337128</v>
      </c>
      <c r="CB51" s="342">
        <v>0</v>
      </c>
      <c r="CC51" s="341">
        <v>0</v>
      </c>
      <c r="CD51" s="341">
        <v>0</v>
      </c>
      <c r="CE51" s="341">
        <v>4924.2824868216867</v>
      </c>
      <c r="CF51" s="1114">
        <v>4924.2824868216867</v>
      </c>
      <c r="CG51" s="324">
        <v>6155.9752634553997</v>
      </c>
      <c r="CH51" s="300">
        <v>31</v>
      </c>
      <c r="CI51" s="1114">
        <v>3501.0732649590495</v>
      </c>
      <c r="CJ51" s="1114">
        <v>28306.440789109478</v>
      </c>
      <c r="CK51" s="1114">
        <v>34520.158316490408</v>
      </c>
      <c r="CL51" s="1114">
        <v>68877.767241892623</v>
      </c>
      <c r="CM51" s="301">
        <v>135205.43961245156</v>
      </c>
    </row>
    <row r="52" spans="1:91" ht="15.75" customHeight="1">
      <c r="A52" s="312" t="s">
        <v>251</v>
      </c>
      <c r="B52" s="300">
        <v>32</v>
      </c>
      <c r="C52" s="341">
        <v>1.1844212595308904E-25</v>
      </c>
      <c r="D52" s="341">
        <v>1.1102896175106137E-25</v>
      </c>
      <c r="E52" s="341">
        <v>3.6913674401851365E-26</v>
      </c>
      <c r="F52" s="341">
        <v>7.7336534827676478E-26</v>
      </c>
      <c r="G52" s="302">
        <v>3.4372129693367827E-25</v>
      </c>
      <c r="H52" s="342">
        <v>1.0000000000168356E-18</v>
      </c>
      <c r="I52" s="341">
        <v>1.0000000000077543E-18</v>
      </c>
      <c r="J52" s="341">
        <v>9.9999999994777309E-19</v>
      </c>
      <c r="K52" s="341">
        <v>9.999999999871025E-19</v>
      </c>
      <c r="L52" s="1114">
        <v>3.9999999999594649E-18</v>
      </c>
      <c r="M52" s="324">
        <v>4.0000003436807621E-18</v>
      </c>
      <c r="N52" s="300">
        <v>32</v>
      </c>
      <c r="O52" s="341">
        <v>1.0789143697869645E-25</v>
      </c>
      <c r="P52" s="341">
        <v>1.2180617173119972E-25</v>
      </c>
      <c r="Q52" s="341">
        <v>-2.7495634063399878E-26</v>
      </c>
      <c r="R52" s="341">
        <v>8.0116883778617409E-26</v>
      </c>
      <c r="S52" s="302">
        <v>2.8231885842511369E-25</v>
      </c>
      <c r="T52" s="342">
        <v>1.0000000000199496E-18</v>
      </c>
      <c r="U52" s="341">
        <v>1.0000000000163248E-18</v>
      </c>
      <c r="V52" s="341">
        <v>9.9999999991820929E-19</v>
      </c>
      <c r="W52" s="341">
        <v>9.9999999998549377E-19</v>
      </c>
      <c r="X52" s="1114">
        <v>3.9999999999399775E-18</v>
      </c>
      <c r="Y52" s="324">
        <v>4.0000002822588356E-18</v>
      </c>
      <c r="Z52" s="300">
        <v>32</v>
      </c>
      <c r="AA52" s="341">
        <v>1E-25</v>
      </c>
      <c r="AB52" s="341">
        <v>1E-25</v>
      </c>
      <c r="AC52" s="341">
        <v>1E-25</v>
      </c>
      <c r="AD52" s="341">
        <v>1E-25</v>
      </c>
      <c r="AE52" s="302">
        <v>4.0000000000000002E-25</v>
      </c>
      <c r="AF52" s="342">
        <v>1.0000000000000001E-18</v>
      </c>
      <c r="AG52" s="341">
        <v>1.0000000000000001E-18</v>
      </c>
      <c r="AH52" s="341">
        <v>1.0000000000000001E-18</v>
      </c>
      <c r="AI52" s="341">
        <v>1.0000000000000001E-18</v>
      </c>
      <c r="AJ52" s="1114">
        <v>4.0000000000000003E-18</v>
      </c>
      <c r="AK52" s="324">
        <v>4.0000004000000004E-18</v>
      </c>
      <c r="AL52" s="300">
        <v>32</v>
      </c>
      <c r="AM52" s="341">
        <v>1.0894545885838465E-25</v>
      </c>
      <c r="AN52" s="341">
        <v>1.1389964654656481E-25</v>
      </c>
      <c r="AO52" s="341">
        <v>2.4472404865363628E-26</v>
      </c>
      <c r="AP52" s="341">
        <v>8.4746037183328614E-26</v>
      </c>
      <c r="AQ52" s="302">
        <v>3.3206354745364169E-25</v>
      </c>
      <c r="AR52" s="342">
        <v>1.0000000000047779E-18</v>
      </c>
      <c r="AS52" s="341">
        <v>1.0000000000189424E-18</v>
      </c>
      <c r="AT52" s="341">
        <v>9.9999999988507925E-19</v>
      </c>
      <c r="AU52" s="341">
        <v>9.9999999997676893E-19</v>
      </c>
      <c r="AV52" s="1114">
        <v>3.9999999998855685E-18</v>
      </c>
      <c r="AW52" s="324">
        <v>4.0000003319491162E-18</v>
      </c>
      <c r="AX52" s="300">
        <v>32</v>
      </c>
      <c r="AY52" s="341">
        <v>1.5290260982384301E-2</v>
      </c>
      <c r="AZ52" s="341">
        <v>4.9933543494193405E-2</v>
      </c>
      <c r="BA52" s="341">
        <v>-0.36980606584389053</v>
      </c>
      <c r="BB52" s="341">
        <v>1E-25</v>
      </c>
      <c r="BC52" s="302">
        <v>-0.30458226136731281</v>
      </c>
      <c r="BD52" s="342">
        <v>1.7134366840451373E-2</v>
      </c>
      <c r="BE52" s="341">
        <v>7.6439432848467409E-2</v>
      </c>
      <c r="BF52" s="341">
        <v>-0.74020702776164193</v>
      </c>
      <c r="BG52" s="341">
        <v>1.0000000000000001E-18</v>
      </c>
      <c r="BH52" s="1114">
        <v>-0.64663322807272317</v>
      </c>
      <c r="BI52" s="324">
        <v>-0.95121548944003598</v>
      </c>
      <c r="BJ52" s="300">
        <v>32</v>
      </c>
      <c r="BK52" s="341">
        <v>1E-25</v>
      </c>
      <c r="BL52" s="341">
        <v>1E-25</v>
      </c>
      <c r="BM52" s="341">
        <v>1E-25</v>
      </c>
      <c r="BN52" s="341">
        <v>1E-25</v>
      </c>
      <c r="BO52" s="302">
        <v>4.0000000000000002E-25</v>
      </c>
      <c r="BP52" s="342">
        <v>1.0000000000000001E-18</v>
      </c>
      <c r="BQ52" s="341">
        <v>1.0000000000000001E-18</v>
      </c>
      <c r="BR52" s="341">
        <v>1.0000000000000001E-18</v>
      </c>
      <c r="BS52" s="341">
        <v>1.0000000000000001E-18</v>
      </c>
      <c r="BT52" s="1114">
        <v>4.0000000000000003E-18</v>
      </c>
      <c r="BU52" s="324">
        <v>4.0000004000000004E-18</v>
      </c>
      <c r="BV52" s="300">
        <v>32</v>
      </c>
      <c r="BW52" s="341">
        <v>5.2964433094612719E-2</v>
      </c>
      <c r="BX52" s="341">
        <v>1.4432201960163122E-25</v>
      </c>
      <c r="BY52" s="341">
        <v>8.6908216431334097E-27</v>
      </c>
      <c r="BZ52" s="341">
        <v>4.4236082516168458E-26</v>
      </c>
      <c r="CA52" s="302">
        <v>5.2964433094612719E-2</v>
      </c>
      <c r="CB52" s="342">
        <v>5.0078495909094516E-2</v>
      </c>
      <c r="CC52" s="341">
        <v>1.0000000000083457E-18</v>
      </c>
      <c r="CD52" s="341">
        <v>9.9999999997198646E-19</v>
      </c>
      <c r="CE52" s="341">
        <v>9.999999998937521E-19</v>
      </c>
      <c r="CF52" s="1114">
        <v>5.0078495909094516E-2</v>
      </c>
      <c r="CG52" s="324">
        <v>0.10304292900370723</v>
      </c>
      <c r="CH52" s="300">
        <v>32</v>
      </c>
      <c r="CI52" s="1114">
        <v>0.13546755682654291</v>
      </c>
      <c r="CJ52" s="1114">
        <v>0.12637297634266081</v>
      </c>
      <c r="CK52" s="1114">
        <v>-1.1100130936055326</v>
      </c>
      <c r="CL52" s="1114">
        <v>7.0000005862786558E-18</v>
      </c>
      <c r="CM52" s="301">
        <v>-0.84817256043632872</v>
      </c>
    </row>
    <row r="53" spans="1:91" ht="15.75" customHeight="1">
      <c r="A53" s="312" t="s">
        <v>252</v>
      </c>
      <c r="B53" s="300">
        <v>33</v>
      </c>
      <c r="C53" s="341">
        <v>786.83458701370387</v>
      </c>
      <c r="D53" s="341">
        <v>3606.8327427591707</v>
      </c>
      <c r="E53" s="341">
        <v>7275.0519836716558</v>
      </c>
      <c r="F53" s="341">
        <v>13150.111131421978</v>
      </c>
      <c r="G53" s="302">
        <v>24818.830444866508</v>
      </c>
      <c r="H53" s="342">
        <v>2750.6654129862964</v>
      </c>
      <c r="I53" s="341">
        <v>12104.3656810632</v>
      </c>
      <c r="J53" s="341">
        <v>22731.340500792445</v>
      </c>
      <c r="K53" s="341">
        <v>37534.842272288748</v>
      </c>
      <c r="L53" s="1114">
        <v>75121.213867130689</v>
      </c>
      <c r="M53" s="324">
        <v>99940.04431199719</v>
      </c>
      <c r="N53" s="300">
        <v>33</v>
      </c>
      <c r="O53" s="341">
        <v>1188.3148497867739</v>
      </c>
      <c r="P53" s="341">
        <v>2965.2885855539607</v>
      </c>
      <c r="Q53" s="341">
        <v>5222.1178106549951</v>
      </c>
      <c r="R53" s="341">
        <v>13107.208890460472</v>
      </c>
      <c r="S53" s="302">
        <v>22482.930136456202</v>
      </c>
      <c r="T53" s="342">
        <v>4154.1851502132258</v>
      </c>
      <c r="U53" s="341">
        <v>10707.211414446037</v>
      </c>
      <c r="V53" s="341">
        <v>15536.684871053129</v>
      </c>
      <c r="W53" s="341">
        <v>39314.882587676271</v>
      </c>
      <c r="X53" s="1114">
        <v>69712.96402338866</v>
      </c>
      <c r="Y53" s="324">
        <v>92195.894159844858</v>
      </c>
      <c r="Z53" s="300">
        <v>33</v>
      </c>
      <c r="AA53" s="341">
        <v>424.28278140549151</v>
      </c>
      <c r="AB53" s="341">
        <v>648.49812172778763</v>
      </c>
      <c r="AC53" s="341">
        <v>1150.1906796013729</v>
      </c>
      <c r="AD53" s="341">
        <v>2182.5554710433667</v>
      </c>
      <c r="AE53" s="302">
        <v>4405.5270537780179</v>
      </c>
      <c r="AF53" s="342">
        <v>1289.7172185945085</v>
      </c>
      <c r="AG53" s="341">
        <v>2350.5018782722118</v>
      </c>
      <c r="AH53" s="341">
        <v>3268.8093203986268</v>
      </c>
      <c r="AI53" s="341">
        <v>6259.4445289566338</v>
      </c>
      <c r="AJ53" s="1114">
        <v>13168.47294622198</v>
      </c>
      <c r="AK53" s="324">
        <v>17574</v>
      </c>
      <c r="AL53" s="300">
        <v>33</v>
      </c>
      <c r="AM53" s="341">
        <v>1682.1629308869183</v>
      </c>
      <c r="AN53" s="341">
        <v>5237.0366738862776</v>
      </c>
      <c r="AO53" s="341">
        <v>7285.6396350225787</v>
      </c>
      <c r="AP53" s="341">
        <v>22569.004033024874</v>
      </c>
      <c r="AQ53" s="302">
        <v>36773.843272820646</v>
      </c>
      <c r="AR53" s="342">
        <v>3245.5052843534759</v>
      </c>
      <c r="AS53" s="341">
        <v>12554.430411534488</v>
      </c>
      <c r="AT53" s="341">
        <v>18281.603267587441</v>
      </c>
      <c r="AU53" s="341">
        <v>52658.048056682375</v>
      </c>
      <c r="AV53" s="1114">
        <v>86739.587020157778</v>
      </c>
      <c r="AW53" s="324">
        <v>123513.43029297842</v>
      </c>
      <c r="AX53" s="300">
        <v>33</v>
      </c>
      <c r="AY53" s="341">
        <v>0</v>
      </c>
      <c r="AZ53" s="341">
        <v>0</v>
      </c>
      <c r="BA53" s="341">
        <v>0</v>
      </c>
      <c r="BB53" s="341">
        <v>135.45613626970615</v>
      </c>
      <c r="BC53" s="302">
        <v>135.45613626970615</v>
      </c>
      <c r="BD53" s="342">
        <v>1.7134366840451373E-2</v>
      </c>
      <c r="BE53" s="341">
        <v>7.6439432848467409E-2</v>
      </c>
      <c r="BF53" s="341">
        <v>-0.74020702776164193</v>
      </c>
      <c r="BG53" s="341">
        <v>285.67386373029387</v>
      </c>
      <c r="BH53" s="1114">
        <v>285.02723050222113</v>
      </c>
      <c r="BI53" s="324">
        <v>420.48336677192731</v>
      </c>
      <c r="BJ53" s="300">
        <v>33</v>
      </c>
      <c r="BK53" s="341">
        <v>1E-25</v>
      </c>
      <c r="BL53" s="341">
        <v>1E-25</v>
      </c>
      <c r="BM53" s="341">
        <v>1E-25</v>
      </c>
      <c r="BN53" s="341">
        <v>1E-25</v>
      </c>
      <c r="BO53" s="302">
        <v>4.0000000000000002E-25</v>
      </c>
      <c r="BP53" s="342">
        <v>1.0000000000000001E-18</v>
      </c>
      <c r="BQ53" s="341">
        <v>1.0000000000000001E-18</v>
      </c>
      <c r="BR53" s="341">
        <v>1.0000000000000001E-18</v>
      </c>
      <c r="BS53" s="341">
        <v>1.0000000000000001E-18</v>
      </c>
      <c r="BT53" s="1114">
        <v>4.0000000000000003E-18</v>
      </c>
      <c r="BU53" s="324">
        <v>4.0000004000000004E-18</v>
      </c>
      <c r="BV53" s="300">
        <v>33</v>
      </c>
      <c r="BW53" s="341">
        <v>0</v>
      </c>
      <c r="BX53" s="341">
        <v>53.135542399760133</v>
      </c>
      <c r="BY53" s="341">
        <v>110.36807425970885</v>
      </c>
      <c r="BZ53" s="341">
        <v>228.6160259930478</v>
      </c>
      <c r="CA53" s="302">
        <v>392.11964265251675</v>
      </c>
      <c r="CB53" s="342">
        <v>5.0078495909094516E-2</v>
      </c>
      <c r="CC53" s="341">
        <v>191.86445760023983</v>
      </c>
      <c r="CD53" s="341">
        <v>379.63192574029119</v>
      </c>
      <c r="CE53" s="341">
        <v>571.34772746058775</v>
      </c>
      <c r="CF53" s="1114">
        <v>1142.8941892970279</v>
      </c>
      <c r="CG53" s="324">
        <v>1535.0138319495445</v>
      </c>
      <c r="CH53" s="300">
        <v>33</v>
      </c>
      <c r="CI53" s="1114">
        <v>15521.735428103144</v>
      </c>
      <c r="CJ53" s="1114">
        <v>50419.241948675983</v>
      </c>
      <c r="CK53" s="1114">
        <v>81240.697861754481</v>
      </c>
      <c r="CL53" s="1114">
        <v>187997.19072500835</v>
      </c>
      <c r="CM53" s="301">
        <v>335178.86596354196</v>
      </c>
    </row>
    <row r="54" spans="1:91" ht="15.75" customHeight="1">
      <c r="A54" s="312" t="s">
        <v>253</v>
      </c>
      <c r="B54" s="300">
        <v>34</v>
      </c>
      <c r="C54" s="341">
        <v>0</v>
      </c>
      <c r="D54" s="341">
        <v>0</v>
      </c>
      <c r="E54" s="341">
        <v>142.84982440619001</v>
      </c>
      <c r="F54" s="341">
        <v>43.08023431285725</v>
      </c>
      <c r="G54" s="302">
        <v>185.93005871904725</v>
      </c>
      <c r="H54" s="342">
        <v>0</v>
      </c>
      <c r="I54" s="341">
        <v>0</v>
      </c>
      <c r="J54" s="341">
        <v>668.16085699630105</v>
      </c>
      <c r="K54" s="341">
        <v>314.76939737156073</v>
      </c>
      <c r="L54" s="1114">
        <v>982.93025436786183</v>
      </c>
      <c r="M54" s="324">
        <v>1168.8603130869092</v>
      </c>
      <c r="N54" s="300">
        <v>34</v>
      </c>
      <c r="O54" s="341">
        <v>0</v>
      </c>
      <c r="P54" s="341">
        <v>1.5403358150446604</v>
      </c>
      <c r="Q54" s="341">
        <v>149.80875654890491</v>
      </c>
      <c r="R54" s="341">
        <v>117.92654786441688</v>
      </c>
      <c r="S54" s="302">
        <v>269.27564022836646</v>
      </c>
      <c r="T54" s="342">
        <v>0</v>
      </c>
      <c r="U54" s="341">
        <v>6.1410023357281434</v>
      </c>
      <c r="V54" s="341">
        <v>599.50925514773371</v>
      </c>
      <c r="W54" s="341">
        <v>597.26334711101197</v>
      </c>
      <c r="X54" s="1114">
        <v>1202.9136045944738</v>
      </c>
      <c r="Y54" s="324">
        <v>1472.1892448228402</v>
      </c>
      <c r="Z54" s="300">
        <v>34</v>
      </c>
      <c r="AA54" s="341">
        <v>0</v>
      </c>
      <c r="AB54" s="341">
        <v>0</v>
      </c>
      <c r="AC54" s="341">
        <v>0</v>
      </c>
      <c r="AD54" s="341">
        <v>0.01</v>
      </c>
      <c r="AE54" s="302">
        <v>0.01</v>
      </c>
      <c r="AF54" s="342">
        <v>0</v>
      </c>
      <c r="AG54" s="341">
        <v>0</v>
      </c>
      <c r="AH54" s="341">
        <v>0</v>
      </c>
      <c r="AI54" s="341">
        <v>0.03</v>
      </c>
      <c r="AJ54" s="1114">
        <v>0.03</v>
      </c>
      <c r="AK54" s="324">
        <v>0.04</v>
      </c>
      <c r="AL54" s="300">
        <v>34</v>
      </c>
      <c r="AM54" s="341">
        <v>0</v>
      </c>
      <c r="AN54" s="341">
        <v>0</v>
      </c>
      <c r="AO54" s="341">
        <v>2.7679078856147705</v>
      </c>
      <c r="AP54" s="341">
        <v>76.378347497804342</v>
      </c>
      <c r="AQ54" s="302">
        <v>79.146255383419117</v>
      </c>
      <c r="AR54" s="342">
        <v>0</v>
      </c>
      <c r="AS54" s="341">
        <v>0</v>
      </c>
      <c r="AT54" s="341">
        <v>11.077255273299695</v>
      </c>
      <c r="AU54" s="341">
        <v>305.47901695275624</v>
      </c>
      <c r="AV54" s="1114">
        <v>316.55627222605591</v>
      </c>
      <c r="AW54" s="324">
        <v>395.70252760947506</v>
      </c>
      <c r="AX54" s="300">
        <v>34</v>
      </c>
      <c r="AY54" s="341">
        <v>1.5290260982384301E-2</v>
      </c>
      <c r="AZ54" s="341">
        <v>4.9933543494193405E-2</v>
      </c>
      <c r="BA54" s="341">
        <v>-0.36980606584389053</v>
      </c>
      <c r="BB54" s="341">
        <v>1E-25</v>
      </c>
      <c r="BC54" s="302">
        <v>-0.30458226136731281</v>
      </c>
      <c r="BD54" s="342">
        <v>1.7134366840451373E-2</v>
      </c>
      <c r="BE54" s="341">
        <v>7.6439432848467409E-2</v>
      </c>
      <c r="BF54" s="341">
        <v>-0.74020702776164193</v>
      </c>
      <c r="BG54" s="341">
        <v>1.0000000000000001E-18</v>
      </c>
      <c r="BH54" s="1114">
        <v>-0.64663322807272317</v>
      </c>
      <c r="BI54" s="324">
        <v>-0.95121548944003598</v>
      </c>
      <c r="BJ54" s="300">
        <v>34</v>
      </c>
      <c r="BK54" s="341">
        <v>1E-25</v>
      </c>
      <c r="BL54" s="341">
        <v>1E-25</v>
      </c>
      <c r="BM54" s="341">
        <v>1E-25</v>
      </c>
      <c r="BN54" s="341">
        <v>1E-25</v>
      </c>
      <c r="BO54" s="302">
        <v>4.0000000000000002E-25</v>
      </c>
      <c r="BP54" s="342">
        <v>1.0000000000000001E-18</v>
      </c>
      <c r="BQ54" s="341">
        <v>1.0000000000000001E-18</v>
      </c>
      <c r="BR54" s="341">
        <v>1.0000000000000001E-18</v>
      </c>
      <c r="BS54" s="341">
        <v>1.0000000000000001E-18</v>
      </c>
      <c r="BT54" s="1114">
        <v>4.0000000000000003E-18</v>
      </c>
      <c r="BU54" s="324">
        <v>4.0000004000000004E-18</v>
      </c>
      <c r="BV54" s="300">
        <v>34</v>
      </c>
      <c r="BW54" s="341">
        <v>0</v>
      </c>
      <c r="BX54" s="341">
        <v>0</v>
      </c>
      <c r="BY54" s="341">
        <v>0</v>
      </c>
      <c r="BZ54" s="341">
        <v>31.982155546405174</v>
      </c>
      <c r="CA54" s="302">
        <v>31.982155546405174</v>
      </c>
      <c r="CB54" s="342">
        <v>0</v>
      </c>
      <c r="CC54" s="341">
        <v>0</v>
      </c>
      <c r="CD54" s="341">
        <v>0</v>
      </c>
      <c r="CE54" s="341">
        <v>127.86400264390363</v>
      </c>
      <c r="CF54" s="1114">
        <v>127.86400264390363</v>
      </c>
      <c r="CG54" s="324">
        <v>159.84615819030881</v>
      </c>
      <c r="CH54" s="300">
        <v>34</v>
      </c>
      <c r="CI54" s="1114">
        <v>3.2424627822835672E-2</v>
      </c>
      <c r="CJ54" s="1114">
        <v>7.8077111271154642</v>
      </c>
      <c r="CK54" s="1114">
        <v>1573.0638431644384</v>
      </c>
      <c r="CL54" s="1114">
        <v>1614.7830493007161</v>
      </c>
      <c r="CM54" s="301">
        <v>3195.6870282200935</v>
      </c>
    </row>
    <row r="55" spans="1:91" ht="15.75" customHeight="1">
      <c r="A55" s="312" t="s">
        <v>254</v>
      </c>
      <c r="B55" s="300">
        <v>35</v>
      </c>
      <c r="C55" s="341"/>
      <c r="D55" s="341"/>
      <c r="E55" s="341"/>
      <c r="F55" s="341"/>
      <c r="G55" s="302">
        <v>0</v>
      </c>
      <c r="H55" s="342"/>
      <c r="I55" s="341"/>
      <c r="J55" s="341"/>
      <c r="K55" s="341"/>
      <c r="L55" s="1114">
        <v>0</v>
      </c>
      <c r="M55" s="324">
        <v>0</v>
      </c>
      <c r="N55" s="300">
        <v>35</v>
      </c>
      <c r="O55" s="341"/>
      <c r="P55" s="341"/>
      <c r="Q55" s="341"/>
      <c r="R55" s="341"/>
      <c r="S55" s="302">
        <v>0</v>
      </c>
      <c r="T55" s="342"/>
      <c r="U55" s="341"/>
      <c r="V55" s="341"/>
      <c r="W55" s="341"/>
      <c r="X55" s="1114">
        <v>0</v>
      </c>
      <c r="Y55" s="324">
        <v>0</v>
      </c>
      <c r="Z55" s="300">
        <v>35</v>
      </c>
      <c r="AA55" s="341"/>
      <c r="AB55" s="341"/>
      <c r="AC55" s="341"/>
      <c r="AD55" s="341"/>
      <c r="AE55" s="302">
        <v>0</v>
      </c>
      <c r="AF55" s="342"/>
      <c r="AG55" s="341"/>
      <c r="AH55" s="341"/>
      <c r="AI55" s="341"/>
      <c r="AJ55" s="1114">
        <v>0</v>
      </c>
      <c r="AK55" s="324">
        <v>0</v>
      </c>
      <c r="AL55" s="300">
        <v>35</v>
      </c>
      <c r="AM55" s="341"/>
      <c r="AN55" s="341"/>
      <c r="AO55" s="341"/>
      <c r="AP55" s="341"/>
      <c r="AQ55" s="302">
        <v>0</v>
      </c>
      <c r="AR55" s="342"/>
      <c r="AS55" s="341"/>
      <c r="AT55" s="341"/>
      <c r="AU55" s="341"/>
      <c r="AV55" s="1114">
        <v>0</v>
      </c>
      <c r="AW55" s="324">
        <v>0</v>
      </c>
      <c r="AX55" s="300">
        <v>35</v>
      </c>
      <c r="AY55" s="341"/>
      <c r="AZ55" s="341"/>
      <c r="BA55" s="341"/>
      <c r="BB55" s="341"/>
      <c r="BC55" s="302">
        <v>0</v>
      </c>
      <c r="BD55" s="342"/>
      <c r="BE55" s="341"/>
      <c r="BF55" s="341"/>
      <c r="BG55" s="341"/>
      <c r="BH55" s="1114">
        <v>0</v>
      </c>
      <c r="BI55" s="324">
        <v>0</v>
      </c>
      <c r="BJ55" s="300">
        <v>35</v>
      </c>
      <c r="BK55" s="341"/>
      <c r="BL55" s="341"/>
      <c r="BM55" s="341"/>
      <c r="BN55" s="341"/>
      <c r="BO55" s="302">
        <v>0</v>
      </c>
      <c r="BP55" s="342"/>
      <c r="BQ55" s="341"/>
      <c r="BR55" s="341"/>
      <c r="BS55" s="341"/>
      <c r="BT55" s="1114">
        <v>0</v>
      </c>
      <c r="BU55" s="324">
        <v>0</v>
      </c>
      <c r="BV55" s="300">
        <v>35</v>
      </c>
      <c r="BW55" s="341"/>
      <c r="BX55" s="341"/>
      <c r="BY55" s="341"/>
      <c r="BZ55" s="341"/>
      <c r="CA55" s="302">
        <v>0</v>
      </c>
      <c r="CB55" s="342"/>
      <c r="CC55" s="341"/>
      <c r="CD55" s="341"/>
      <c r="CE55" s="341"/>
      <c r="CF55" s="1114">
        <v>0</v>
      </c>
      <c r="CG55" s="324">
        <v>0</v>
      </c>
      <c r="CH55" s="300">
        <v>35</v>
      </c>
      <c r="CI55" s="1114">
        <v>0</v>
      </c>
      <c r="CJ55" s="1114">
        <v>0</v>
      </c>
      <c r="CK55" s="1114">
        <v>0</v>
      </c>
      <c r="CL55" s="1114">
        <v>0</v>
      </c>
      <c r="CM55" s="301">
        <v>0</v>
      </c>
    </row>
    <row r="56" spans="1:91" ht="15.75" customHeight="1">
      <c r="A56" s="312" t="s">
        <v>256</v>
      </c>
      <c r="B56" s="300">
        <v>36</v>
      </c>
      <c r="C56" s="341"/>
      <c r="D56" s="341"/>
      <c r="E56" s="341"/>
      <c r="F56" s="341"/>
      <c r="G56" s="302">
        <v>0</v>
      </c>
      <c r="H56" s="342"/>
      <c r="I56" s="341"/>
      <c r="J56" s="341"/>
      <c r="K56" s="341"/>
      <c r="L56" s="1114">
        <v>0</v>
      </c>
      <c r="M56" s="324">
        <v>0</v>
      </c>
      <c r="N56" s="300">
        <v>36</v>
      </c>
      <c r="O56" s="341"/>
      <c r="P56" s="341"/>
      <c r="Q56" s="341"/>
      <c r="R56" s="341"/>
      <c r="S56" s="302">
        <v>0</v>
      </c>
      <c r="T56" s="342"/>
      <c r="U56" s="341"/>
      <c r="V56" s="341"/>
      <c r="W56" s="341"/>
      <c r="X56" s="1114">
        <v>0</v>
      </c>
      <c r="Y56" s="324">
        <v>0</v>
      </c>
      <c r="Z56" s="300">
        <v>36</v>
      </c>
      <c r="AA56" s="341"/>
      <c r="AB56" s="341"/>
      <c r="AC56" s="341"/>
      <c r="AD56" s="341"/>
      <c r="AE56" s="302">
        <v>0</v>
      </c>
      <c r="AF56" s="342"/>
      <c r="AG56" s="341"/>
      <c r="AH56" s="341"/>
      <c r="AI56" s="341"/>
      <c r="AJ56" s="1114">
        <v>0</v>
      </c>
      <c r="AK56" s="324">
        <v>0</v>
      </c>
      <c r="AL56" s="300">
        <v>36</v>
      </c>
      <c r="AM56" s="341"/>
      <c r="AN56" s="341"/>
      <c r="AO56" s="341"/>
      <c r="AP56" s="341"/>
      <c r="AQ56" s="302">
        <v>0</v>
      </c>
      <c r="AR56" s="342"/>
      <c r="AS56" s="341"/>
      <c r="AT56" s="341"/>
      <c r="AU56" s="341"/>
      <c r="AV56" s="1114">
        <v>0</v>
      </c>
      <c r="AW56" s="324">
        <v>0</v>
      </c>
      <c r="AX56" s="300">
        <v>36</v>
      </c>
      <c r="AY56" s="341"/>
      <c r="AZ56" s="341"/>
      <c r="BA56" s="341"/>
      <c r="BB56" s="341"/>
      <c r="BC56" s="302">
        <v>0</v>
      </c>
      <c r="BD56" s="342"/>
      <c r="BE56" s="341"/>
      <c r="BF56" s="341"/>
      <c r="BG56" s="341"/>
      <c r="BH56" s="1114">
        <v>0</v>
      </c>
      <c r="BI56" s="324">
        <v>0</v>
      </c>
      <c r="BJ56" s="300">
        <v>36</v>
      </c>
      <c r="BK56" s="341"/>
      <c r="BL56" s="341"/>
      <c r="BM56" s="341"/>
      <c r="BN56" s="341"/>
      <c r="BO56" s="302">
        <v>0</v>
      </c>
      <c r="BP56" s="342"/>
      <c r="BQ56" s="341"/>
      <c r="BR56" s="341"/>
      <c r="BS56" s="341"/>
      <c r="BT56" s="1114">
        <v>0</v>
      </c>
      <c r="BU56" s="324">
        <v>0</v>
      </c>
      <c r="BV56" s="300">
        <v>36</v>
      </c>
      <c r="BW56" s="341"/>
      <c r="BX56" s="341"/>
      <c r="BY56" s="341"/>
      <c r="BZ56" s="341"/>
      <c r="CA56" s="302">
        <v>0</v>
      </c>
      <c r="CB56" s="342"/>
      <c r="CC56" s="341"/>
      <c r="CD56" s="341"/>
      <c r="CE56" s="341"/>
      <c r="CF56" s="1114">
        <v>0</v>
      </c>
      <c r="CG56" s="324">
        <v>0</v>
      </c>
      <c r="CH56" s="300">
        <v>36</v>
      </c>
      <c r="CI56" s="1114">
        <v>0</v>
      </c>
      <c r="CJ56" s="1114">
        <v>0</v>
      </c>
      <c r="CK56" s="1114">
        <v>0</v>
      </c>
      <c r="CL56" s="1114">
        <v>0</v>
      </c>
      <c r="CM56" s="301">
        <v>0</v>
      </c>
    </row>
    <row r="57" spans="1:91" s="269" customFormat="1" ht="15.75" customHeight="1">
      <c r="A57" s="325"/>
      <c r="B57" s="326"/>
      <c r="C57" s="314" t="s">
        <v>1313</v>
      </c>
      <c r="D57" s="314" t="s">
        <v>1313</v>
      </c>
      <c r="E57" s="314" t="s">
        <v>1313</v>
      </c>
      <c r="F57" s="314" t="s">
        <v>1313</v>
      </c>
      <c r="G57" s="315"/>
      <c r="H57" s="316" t="s">
        <v>1313</v>
      </c>
      <c r="I57" s="314" t="s">
        <v>1313</v>
      </c>
      <c r="J57" s="314" t="s">
        <v>1313</v>
      </c>
      <c r="K57" s="314" t="s">
        <v>1313</v>
      </c>
      <c r="L57" s="1115"/>
      <c r="M57" s="317" t="s">
        <v>1313</v>
      </c>
      <c r="N57" s="326"/>
      <c r="O57" s="314" t="s">
        <v>1313</v>
      </c>
      <c r="P57" s="314" t="s">
        <v>1313</v>
      </c>
      <c r="Q57" s="314" t="s">
        <v>1313</v>
      </c>
      <c r="R57" s="314" t="s">
        <v>1313</v>
      </c>
      <c r="S57" s="315"/>
      <c r="T57" s="316" t="s">
        <v>1313</v>
      </c>
      <c r="U57" s="314" t="s">
        <v>1313</v>
      </c>
      <c r="V57" s="314" t="s">
        <v>1313</v>
      </c>
      <c r="W57" s="314" t="s">
        <v>1313</v>
      </c>
      <c r="X57" s="1115"/>
      <c r="Y57" s="317" t="s">
        <v>1313</v>
      </c>
      <c r="Z57" s="326"/>
      <c r="AA57" s="314" t="s">
        <v>1313</v>
      </c>
      <c r="AB57" s="314" t="s">
        <v>1313</v>
      </c>
      <c r="AC57" s="314" t="s">
        <v>1313</v>
      </c>
      <c r="AD57" s="314" t="s">
        <v>1313</v>
      </c>
      <c r="AE57" s="315"/>
      <c r="AF57" s="316" t="s">
        <v>1313</v>
      </c>
      <c r="AG57" s="314" t="s">
        <v>1313</v>
      </c>
      <c r="AH57" s="314" t="s">
        <v>1313</v>
      </c>
      <c r="AI57" s="314" t="s">
        <v>1313</v>
      </c>
      <c r="AJ57" s="1115"/>
      <c r="AK57" s="317" t="s">
        <v>1313</v>
      </c>
      <c r="AL57" s="326"/>
      <c r="AM57" s="314" t="s">
        <v>1313</v>
      </c>
      <c r="AN57" s="314" t="s">
        <v>1313</v>
      </c>
      <c r="AO57" s="314" t="s">
        <v>1313</v>
      </c>
      <c r="AP57" s="314" t="s">
        <v>1313</v>
      </c>
      <c r="AQ57" s="315"/>
      <c r="AR57" s="316" t="s">
        <v>1313</v>
      </c>
      <c r="AS57" s="314" t="s">
        <v>1313</v>
      </c>
      <c r="AT57" s="314" t="s">
        <v>1313</v>
      </c>
      <c r="AU57" s="314" t="s">
        <v>1313</v>
      </c>
      <c r="AV57" s="1115"/>
      <c r="AW57" s="317" t="s">
        <v>1313</v>
      </c>
      <c r="AX57" s="326"/>
      <c r="AY57" s="314" t="s">
        <v>1313</v>
      </c>
      <c r="AZ57" s="314" t="s">
        <v>1313</v>
      </c>
      <c r="BA57" s="314" t="s">
        <v>1313</v>
      </c>
      <c r="BB57" s="314" t="s">
        <v>1313</v>
      </c>
      <c r="BC57" s="315"/>
      <c r="BD57" s="316" t="s">
        <v>1313</v>
      </c>
      <c r="BE57" s="314" t="s">
        <v>1313</v>
      </c>
      <c r="BF57" s="314" t="s">
        <v>1313</v>
      </c>
      <c r="BG57" s="314" t="s">
        <v>1313</v>
      </c>
      <c r="BH57" s="1115"/>
      <c r="BI57" s="317" t="s">
        <v>1313</v>
      </c>
      <c r="BJ57" s="326"/>
      <c r="BK57" s="314" t="s">
        <v>1313</v>
      </c>
      <c r="BL57" s="314" t="s">
        <v>1313</v>
      </c>
      <c r="BM57" s="314" t="s">
        <v>1313</v>
      </c>
      <c r="BN57" s="314" t="s">
        <v>1313</v>
      </c>
      <c r="BO57" s="315"/>
      <c r="BP57" s="316" t="s">
        <v>1313</v>
      </c>
      <c r="BQ57" s="314" t="s">
        <v>1313</v>
      </c>
      <c r="BR57" s="314" t="s">
        <v>1313</v>
      </c>
      <c r="BS57" s="314" t="s">
        <v>1313</v>
      </c>
      <c r="BT57" s="1115"/>
      <c r="BU57" s="317" t="s">
        <v>1313</v>
      </c>
      <c r="BV57" s="326"/>
      <c r="BW57" s="314" t="s">
        <v>1313</v>
      </c>
      <c r="BX57" s="314" t="s">
        <v>1313</v>
      </c>
      <c r="BY57" s="314" t="s">
        <v>1313</v>
      </c>
      <c r="BZ57" s="314" t="s">
        <v>1313</v>
      </c>
      <c r="CA57" s="315"/>
      <c r="CB57" s="316" t="s">
        <v>1313</v>
      </c>
      <c r="CC57" s="314" t="s">
        <v>1313</v>
      </c>
      <c r="CD57" s="314" t="s">
        <v>1313</v>
      </c>
      <c r="CE57" s="314" t="s">
        <v>1313</v>
      </c>
      <c r="CF57" s="1115"/>
      <c r="CG57" s="317" t="s">
        <v>1313</v>
      </c>
      <c r="CH57" s="326"/>
      <c r="CI57" s="1115" t="s">
        <v>1313</v>
      </c>
      <c r="CJ57" s="1115" t="s">
        <v>1313</v>
      </c>
      <c r="CK57" s="1115" t="s">
        <v>1313</v>
      </c>
      <c r="CL57" s="1115" t="s">
        <v>1313</v>
      </c>
      <c r="CM57" s="314"/>
    </row>
    <row r="58" spans="1:91" s="268" customFormat="1" ht="15.75" customHeight="1">
      <c r="A58" s="293" t="s">
        <v>258</v>
      </c>
      <c r="B58" s="300">
        <v>37</v>
      </c>
      <c r="C58" s="318">
        <v>7619.1858676198963</v>
      </c>
      <c r="D58" s="318">
        <v>82313.572975710558</v>
      </c>
      <c r="E58" s="318">
        <v>128423.5966562478</v>
      </c>
      <c r="F58" s="318">
        <v>223167.58472124705</v>
      </c>
      <c r="G58" s="319">
        <v>441523.94022082532</v>
      </c>
      <c r="H58" s="320">
        <v>103411.86044695966</v>
      </c>
      <c r="I58" s="318">
        <v>472733.80852618837</v>
      </c>
      <c r="J58" s="318">
        <v>761433.82390071847</v>
      </c>
      <c r="K58" s="318">
        <v>1391425.6610349482</v>
      </c>
      <c r="L58" s="1116">
        <v>2729005.1539088148</v>
      </c>
      <c r="M58" s="321">
        <v>3170529.0941296397</v>
      </c>
      <c r="N58" s="300">
        <v>37</v>
      </c>
      <c r="O58" s="318">
        <v>37972.842457415565</v>
      </c>
      <c r="P58" s="318">
        <v>88431.381119513375</v>
      </c>
      <c r="Q58" s="318">
        <v>100705.02483451729</v>
      </c>
      <c r="R58" s="318">
        <v>289280.78998116619</v>
      </c>
      <c r="S58" s="319">
        <v>516390.03839261242</v>
      </c>
      <c r="T58" s="320">
        <v>45690.483703933402</v>
      </c>
      <c r="U58" s="318">
        <v>270150.21393347147</v>
      </c>
      <c r="V58" s="318">
        <v>549153.17611910519</v>
      </c>
      <c r="W58" s="318">
        <v>1012187.4589019029</v>
      </c>
      <c r="X58" s="1116">
        <v>1877181.3326584131</v>
      </c>
      <c r="Y58" s="321">
        <v>2393571.371051026</v>
      </c>
      <c r="Z58" s="300">
        <v>37</v>
      </c>
      <c r="AA58" s="318">
        <v>44085.892424936465</v>
      </c>
      <c r="AB58" s="318">
        <v>43677.986628838487</v>
      </c>
      <c r="AC58" s="318">
        <v>63251.248048136928</v>
      </c>
      <c r="AD58" s="318">
        <v>91516.377215561355</v>
      </c>
      <c r="AE58" s="319">
        <v>242531.50431747324</v>
      </c>
      <c r="AF58" s="320">
        <v>36385.776056139868</v>
      </c>
      <c r="AG58" s="318">
        <v>77830.58215854835</v>
      </c>
      <c r="AH58" s="318">
        <v>130825.60982535136</v>
      </c>
      <c r="AI58" s="318">
        <v>221386.03491326093</v>
      </c>
      <c r="AJ58" s="1116">
        <v>466428.0029533006</v>
      </c>
      <c r="AK58" s="321">
        <v>708959.50727077376</v>
      </c>
      <c r="AL58" s="300">
        <v>37</v>
      </c>
      <c r="AM58" s="318">
        <v>59673.99064538526</v>
      </c>
      <c r="AN58" s="318">
        <v>230545.17414641776</v>
      </c>
      <c r="AO58" s="318">
        <v>287826.6239337204</v>
      </c>
      <c r="AP58" s="318">
        <v>789383.1681954792</v>
      </c>
      <c r="AQ58" s="319">
        <v>1367428.9569210028</v>
      </c>
      <c r="AR58" s="320">
        <v>184808.39511424903</v>
      </c>
      <c r="AS58" s="318">
        <v>432379.17386895756</v>
      </c>
      <c r="AT58" s="318">
        <v>740579.61480465729</v>
      </c>
      <c r="AU58" s="318">
        <v>1703089.7194776281</v>
      </c>
      <c r="AV58" s="1116">
        <v>3060856.9032654925</v>
      </c>
      <c r="AW58" s="321">
        <v>4428285.860186494</v>
      </c>
      <c r="AX58" s="300">
        <v>37</v>
      </c>
      <c r="AY58" s="318">
        <v>-4.4614243192023331</v>
      </c>
      <c r="AZ58" s="318">
        <v>-13.599202857400151</v>
      </c>
      <c r="BA58" s="318">
        <v>-24.39620058176066</v>
      </c>
      <c r="BB58" s="318">
        <v>19952.318284980702</v>
      </c>
      <c r="BC58" s="319">
        <v>19909.861457222338</v>
      </c>
      <c r="BD58" s="320">
        <v>-379.44381945144841</v>
      </c>
      <c r="BE58" s="318">
        <v>-786.10749547280477</v>
      </c>
      <c r="BF58" s="318">
        <v>-1155.1909336679093</v>
      </c>
      <c r="BG58" s="318">
        <v>1994.5789290607854</v>
      </c>
      <c r="BH58" s="1116">
        <v>-326.16331953137546</v>
      </c>
      <c r="BI58" s="321">
        <v>19583.698137690964</v>
      </c>
      <c r="BJ58" s="300">
        <v>37</v>
      </c>
      <c r="BK58" s="318">
        <v>2.2000000000000011E-24</v>
      </c>
      <c r="BL58" s="318">
        <v>2.2000000000000011E-24</v>
      </c>
      <c r="BM58" s="318">
        <v>2.2000000000000011E-24</v>
      </c>
      <c r="BN58" s="318">
        <v>2.2000000000000011E-24</v>
      </c>
      <c r="BO58" s="319">
        <v>8.8000000000000045E-24</v>
      </c>
      <c r="BP58" s="320">
        <v>2.2000000000000012E-17</v>
      </c>
      <c r="BQ58" s="318">
        <v>2.2000000000000012E-17</v>
      </c>
      <c r="BR58" s="318">
        <v>2.2000000000000012E-17</v>
      </c>
      <c r="BS58" s="318">
        <v>2.2000000000000012E-17</v>
      </c>
      <c r="BT58" s="1116">
        <v>8.8000000000000049E-17</v>
      </c>
      <c r="BU58" s="321">
        <v>8.8000008799999987E-17</v>
      </c>
      <c r="BV58" s="300">
        <v>37</v>
      </c>
      <c r="BW58" s="318">
        <v>-3.8006916392424221</v>
      </c>
      <c r="BX58" s="318">
        <v>4103.8895050289166</v>
      </c>
      <c r="BY58" s="318">
        <v>12920.902914834149</v>
      </c>
      <c r="BZ58" s="318">
        <v>8457.9537675426964</v>
      </c>
      <c r="CA58" s="319">
        <v>25478.945495766526</v>
      </c>
      <c r="CB58" s="320">
        <v>-331.93650862042574</v>
      </c>
      <c r="CC58" s="318">
        <v>36169.639340630478</v>
      </c>
      <c r="CD58" s="318">
        <v>95851.479517338346</v>
      </c>
      <c r="CE58" s="318">
        <v>20663.375003863632</v>
      </c>
      <c r="CF58" s="1116">
        <v>152352.557353212</v>
      </c>
      <c r="CG58" s="321">
        <v>177831.50284897847</v>
      </c>
      <c r="CH58" s="300">
        <v>37</v>
      </c>
      <c r="CI58" s="1116">
        <v>518928.78427260881</v>
      </c>
      <c r="CJ58" s="1116">
        <v>1737535.7155049751</v>
      </c>
      <c r="CK58" s="1116">
        <v>2869791.5134203769</v>
      </c>
      <c r="CL58" s="1116">
        <v>5772505.0204266431</v>
      </c>
      <c r="CM58" s="318">
        <v>10898761.033624602</v>
      </c>
    </row>
    <row r="59" spans="1:91" s="270" customFormat="1" ht="15.75" customHeight="1">
      <c r="A59" s="322"/>
      <c r="B59" s="294"/>
      <c r="C59" s="308"/>
      <c r="D59" s="308"/>
      <c r="E59" s="308"/>
      <c r="F59" s="308"/>
      <c r="G59" s="309"/>
      <c r="H59" s="310"/>
      <c r="I59" s="308"/>
      <c r="J59" s="308"/>
      <c r="K59" s="308"/>
      <c r="L59" s="308"/>
      <c r="M59" s="310"/>
      <c r="N59" s="294"/>
      <c r="O59" s="308"/>
      <c r="P59" s="308"/>
      <c r="Q59" s="308"/>
      <c r="R59" s="308"/>
      <c r="S59" s="309"/>
      <c r="T59" s="310"/>
      <c r="U59" s="308"/>
      <c r="V59" s="308"/>
      <c r="W59" s="308"/>
      <c r="X59" s="308"/>
      <c r="Y59" s="310"/>
      <c r="Z59" s="294"/>
      <c r="AA59" s="308"/>
      <c r="AB59" s="308"/>
      <c r="AC59" s="308"/>
      <c r="AD59" s="308"/>
      <c r="AE59" s="309"/>
      <c r="AF59" s="310"/>
      <c r="AG59" s="308"/>
      <c r="AH59" s="308"/>
      <c r="AI59" s="308"/>
      <c r="AJ59" s="308"/>
      <c r="AK59" s="310"/>
      <c r="AL59" s="294"/>
      <c r="AM59" s="308"/>
      <c r="AN59" s="308"/>
      <c r="AO59" s="308"/>
      <c r="AP59" s="308"/>
      <c r="AQ59" s="309"/>
      <c r="AR59" s="310"/>
      <c r="AS59" s="308"/>
      <c r="AT59" s="308"/>
      <c r="AU59" s="308"/>
      <c r="AV59" s="308"/>
      <c r="AW59" s="310"/>
      <c r="AX59" s="294"/>
      <c r="AY59" s="308"/>
      <c r="AZ59" s="308"/>
      <c r="BA59" s="308"/>
      <c r="BB59" s="308"/>
      <c r="BC59" s="309"/>
      <c r="BD59" s="310"/>
      <c r="BE59" s="308"/>
      <c r="BF59" s="308"/>
      <c r="BG59" s="308"/>
      <c r="BH59" s="308"/>
      <c r="BI59" s="310"/>
      <c r="BJ59" s="294"/>
      <c r="BK59" s="308"/>
      <c r="BL59" s="308"/>
      <c r="BM59" s="308"/>
      <c r="BN59" s="308"/>
      <c r="BO59" s="309"/>
      <c r="BP59" s="310"/>
      <c r="BQ59" s="308"/>
      <c r="BR59" s="308"/>
      <c r="BS59" s="308"/>
      <c r="BT59" s="308"/>
      <c r="BU59" s="310"/>
      <c r="BV59" s="294"/>
      <c r="BW59" s="308"/>
      <c r="BX59" s="308"/>
      <c r="BY59" s="308"/>
      <c r="BZ59" s="308"/>
      <c r="CA59" s="309"/>
      <c r="CB59" s="310"/>
      <c r="CC59" s="308"/>
      <c r="CD59" s="308"/>
      <c r="CE59" s="308"/>
      <c r="CF59" s="308"/>
      <c r="CG59" s="310"/>
      <c r="CH59" s="294"/>
      <c r="CI59" s="308"/>
      <c r="CJ59" s="308"/>
      <c r="CK59" s="308"/>
      <c r="CL59" s="308"/>
      <c r="CM59" s="311"/>
    </row>
    <row r="60" spans="1:91" s="262" customFormat="1" ht="15.75" customHeight="1">
      <c r="A60" s="293" t="s">
        <v>260</v>
      </c>
      <c r="B60" s="294"/>
      <c r="C60" s="308"/>
      <c r="D60" s="308"/>
      <c r="E60" s="308"/>
      <c r="F60" s="308"/>
      <c r="G60" s="309"/>
      <c r="H60" s="310"/>
      <c r="I60" s="308"/>
      <c r="J60" s="308"/>
      <c r="K60" s="308"/>
      <c r="L60" s="308"/>
      <c r="M60" s="310"/>
      <c r="N60" s="294"/>
      <c r="O60" s="308"/>
      <c r="P60" s="308"/>
      <c r="Q60" s="308"/>
      <c r="R60" s="308"/>
      <c r="S60" s="309"/>
      <c r="T60" s="310"/>
      <c r="U60" s="308"/>
      <c r="V60" s="308"/>
      <c r="W60" s="308"/>
      <c r="X60" s="308"/>
      <c r="Y60" s="310"/>
      <c r="Z60" s="294"/>
      <c r="AA60" s="308"/>
      <c r="AB60" s="308"/>
      <c r="AC60" s="308"/>
      <c r="AD60" s="308"/>
      <c r="AE60" s="309"/>
      <c r="AF60" s="310"/>
      <c r="AG60" s="308"/>
      <c r="AH60" s="308"/>
      <c r="AI60" s="308"/>
      <c r="AJ60" s="308"/>
      <c r="AK60" s="310"/>
      <c r="AL60" s="294"/>
      <c r="AM60" s="308"/>
      <c r="AN60" s="308"/>
      <c r="AO60" s="308"/>
      <c r="AP60" s="308"/>
      <c r="AQ60" s="309"/>
      <c r="AR60" s="310"/>
      <c r="AS60" s="308"/>
      <c r="AT60" s="308"/>
      <c r="AU60" s="308"/>
      <c r="AV60" s="308"/>
      <c r="AW60" s="310"/>
      <c r="AX60" s="294"/>
      <c r="AY60" s="308"/>
      <c r="AZ60" s="308"/>
      <c r="BA60" s="308"/>
      <c r="BB60" s="308"/>
      <c r="BC60" s="309"/>
      <c r="BD60" s="310"/>
      <c r="BE60" s="308"/>
      <c r="BF60" s="308"/>
      <c r="BG60" s="308"/>
      <c r="BH60" s="308"/>
      <c r="BI60" s="310"/>
      <c r="BJ60" s="294"/>
      <c r="BK60" s="308"/>
      <c r="BL60" s="308"/>
      <c r="BM60" s="308"/>
      <c r="BN60" s="308"/>
      <c r="BO60" s="309"/>
      <c r="BP60" s="310"/>
      <c r="BQ60" s="308"/>
      <c r="BR60" s="308"/>
      <c r="BS60" s="308"/>
      <c r="BT60" s="308"/>
      <c r="BU60" s="310"/>
      <c r="BV60" s="294"/>
      <c r="BW60" s="308"/>
      <c r="BX60" s="308"/>
      <c r="BY60" s="308"/>
      <c r="BZ60" s="308"/>
      <c r="CA60" s="309"/>
      <c r="CB60" s="310"/>
      <c r="CC60" s="308"/>
      <c r="CD60" s="308"/>
      <c r="CE60" s="308"/>
      <c r="CF60" s="308"/>
      <c r="CG60" s="310"/>
      <c r="CH60" s="294"/>
      <c r="CI60" s="308"/>
      <c r="CJ60" s="308"/>
      <c r="CK60" s="308"/>
      <c r="CL60" s="308"/>
      <c r="CM60" s="311"/>
    </row>
    <row r="61" spans="1:91" ht="15.75" customHeight="1">
      <c r="A61" s="312" t="s">
        <v>261</v>
      </c>
      <c r="B61" s="300">
        <v>38</v>
      </c>
      <c r="C61" s="343">
        <v>908.53856675261693</v>
      </c>
      <c r="D61" s="343">
        <v>1172.3945541325061</v>
      </c>
      <c r="E61" s="343">
        <v>1652.6630018639044</v>
      </c>
      <c r="F61" s="343">
        <v>2655.617833369392</v>
      </c>
      <c r="G61" s="302">
        <v>6389.2139561184194</v>
      </c>
      <c r="H61" s="344">
        <v>3176.1257743071728</v>
      </c>
      <c r="I61" s="343">
        <v>4233.3405299561564</v>
      </c>
      <c r="J61" s="343">
        <v>5684.6478676521183</v>
      </c>
      <c r="K61" s="343">
        <v>9271.3727133487027</v>
      </c>
      <c r="L61" s="1114">
        <v>22365.486885264152</v>
      </c>
      <c r="M61" s="324">
        <v>28754.700841382572</v>
      </c>
      <c r="N61" s="300">
        <v>38</v>
      </c>
      <c r="O61" s="343">
        <v>1636.1061975023053</v>
      </c>
      <c r="P61" s="343">
        <v>1939.0539802066821</v>
      </c>
      <c r="Q61" s="343">
        <v>1906.8698893545552</v>
      </c>
      <c r="R61" s="343">
        <v>2709.7443500332179</v>
      </c>
      <c r="S61" s="302">
        <v>8191.7744170967599</v>
      </c>
      <c r="T61" s="344">
        <v>5719.6020659469768</v>
      </c>
      <c r="U61" s="343">
        <v>7001.6324924467281</v>
      </c>
      <c r="V61" s="343">
        <v>6559.0406744653801</v>
      </c>
      <c r="W61" s="343">
        <v>9460.340833444845</v>
      </c>
      <c r="X61" s="1114">
        <v>28740.616066303934</v>
      </c>
      <c r="Y61" s="324">
        <v>36932.390483400697</v>
      </c>
      <c r="Z61" s="300">
        <v>38</v>
      </c>
      <c r="AA61" s="343">
        <v>503.77151141782207</v>
      </c>
      <c r="AB61" s="343">
        <v>569.84270447127687</v>
      </c>
      <c r="AC61" s="343">
        <v>466.22994406761774</v>
      </c>
      <c r="AD61" s="343">
        <v>638.69289663314487</v>
      </c>
      <c r="AE61" s="302">
        <v>2178.5370565898615</v>
      </c>
      <c r="AF61" s="344">
        <v>1761.1158626923707</v>
      </c>
      <c r="AG61" s="343">
        <v>2057.6163613477834</v>
      </c>
      <c r="AH61" s="343">
        <v>1603.6863258815811</v>
      </c>
      <c r="AI61" s="343">
        <v>2229.8238171344974</v>
      </c>
      <c r="AJ61" s="1114">
        <v>7652.2423670562321</v>
      </c>
      <c r="AK61" s="324">
        <v>9830.7794236460941</v>
      </c>
      <c r="AL61" s="300">
        <v>38</v>
      </c>
      <c r="AM61" s="343">
        <v>1350.1444894671431</v>
      </c>
      <c r="AN61" s="343">
        <v>1730.6844703125114</v>
      </c>
      <c r="AO61" s="343">
        <v>1537.1223036917015</v>
      </c>
      <c r="AP61" s="343">
        <v>2462.4716318005821</v>
      </c>
      <c r="AQ61" s="302">
        <v>7080.4228952719386</v>
      </c>
      <c r="AR61" s="344">
        <v>4719.9192956252573</v>
      </c>
      <c r="AS61" s="343">
        <v>6249.2415091102457</v>
      </c>
      <c r="AT61" s="343">
        <v>5287.2237208351999</v>
      </c>
      <c r="AU61" s="343">
        <v>8597.0548953214111</v>
      </c>
      <c r="AV61" s="1114">
        <v>24853.439420892115</v>
      </c>
      <c r="AW61" s="324">
        <v>31933.862316164053</v>
      </c>
      <c r="AX61" s="300">
        <v>38</v>
      </c>
      <c r="AY61" s="343">
        <v>25.326721323565096</v>
      </c>
      <c r="AZ61" s="343">
        <v>27.404511809977414</v>
      </c>
      <c r="BA61" s="343">
        <v>14.654993077441556</v>
      </c>
      <c r="BB61" s="343">
        <v>21.080853858542696</v>
      </c>
      <c r="BC61" s="302">
        <v>88.467080069526759</v>
      </c>
      <c r="BD61" s="344">
        <v>88.538731671005834</v>
      </c>
      <c r="BE61" s="343">
        <v>98.953573385268015</v>
      </c>
      <c r="BF61" s="343">
        <v>50.408628410134334</v>
      </c>
      <c r="BG61" s="343">
        <v>73.598109932182354</v>
      </c>
      <c r="BH61" s="1114">
        <v>311.49904339859052</v>
      </c>
      <c r="BI61" s="324">
        <v>399.9661234681173</v>
      </c>
      <c r="BJ61" s="300">
        <v>38</v>
      </c>
      <c r="BK61" s="343"/>
      <c r="BL61" s="343"/>
      <c r="BM61" s="343"/>
      <c r="BN61" s="343"/>
      <c r="BO61" s="302">
        <v>0</v>
      </c>
      <c r="BP61" s="344"/>
      <c r="BQ61" s="343"/>
      <c r="BR61" s="343"/>
      <c r="BS61" s="343"/>
      <c r="BT61" s="1114">
        <v>0</v>
      </c>
      <c r="BU61" s="324">
        <v>0</v>
      </c>
      <c r="BV61" s="300">
        <v>38</v>
      </c>
      <c r="BW61" s="343">
        <v>42.364697486690709</v>
      </c>
      <c r="BX61" s="343">
        <v>53.116357597519453</v>
      </c>
      <c r="BY61" s="343">
        <v>32.879712873656324</v>
      </c>
      <c r="BZ61" s="343">
        <v>62.1030559616528</v>
      </c>
      <c r="CA61" s="302">
        <v>190.46382391951931</v>
      </c>
      <c r="CB61" s="344">
        <v>148.1011511587734</v>
      </c>
      <c r="CC61" s="343">
        <v>191.79518416272828</v>
      </c>
      <c r="CD61" s="343">
        <v>113.09600896579894</v>
      </c>
      <c r="CE61" s="343">
        <v>216.81605358399665</v>
      </c>
      <c r="CF61" s="1114">
        <v>669.8083978712973</v>
      </c>
      <c r="CG61" s="324">
        <v>860.27222179081662</v>
      </c>
      <c r="CH61" s="300">
        <v>38</v>
      </c>
      <c r="CI61" s="1114">
        <v>20079.655065351708</v>
      </c>
      <c r="CJ61" s="1114">
        <v>25325.076228939382</v>
      </c>
      <c r="CK61" s="1114">
        <v>24908.523071139094</v>
      </c>
      <c r="CL61" s="1114">
        <v>38398.717044422163</v>
      </c>
      <c r="CM61" s="301">
        <v>108711.97140985234</v>
      </c>
    </row>
    <row r="62" spans="1:91" s="262" customFormat="1" ht="15.75" customHeight="1">
      <c r="A62" s="312" t="s">
        <v>263</v>
      </c>
      <c r="B62" s="300">
        <v>39</v>
      </c>
      <c r="C62" s="301">
        <v>0</v>
      </c>
      <c r="D62" s="301">
        <v>0</v>
      </c>
      <c r="E62" s="301">
        <v>0</v>
      </c>
      <c r="F62" s="301">
        <v>0</v>
      </c>
      <c r="G62" s="302">
        <v>0</v>
      </c>
      <c r="H62" s="329">
        <v>0</v>
      </c>
      <c r="I62" s="301">
        <v>0</v>
      </c>
      <c r="J62" s="301">
        <v>0</v>
      </c>
      <c r="K62" s="301">
        <v>0</v>
      </c>
      <c r="L62" s="1114">
        <v>0</v>
      </c>
      <c r="M62" s="324">
        <v>0</v>
      </c>
      <c r="N62" s="300">
        <v>39</v>
      </c>
      <c r="O62" s="301">
        <v>0</v>
      </c>
      <c r="P62" s="301">
        <v>0</v>
      </c>
      <c r="Q62" s="301">
        <v>0</v>
      </c>
      <c r="R62" s="301">
        <v>0</v>
      </c>
      <c r="S62" s="302">
        <v>0</v>
      </c>
      <c r="T62" s="329">
        <v>0</v>
      </c>
      <c r="U62" s="301">
        <v>0</v>
      </c>
      <c r="V62" s="301">
        <v>0</v>
      </c>
      <c r="W62" s="301">
        <v>0</v>
      </c>
      <c r="X62" s="1114">
        <v>0</v>
      </c>
      <c r="Y62" s="324">
        <v>0</v>
      </c>
      <c r="Z62" s="300">
        <v>39</v>
      </c>
      <c r="AA62" s="301">
        <v>0</v>
      </c>
      <c r="AB62" s="301">
        <v>0</v>
      </c>
      <c r="AC62" s="301">
        <v>0</v>
      </c>
      <c r="AD62" s="301">
        <v>0</v>
      </c>
      <c r="AE62" s="302">
        <v>0</v>
      </c>
      <c r="AF62" s="329">
        <v>0</v>
      </c>
      <c r="AG62" s="301">
        <v>0</v>
      </c>
      <c r="AH62" s="301">
        <v>0</v>
      </c>
      <c r="AI62" s="301">
        <v>0</v>
      </c>
      <c r="AJ62" s="1114">
        <v>0</v>
      </c>
      <c r="AK62" s="324">
        <v>0</v>
      </c>
      <c r="AL62" s="300">
        <v>39</v>
      </c>
      <c r="AM62" s="301">
        <v>0</v>
      </c>
      <c r="AN62" s="301">
        <v>0</v>
      </c>
      <c r="AO62" s="301">
        <v>0</v>
      </c>
      <c r="AP62" s="301">
        <v>0</v>
      </c>
      <c r="AQ62" s="302">
        <v>0</v>
      </c>
      <c r="AR62" s="329">
        <v>0</v>
      </c>
      <c r="AS62" s="301">
        <v>0</v>
      </c>
      <c r="AT62" s="301">
        <v>0</v>
      </c>
      <c r="AU62" s="301">
        <v>0</v>
      </c>
      <c r="AV62" s="1114">
        <v>0</v>
      </c>
      <c r="AW62" s="324">
        <v>0</v>
      </c>
      <c r="AX62" s="300">
        <v>39</v>
      </c>
      <c r="AY62" s="301">
        <v>0</v>
      </c>
      <c r="AZ62" s="301">
        <v>0</v>
      </c>
      <c r="BA62" s="301">
        <v>0</v>
      </c>
      <c r="BB62" s="301">
        <v>0</v>
      </c>
      <c r="BC62" s="302">
        <v>0</v>
      </c>
      <c r="BD62" s="329">
        <v>0</v>
      </c>
      <c r="BE62" s="301">
        <v>0</v>
      </c>
      <c r="BF62" s="301">
        <v>0</v>
      </c>
      <c r="BG62" s="301">
        <v>0</v>
      </c>
      <c r="BH62" s="1114">
        <v>0</v>
      </c>
      <c r="BI62" s="324">
        <v>0</v>
      </c>
      <c r="BJ62" s="300">
        <v>39</v>
      </c>
      <c r="BK62" s="301">
        <v>0</v>
      </c>
      <c r="BL62" s="301">
        <v>0</v>
      </c>
      <c r="BM62" s="301">
        <v>0</v>
      </c>
      <c r="BN62" s="301">
        <v>0</v>
      </c>
      <c r="BO62" s="302">
        <v>0</v>
      </c>
      <c r="BP62" s="329">
        <v>0</v>
      </c>
      <c r="BQ62" s="301">
        <v>0</v>
      </c>
      <c r="BR62" s="301">
        <v>0</v>
      </c>
      <c r="BS62" s="301">
        <v>0</v>
      </c>
      <c r="BT62" s="1114">
        <v>0</v>
      </c>
      <c r="BU62" s="324">
        <v>0</v>
      </c>
      <c r="BV62" s="300">
        <v>39</v>
      </c>
      <c r="BW62" s="301">
        <v>0</v>
      </c>
      <c r="BX62" s="301">
        <v>0</v>
      </c>
      <c r="BY62" s="301">
        <v>0</v>
      </c>
      <c r="BZ62" s="301">
        <v>0</v>
      </c>
      <c r="CA62" s="302">
        <v>0</v>
      </c>
      <c r="CB62" s="329">
        <v>0</v>
      </c>
      <c r="CC62" s="301">
        <v>0</v>
      </c>
      <c r="CD62" s="301">
        <v>0</v>
      </c>
      <c r="CE62" s="301">
        <v>0</v>
      </c>
      <c r="CF62" s="1114">
        <v>0</v>
      </c>
      <c r="CG62" s="324">
        <v>0</v>
      </c>
      <c r="CH62" s="300">
        <v>39</v>
      </c>
      <c r="CI62" s="1114">
        <v>0</v>
      </c>
      <c r="CJ62" s="1114">
        <v>0</v>
      </c>
      <c r="CK62" s="1114">
        <v>0</v>
      </c>
      <c r="CL62" s="1114">
        <v>0</v>
      </c>
      <c r="CM62" s="301">
        <v>0</v>
      </c>
    </row>
    <row r="63" spans="1:91" ht="15.75" customHeight="1">
      <c r="A63" s="312" t="s">
        <v>265</v>
      </c>
      <c r="B63" s="300">
        <v>40</v>
      </c>
      <c r="C63" s="343"/>
      <c r="D63" s="343"/>
      <c r="E63" s="343"/>
      <c r="F63" s="343"/>
      <c r="G63" s="302">
        <v>0</v>
      </c>
      <c r="H63" s="344"/>
      <c r="I63" s="343"/>
      <c r="J63" s="343"/>
      <c r="K63" s="343"/>
      <c r="L63" s="1114">
        <v>0</v>
      </c>
      <c r="M63" s="324">
        <v>0</v>
      </c>
      <c r="N63" s="300">
        <v>40</v>
      </c>
      <c r="O63" s="343"/>
      <c r="P63" s="343"/>
      <c r="Q63" s="343"/>
      <c r="R63" s="343"/>
      <c r="S63" s="302">
        <v>0</v>
      </c>
      <c r="T63" s="344"/>
      <c r="U63" s="343"/>
      <c r="V63" s="343"/>
      <c r="W63" s="343"/>
      <c r="X63" s="1114">
        <v>0</v>
      </c>
      <c r="Y63" s="324">
        <v>0</v>
      </c>
      <c r="Z63" s="300">
        <v>40</v>
      </c>
      <c r="AA63" s="343"/>
      <c r="AB63" s="343"/>
      <c r="AC63" s="343"/>
      <c r="AD63" s="343"/>
      <c r="AE63" s="302">
        <v>0</v>
      </c>
      <c r="AF63" s="344"/>
      <c r="AG63" s="343"/>
      <c r="AH63" s="343"/>
      <c r="AI63" s="343"/>
      <c r="AJ63" s="1114">
        <v>0</v>
      </c>
      <c r="AK63" s="324">
        <v>0</v>
      </c>
      <c r="AL63" s="300">
        <v>40</v>
      </c>
      <c r="AM63" s="343"/>
      <c r="AN63" s="343"/>
      <c r="AO63" s="343"/>
      <c r="AP63" s="343"/>
      <c r="AQ63" s="302">
        <v>0</v>
      </c>
      <c r="AR63" s="344"/>
      <c r="AS63" s="343"/>
      <c r="AT63" s="343"/>
      <c r="AU63" s="343"/>
      <c r="AV63" s="1114">
        <v>0</v>
      </c>
      <c r="AW63" s="324">
        <v>0</v>
      </c>
      <c r="AX63" s="300">
        <v>40</v>
      </c>
      <c r="AY63" s="343"/>
      <c r="AZ63" s="343"/>
      <c r="BA63" s="343"/>
      <c r="BB63" s="343"/>
      <c r="BC63" s="302">
        <v>0</v>
      </c>
      <c r="BD63" s="344"/>
      <c r="BE63" s="343"/>
      <c r="BF63" s="343"/>
      <c r="BG63" s="343"/>
      <c r="BH63" s="1114">
        <v>0</v>
      </c>
      <c r="BI63" s="324">
        <v>0</v>
      </c>
      <c r="BJ63" s="300">
        <v>40</v>
      </c>
      <c r="BK63" s="343"/>
      <c r="BL63" s="343"/>
      <c r="BM63" s="343"/>
      <c r="BN63" s="343"/>
      <c r="BO63" s="302">
        <v>0</v>
      </c>
      <c r="BP63" s="344"/>
      <c r="BQ63" s="343"/>
      <c r="BR63" s="343"/>
      <c r="BS63" s="343"/>
      <c r="BT63" s="1114">
        <v>0</v>
      </c>
      <c r="BU63" s="324">
        <v>0</v>
      </c>
      <c r="BV63" s="300">
        <v>40</v>
      </c>
      <c r="BW63" s="343"/>
      <c r="BX63" s="343"/>
      <c r="BY63" s="343"/>
      <c r="BZ63" s="343"/>
      <c r="CA63" s="302">
        <v>0</v>
      </c>
      <c r="CB63" s="344"/>
      <c r="CC63" s="343"/>
      <c r="CD63" s="343"/>
      <c r="CE63" s="343"/>
      <c r="CF63" s="1114">
        <v>0</v>
      </c>
      <c r="CG63" s="324">
        <v>0</v>
      </c>
      <c r="CH63" s="300">
        <v>40</v>
      </c>
      <c r="CI63" s="1114">
        <v>0</v>
      </c>
      <c r="CJ63" s="1114">
        <v>0</v>
      </c>
      <c r="CK63" s="1114">
        <v>0</v>
      </c>
      <c r="CL63" s="1114">
        <v>0</v>
      </c>
      <c r="CM63" s="301">
        <v>0</v>
      </c>
    </row>
    <row r="64" spans="1:91" ht="15.75" customHeight="1">
      <c r="A64" s="312" t="s">
        <v>252</v>
      </c>
      <c r="B64" s="300">
        <v>41</v>
      </c>
      <c r="C64" s="343"/>
      <c r="D64" s="343"/>
      <c r="E64" s="343"/>
      <c r="F64" s="343"/>
      <c r="G64" s="302">
        <v>0</v>
      </c>
      <c r="H64" s="344"/>
      <c r="I64" s="343"/>
      <c r="J64" s="343"/>
      <c r="K64" s="343"/>
      <c r="L64" s="1114">
        <v>0</v>
      </c>
      <c r="M64" s="324">
        <v>0</v>
      </c>
      <c r="N64" s="300">
        <v>41</v>
      </c>
      <c r="O64" s="343"/>
      <c r="P64" s="343"/>
      <c r="Q64" s="343"/>
      <c r="R64" s="343"/>
      <c r="S64" s="302">
        <v>0</v>
      </c>
      <c r="T64" s="344"/>
      <c r="U64" s="343"/>
      <c r="V64" s="343"/>
      <c r="W64" s="343"/>
      <c r="X64" s="1114">
        <v>0</v>
      </c>
      <c r="Y64" s="324">
        <v>0</v>
      </c>
      <c r="Z64" s="300">
        <v>41</v>
      </c>
      <c r="AA64" s="343"/>
      <c r="AB64" s="343"/>
      <c r="AC64" s="343"/>
      <c r="AD64" s="343"/>
      <c r="AE64" s="302">
        <v>0</v>
      </c>
      <c r="AF64" s="344"/>
      <c r="AG64" s="343"/>
      <c r="AH64" s="343"/>
      <c r="AI64" s="343"/>
      <c r="AJ64" s="1114">
        <v>0</v>
      </c>
      <c r="AK64" s="324">
        <v>0</v>
      </c>
      <c r="AL64" s="300">
        <v>41</v>
      </c>
      <c r="AM64" s="343"/>
      <c r="AN64" s="343"/>
      <c r="AO64" s="343"/>
      <c r="AP64" s="343"/>
      <c r="AQ64" s="302">
        <v>0</v>
      </c>
      <c r="AR64" s="344"/>
      <c r="AS64" s="343"/>
      <c r="AT64" s="343"/>
      <c r="AU64" s="343"/>
      <c r="AV64" s="1114">
        <v>0</v>
      </c>
      <c r="AW64" s="324">
        <v>0</v>
      </c>
      <c r="AX64" s="300">
        <v>41</v>
      </c>
      <c r="AY64" s="343"/>
      <c r="AZ64" s="343"/>
      <c r="BA64" s="343"/>
      <c r="BB64" s="343"/>
      <c r="BC64" s="302">
        <v>0</v>
      </c>
      <c r="BD64" s="344"/>
      <c r="BE64" s="343"/>
      <c r="BF64" s="343"/>
      <c r="BG64" s="343"/>
      <c r="BH64" s="1114">
        <v>0</v>
      </c>
      <c r="BI64" s="324">
        <v>0</v>
      </c>
      <c r="BJ64" s="300">
        <v>41</v>
      </c>
      <c r="BK64" s="343"/>
      <c r="BL64" s="343"/>
      <c r="BM64" s="343"/>
      <c r="BN64" s="343"/>
      <c r="BO64" s="302">
        <v>0</v>
      </c>
      <c r="BP64" s="344"/>
      <c r="BQ64" s="343"/>
      <c r="BR64" s="343"/>
      <c r="BS64" s="343"/>
      <c r="BT64" s="1114">
        <v>0</v>
      </c>
      <c r="BU64" s="324">
        <v>0</v>
      </c>
      <c r="BV64" s="300">
        <v>41</v>
      </c>
      <c r="BW64" s="343"/>
      <c r="BX64" s="343"/>
      <c r="BY64" s="343"/>
      <c r="BZ64" s="343"/>
      <c r="CA64" s="302">
        <v>0</v>
      </c>
      <c r="CB64" s="344"/>
      <c r="CC64" s="343"/>
      <c r="CD64" s="343"/>
      <c r="CE64" s="343"/>
      <c r="CF64" s="1114">
        <v>0</v>
      </c>
      <c r="CG64" s="324">
        <v>0</v>
      </c>
      <c r="CH64" s="300">
        <v>41</v>
      </c>
      <c r="CI64" s="1114">
        <v>0</v>
      </c>
      <c r="CJ64" s="1114">
        <v>0</v>
      </c>
      <c r="CK64" s="1114">
        <v>0</v>
      </c>
      <c r="CL64" s="1114">
        <v>0</v>
      </c>
      <c r="CM64" s="301">
        <v>0</v>
      </c>
    </row>
    <row r="65" spans="1:91" s="268" customFormat="1" ht="15.75" customHeight="1">
      <c r="A65" s="289"/>
      <c r="B65" s="326"/>
      <c r="C65" s="314" t="s">
        <v>1313</v>
      </c>
      <c r="D65" s="314" t="s">
        <v>1313</v>
      </c>
      <c r="E65" s="314" t="s">
        <v>1313</v>
      </c>
      <c r="F65" s="314" t="s">
        <v>1313</v>
      </c>
      <c r="G65" s="315"/>
      <c r="H65" s="316" t="s">
        <v>1313</v>
      </c>
      <c r="I65" s="314" t="s">
        <v>1313</v>
      </c>
      <c r="J65" s="314" t="s">
        <v>1313</v>
      </c>
      <c r="K65" s="314" t="s">
        <v>1313</v>
      </c>
      <c r="L65" s="1115"/>
      <c r="M65" s="317" t="s">
        <v>1313</v>
      </c>
      <c r="N65" s="326"/>
      <c r="O65" s="314" t="s">
        <v>1313</v>
      </c>
      <c r="P65" s="314" t="s">
        <v>1313</v>
      </c>
      <c r="Q65" s="314" t="s">
        <v>1313</v>
      </c>
      <c r="R65" s="314" t="s">
        <v>1313</v>
      </c>
      <c r="S65" s="315"/>
      <c r="T65" s="316" t="s">
        <v>1313</v>
      </c>
      <c r="U65" s="314" t="s">
        <v>1313</v>
      </c>
      <c r="V65" s="314" t="s">
        <v>1313</v>
      </c>
      <c r="W65" s="314" t="s">
        <v>1313</v>
      </c>
      <c r="X65" s="1115"/>
      <c r="Y65" s="317" t="s">
        <v>1313</v>
      </c>
      <c r="Z65" s="326"/>
      <c r="AA65" s="314" t="s">
        <v>1313</v>
      </c>
      <c r="AB65" s="314" t="s">
        <v>1313</v>
      </c>
      <c r="AC65" s="314" t="s">
        <v>1313</v>
      </c>
      <c r="AD65" s="314" t="s">
        <v>1313</v>
      </c>
      <c r="AE65" s="315"/>
      <c r="AF65" s="316" t="s">
        <v>1313</v>
      </c>
      <c r="AG65" s="314" t="s">
        <v>1313</v>
      </c>
      <c r="AH65" s="314" t="s">
        <v>1313</v>
      </c>
      <c r="AI65" s="314" t="s">
        <v>1313</v>
      </c>
      <c r="AJ65" s="1115"/>
      <c r="AK65" s="317" t="s">
        <v>1313</v>
      </c>
      <c r="AL65" s="326"/>
      <c r="AM65" s="314" t="s">
        <v>1313</v>
      </c>
      <c r="AN65" s="314" t="s">
        <v>1313</v>
      </c>
      <c r="AO65" s="314" t="s">
        <v>1313</v>
      </c>
      <c r="AP65" s="314" t="s">
        <v>1313</v>
      </c>
      <c r="AQ65" s="315"/>
      <c r="AR65" s="316" t="s">
        <v>1313</v>
      </c>
      <c r="AS65" s="314" t="s">
        <v>1313</v>
      </c>
      <c r="AT65" s="314" t="s">
        <v>1313</v>
      </c>
      <c r="AU65" s="314" t="s">
        <v>1313</v>
      </c>
      <c r="AV65" s="1115"/>
      <c r="AW65" s="317" t="s">
        <v>1313</v>
      </c>
      <c r="AX65" s="326"/>
      <c r="AY65" s="314" t="s">
        <v>1313</v>
      </c>
      <c r="AZ65" s="314" t="s">
        <v>1313</v>
      </c>
      <c r="BA65" s="314" t="s">
        <v>1313</v>
      </c>
      <c r="BB65" s="314" t="s">
        <v>1313</v>
      </c>
      <c r="BC65" s="315"/>
      <c r="BD65" s="316" t="s">
        <v>1313</v>
      </c>
      <c r="BE65" s="314" t="s">
        <v>1313</v>
      </c>
      <c r="BF65" s="314" t="s">
        <v>1313</v>
      </c>
      <c r="BG65" s="314" t="s">
        <v>1313</v>
      </c>
      <c r="BH65" s="1115"/>
      <c r="BI65" s="317" t="s">
        <v>1313</v>
      </c>
      <c r="BJ65" s="326"/>
      <c r="BK65" s="314" t="s">
        <v>1313</v>
      </c>
      <c r="BL65" s="314" t="s">
        <v>1313</v>
      </c>
      <c r="BM65" s="314" t="s">
        <v>1313</v>
      </c>
      <c r="BN65" s="314" t="s">
        <v>1313</v>
      </c>
      <c r="BO65" s="315"/>
      <c r="BP65" s="316" t="s">
        <v>1313</v>
      </c>
      <c r="BQ65" s="314" t="s">
        <v>1313</v>
      </c>
      <c r="BR65" s="314" t="s">
        <v>1313</v>
      </c>
      <c r="BS65" s="314" t="s">
        <v>1313</v>
      </c>
      <c r="BT65" s="1115"/>
      <c r="BU65" s="317" t="s">
        <v>1313</v>
      </c>
      <c r="BV65" s="326"/>
      <c r="BW65" s="314" t="s">
        <v>1313</v>
      </c>
      <c r="BX65" s="314" t="s">
        <v>1313</v>
      </c>
      <c r="BY65" s="314" t="s">
        <v>1313</v>
      </c>
      <c r="BZ65" s="314" t="s">
        <v>1313</v>
      </c>
      <c r="CA65" s="315"/>
      <c r="CB65" s="316" t="s">
        <v>1313</v>
      </c>
      <c r="CC65" s="314" t="s">
        <v>1313</v>
      </c>
      <c r="CD65" s="314" t="s">
        <v>1313</v>
      </c>
      <c r="CE65" s="314" t="s">
        <v>1313</v>
      </c>
      <c r="CF65" s="1115"/>
      <c r="CG65" s="317" t="s">
        <v>1313</v>
      </c>
      <c r="CH65" s="326"/>
      <c r="CI65" s="1115" t="s">
        <v>1313</v>
      </c>
      <c r="CJ65" s="1115" t="s">
        <v>1313</v>
      </c>
      <c r="CK65" s="1115" t="s">
        <v>1313</v>
      </c>
      <c r="CL65" s="1115" t="s">
        <v>1313</v>
      </c>
      <c r="CM65" s="314"/>
    </row>
    <row r="66" spans="1:91" s="268" customFormat="1" ht="12.95">
      <c r="A66" s="293" t="s">
        <v>268</v>
      </c>
      <c r="B66" s="300">
        <v>42</v>
      </c>
      <c r="C66" s="318">
        <v>908.53856675261693</v>
      </c>
      <c r="D66" s="318">
        <v>1172.3945541325061</v>
      </c>
      <c r="E66" s="318">
        <v>1652.6630018639044</v>
      </c>
      <c r="F66" s="318">
        <v>2655.617833369392</v>
      </c>
      <c r="G66" s="319">
        <v>6389.2139561184194</v>
      </c>
      <c r="H66" s="320">
        <v>3176.1257743071728</v>
      </c>
      <c r="I66" s="318">
        <v>4233.3405299561564</v>
      </c>
      <c r="J66" s="318">
        <v>5684.6478676521183</v>
      </c>
      <c r="K66" s="318">
        <v>9271.3727133487027</v>
      </c>
      <c r="L66" s="1116">
        <v>22365.486885264152</v>
      </c>
      <c r="M66" s="321">
        <v>28754.700841382572</v>
      </c>
      <c r="N66" s="300">
        <v>42</v>
      </c>
      <c r="O66" s="318">
        <v>1636.1061975023053</v>
      </c>
      <c r="P66" s="318">
        <v>1939.0539802066821</v>
      </c>
      <c r="Q66" s="318">
        <v>1906.8698893545552</v>
      </c>
      <c r="R66" s="318">
        <v>2709.7443500332179</v>
      </c>
      <c r="S66" s="319">
        <v>8191.7744170967599</v>
      </c>
      <c r="T66" s="320">
        <v>5719.6020659469768</v>
      </c>
      <c r="U66" s="318">
        <v>7001.6324924467281</v>
      </c>
      <c r="V66" s="318">
        <v>6559.0406744653801</v>
      </c>
      <c r="W66" s="318">
        <v>9460.340833444845</v>
      </c>
      <c r="X66" s="1116">
        <v>28740.616066303934</v>
      </c>
      <c r="Y66" s="321">
        <v>36932.390483400697</v>
      </c>
      <c r="Z66" s="300">
        <v>42</v>
      </c>
      <c r="AA66" s="318">
        <v>503.77151141782207</v>
      </c>
      <c r="AB66" s="318">
        <v>569.84270447127687</v>
      </c>
      <c r="AC66" s="318">
        <v>466.22994406761774</v>
      </c>
      <c r="AD66" s="318">
        <v>638.69289663314487</v>
      </c>
      <c r="AE66" s="319">
        <v>2178.5370565898615</v>
      </c>
      <c r="AF66" s="320">
        <v>1761.1158626923707</v>
      </c>
      <c r="AG66" s="318">
        <v>2057.6163613477834</v>
      </c>
      <c r="AH66" s="318">
        <v>1603.6863258815811</v>
      </c>
      <c r="AI66" s="318">
        <v>2229.8238171344974</v>
      </c>
      <c r="AJ66" s="1116">
        <v>7652.2423670562321</v>
      </c>
      <c r="AK66" s="321">
        <v>9830.7794236460941</v>
      </c>
      <c r="AL66" s="300">
        <v>42</v>
      </c>
      <c r="AM66" s="318">
        <v>1350.1444894671431</v>
      </c>
      <c r="AN66" s="318">
        <v>1730.6844703125114</v>
      </c>
      <c r="AO66" s="318">
        <v>1537.1223036917015</v>
      </c>
      <c r="AP66" s="318">
        <v>2462.4716318005821</v>
      </c>
      <c r="AQ66" s="319">
        <v>7080.4228952719386</v>
      </c>
      <c r="AR66" s="320">
        <v>4719.9192956252573</v>
      </c>
      <c r="AS66" s="318">
        <v>6249.2415091102457</v>
      </c>
      <c r="AT66" s="318">
        <v>5287.2237208351999</v>
      </c>
      <c r="AU66" s="318">
        <v>8597.0548953214111</v>
      </c>
      <c r="AV66" s="1116">
        <v>24853.439420892115</v>
      </c>
      <c r="AW66" s="321">
        <v>31933.862316164053</v>
      </c>
      <c r="AX66" s="300">
        <v>42</v>
      </c>
      <c r="AY66" s="318">
        <v>25.326721323565096</v>
      </c>
      <c r="AZ66" s="318">
        <v>27.404511809977414</v>
      </c>
      <c r="BA66" s="318">
        <v>14.654993077441556</v>
      </c>
      <c r="BB66" s="318">
        <v>21.080853858542696</v>
      </c>
      <c r="BC66" s="319">
        <v>88.467080069526759</v>
      </c>
      <c r="BD66" s="320">
        <v>88.538731671005834</v>
      </c>
      <c r="BE66" s="318">
        <v>98.953573385268015</v>
      </c>
      <c r="BF66" s="318">
        <v>50.408628410134334</v>
      </c>
      <c r="BG66" s="318">
        <v>73.598109932182354</v>
      </c>
      <c r="BH66" s="1116">
        <v>311.49904339859052</v>
      </c>
      <c r="BI66" s="321">
        <v>399.9661234681173</v>
      </c>
      <c r="BJ66" s="300">
        <v>42</v>
      </c>
      <c r="BK66" s="318">
        <v>0</v>
      </c>
      <c r="BL66" s="318">
        <v>0</v>
      </c>
      <c r="BM66" s="318">
        <v>0</v>
      </c>
      <c r="BN66" s="318">
        <v>0</v>
      </c>
      <c r="BO66" s="319">
        <v>0</v>
      </c>
      <c r="BP66" s="320">
        <v>0</v>
      </c>
      <c r="BQ66" s="318">
        <v>0</v>
      </c>
      <c r="BR66" s="318">
        <v>0</v>
      </c>
      <c r="BS66" s="318">
        <v>0</v>
      </c>
      <c r="BT66" s="1116">
        <v>0</v>
      </c>
      <c r="BU66" s="321">
        <v>0</v>
      </c>
      <c r="BV66" s="300">
        <v>42</v>
      </c>
      <c r="BW66" s="318">
        <v>42.364697486690709</v>
      </c>
      <c r="BX66" s="318">
        <v>53.116357597519453</v>
      </c>
      <c r="BY66" s="318">
        <v>32.879712873656324</v>
      </c>
      <c r="BZ66" s="318">
        <v>62.1030559616528</v>
      </c>
      <c r="CA66" s="319">
        <v>190.46382391951931</v>
      </c>
      <c r="CB66" s="320">
        <v>148.1011511587734</v>
      </c>
      <c r="CC66" s="318">
        <v>191.79518416272828</v>
      </c>
      <c r="CD66" s="318">
        <v>113.09600896579894</v>
      </c>
      <c r="CE66" s="318">
        <v>216.81605358399665</v>
      </c>
      <c r="CF66" s="1116">
        <v>669.8083978712973</v>
      </c>
      <c r="CG66" s="321">
        <v>860.27222179081662</v>
      </c>
      <c r="CH66" s="300">
        <v>42</v>
      </c>
      <c r="CI66" s="1116">
        <v>20079.655065351708</v>
      </c>
      <c r="CJ66" s="1116">
        <v>25325.076228939382</v>
      </c>
      <c r="CK66" s="1116">
        <v>24908.523071139094</v>
      </c>
      <c r="CL66" s="1116">
        <v>38398.717044422163</v>
      </c>
      <c r="CM66" s="318">
        <v>108711.97140985234</v>
      </c>
    </row>
    <row r="67" spans="1:91" s="270" customFormat="1" ht="15.75" customHeight="1">
      <c r="A67" s="322"/>
      <c r="B67" s="294"/>
      <c r="C67" s="308"/>
      <c r="D67" s="308"/>
      <c r="E67" s="308"/>
      <c r="F67" s="308"/>
      <c r="G67" s="309"/>
      <c r="H67" s="310"/>
      <c r="I67" s="308"/>
      <c r="J67" s="308"/>
      <c r="K67" s="308"/>
      <c r="L67" s="308"/>
      <c r="M67" s="310"/>
      <c r="N67" s="294"/>
      <c r="O67" s="308"/>
      <c r="P67" s="308"/>
      <c r="Q67" s="308"/>
      <c r="R67" s="308"/>
      <c r="S67" s="309"/>
      <c r="T67" s="310"/>
      <c r="U67" s="308"/>
      <c r="V67" s="308"/>
      <c r="W67" s="308"/>
      <c r="X67" s="308"/>
      <c r="Y67" s="310"/>
      <c r="Z67" s="294"/>
      <c r="AA67" s="308"/>
      <c r="AB67" s="308"/>
      <c r="AC67" s="308"/>
      <c r="AD67" s="308"/>
      <c r="AE67" s="309"/>
      <c r="AF67" s="310"/>
      <c r="AG67" s="308"/>
      <c r="AH67" s="308"/>
      <c r="AI67" s="308"/>
      <c r="AJ67" s="308"/>
      <c r="AK67" s="310"/>
      <c r="AL67" s="294"/>
      <c r="AM67" s="308"/>
      <c r="AN67" s="308"/>
      <c r="AO67" s="308"/>
      <c r="AP67" s="308"/>
      <c r="AQ67" s="309"/>
      <c r="AR67" s="310"/>
      <c r="AS67" s="308"/>
      <c r="AT67" s="308"/>
      <c r="AU67" s="308"/>
      <c r="AV67" s="308"/>
      <c r="AW67" s="310"/>
      <c r="AX67" s="294"/>
      <c r="AY67" s="308"/>
      <c r="AZ67" s="308"/>
      <c r="BA67" s="308"/>
      <c r="BB67" s="308"/>
      <c r="BC67" s="309"/>
      <c r="BD67" s="310"/>
      <c r="BE67" s="308"/>
      <c r="BF67" s="308"/>
      <c r="BG67" s="308"/>
      <c r="BH67" s="308"/>
      <c r="BI67" s="310"/>
      <c r="BJ67" s="294"/>
      <c r="BK67" s="308"/>
      <c r="BL67" s="308"/>
      <c r="BM67" s="308"/>
      <c r="BN67" s="308"/>
      <c r="BO67" s="309"/>
      <c r="BP67" s="310"/>
      <c r="BQ67" s="308"/>
      <c r="BR67" s="308"/>
      <c r="BS67" s="308"/>
      <c r="BT67" s="308"/>
      <c r="BU67" s="310"/>
      <c r="BV67" s="294"/>
      <c r="BW67" s="308"/>
      <c r="BX67" s="308"/>
      <c r="BY67" s="308"/>
      <c r="BZ67" s="308"/>
      <c r="CA67" s="309"/>
      <c r="CB67" s="310"/>
      <c r="CC67" s="308"/>
      <c r="CD67" s="308"/>
      <c r="CE67" s="308"/>
      <c r="CF67" s="308"/>
      <c r="CG67" s="310"/>
      <c r="CH67" s="294"/>
      <c r="CI67" s="308"/>
      <c r="CJ67" s="308"/>
      <c r="CK67" s="308"/>
      <c r="CL67" s="308"/>
      <c r="CM67" s="311"/>
    </row>
    <row r="68" spans="1:91" s="262" customFormat="1" ht="15.75" customHeight="1">
      <c r="A68" s="293" t="s">
        <v>270</v>
      </c>
      <c r="B68" s="294"/>
      <c r="C68" s="308"/>
      <c r="D68" s="308"/>
      <c r="E68" s="308"/>
      <c r="F68" s="308"/>
      <c r="G68" s="309"/>
      <c r="H68" s="310"/>
      <c r="I68" s="308"/>
      <c r="J68" s="308"/>
      <c r="K68" s="308"/>
      <c r="L68" s="308"/>
      <c r="M68" s="310"/>
      <c r="N68" s="294"/>
      <c r="O68" s="308"/>
      <c r="P68" s="308"/>
      <c r="Q68" s="308"/>
      <c r="R68" s="308"/>
      <c r="S68" s="309"/>
      <c r="T68" s="310"/>
      <c r="U68" s="308"/>
      <c r="V68" s="308"/>
      <c r="W68" s="308"/>
      <c r="X68" s="308"/>
      <c r="Y68" s="310"/>
      <c r="Z68" s="294"/>
      <c r="AA68" s="308"/>
      <c r="AB68" s="308"/>
      <c r="AC68" s="308"/>
      <c r="AD68" s="308"/>
      <c r="AE68" s="309"/>
      <c r="AF68" s="310"/>
      <c r="AG68" s="308"/>
      <c r="AH68" s="308"/>
      <c r="AI68" s="308"/>
      <c r="AJ68" s="308"/>
      <c r="AK68" s="310"/>
      <c r="AL68" s="294"/>
      <c r="AM68" s="308"/>
      <c r="AN68" s="308"/>
      <c r="AO68" s="308"/>
      <c r="AP68" s="308"/>
      <c r="AQ68" s="309"/>
      <c r="AR68" s="310"/>
      <c r="AS68" s="308"/>
      <c r="AT68" s="308"/>
      <c r="AU68" s="308"/>
      <c r="AV68" s="308"/>
      <c r="AW68" s="310"/>
      <c r="AX68" s="294"/>
      <c r="AY68" s="308"/>
      <c r="AZ68" s="308"/>
      <c r="BA68" s="308"/>
      <c r="BB68" s="308"/>
      <c r="BC68" s="309"/>
      <c r="BD68" s="310"/>
      <c r="BE68" s="308"/>
      <c r="BF68" s="308"/>
      <c r="BG68" s="308"/>
      <c r="BH68" s="308"/>
      <c r="BI68" s="310"/>
      <c r="BJ68" s="294"/>
      <c r="BK68" s="308"/>
      <c r="BL68" s="308"/>
      <c r="BM68" s="308"/>
      <c r="BN68" s="308"/>
      <c r="BO68" s="309"/>
      <c r="BP68" s="310"/>
      <c r="BQ68" s="308"/>
      <c r="BR68" s="308"/>
      <c r="BS68" s="308"/>
      <c r="BT68" s="308"/>
      <c r="BU68" s="310"/>
      <c r="BV68" s="294"/>
      <c r="BW68" s="308"/>
      <c r="BX68" s="308"/>
      <c r="BY68" s="308"/>
      <c r="BZ68" s="308"/>
      <c r="CA68" s="309"/>
      <c r="CB68" s="310"/>
      <c r="CC68" s="308"/>
      <c r="CD68" s="308"/>
      <c r="CE68" s="308"/>
      <c r="CF68" s="308"/>
      <c r="CG68" s="310"/>
      <c r="CH68" s="294"/>
      <c r="CI68" s="308"/>
      <c r="CJ68" s="308"/>
      <c r="CK68" s="308"/>
      <c r="CL68" s="308"/>
      <c r="CM68" s="311"/>
    </row>
    <row r="69" spans="1:91" s="268" customFormat="1" ht="15.75" customHeight="1">
      <c r="A69" s="312" t="s">
        <v>271</v>
      </c>
      <c r="B69" s="300">
        <v>43</v>
      </c>
      <c r="C69" s="343">
        <v>0</v>
      </c>
      <c r="D69" s="343">
        <v>0</v>
      </c>
      <c r="E69" s="343">
        <v>0</v>
      </c>
      <c r="F69" s="343">
        <v>0</v>
      </c>
      <c r="G69" s="302">
        <v>0</v>
      </c>
      <c r="H69" s="344">
        <v>0</v>
      </c>
      <c r="I69" s="343">
        <v>0</v>
      </c>
      <c r="J69" s="343">
        <v>0</v>
      </c>
      <c r="K69" s="343">
        <v>0</v>
      </c>
      <c r="L69" s="1114">
        <v>0</v>
      </c>
      <c r="M69" s="324">
        <v>0</v>
      </c>
      <c r="N69" s="300">
        <v>43</v>
      </c>
      <c r="O69" s="343">
        <v>0</v>
      </c>
      <c r="P69" s="343">
        <v>0</v>
      </c>
      <c r="Q69" s="343">
        <v>0</v>
      </c>
      <c r="R69" s="343">
        <v>0</v>
      </c>
      <c r="S69" s="302">
        <v>0</v>
      </c>
      <c r="T69" s="344">
        <v>0</v>
      </c>
      <c r="U69" s="343">
        <v>0</v>
      </c>
      <c r="V69" s="343">
        <v>0</v>
      </c>
      <c r="W69" s="343">
        <v>0</v>
      </c>
      <c r="X69" s="1114">
        <v>0</v>
      </c>
      <c r="Y69" s="324">
        <v>0</v>
      </c>
      <c r="Z69" s="300">
        <v>43</v>
      </c>
      <c r="AA69" s="343">
        <v>0</v>
      </c>
      <c r="AB69" s="343">
        <v>0</v>
      </c>
      <c r="AC69" s="343">
        <v>0</v>
      </c>
      <c r="AD69" s="343">
        <v>0</v>
      </c>
      <c r="AE69" s="302">
        <v>0</v>
      </c>
      <c r="AF69" s="344">
        <v>0</v>
      </c>
      <c r="AG69" s="343">
        <v>0</v>
      </c>
      <c r="AH69" s="343">
        <v>0</v>
      </c>
      <c r="AI69" s="343">
        <v>0</v>
      </c>
      <c r="AJ69" s="1114">
        <v>0</v>
      </c>
      <c r="AK69" s="324">
        <v>0</v>
      </c>
      <c r="AL69" s="300">
        <v>43</v>
      </c>
      <c r="AM69" s="343">
        <v>0</v>
      </c>
      <c r="AN69" s="343">
        <v>0</v>
      </c>
      <c r="AO69" s="343">
        <v>0</v>
      </c>
      <c r="AP69" s="343">
        <v>0</v>
      </c>
      <c r="AQ69" s="302">
        <v>0</v>
      </c>
      <c r="AR69" s="344">
        <v>0</v>
      </c>
      <c r="AS69" s="343">
        <v>0</v>
      </c>
      <c r="AT69" s="343">
        <v>0</v>
      </c>
      <c r="AU69" s="343">
        <v>0</v>
      </c>
      <c r="AV69" s="1114">
        <v>0</v>
      </c>
      <c r="AW69" s="324">
        <v>0</v>
      </c>
      <c r="AX69" s="300">
        <v>43</v>
      </c>
      <c r="AY69" s="343">
        <v>0</v>
      </c>
      <c r="AZ69" s="343">
        <v>0</v>
      </c>
      <c r="BA69" s="343">
        <v>0</v>
      </c>
      <c r="BB69" s="343">
        <v>0</v>
      </c>
      <c r="BC69" s="302">
        <v>0</v>
      </c>
      <c r="BD69" s="344">
        <v>0</v>
      </c>
      <c r="BE69" s="343">
        <v>0</v>
      </c>
      <c r="BF69" s="343">
        <v>0</v>
      </c>
      <c r="BG69" s="343">
        <v>0</v>
      </c>
      <c r="BH69" s="1114">
        <v>0</v>
      </c>
      <c r="BI69" s="324">
        <v>0</v>
      </c>
      <c r="BJ69" s="300">
        <v>43</v>
      </c>
      <c r="BK69" s="343"/>
      <c r="BL69" s="343"/>
      <c r="BM69" s="343"/>
      <c r="BN69" s="343"/>
      <c r="BO69" s="302">
        <v>0</v>
      </c>
      <c r="BP69" s="344"/>
      <c r="BQ69" s="343"/>
      <c r="BR69" s="343"/>
      <c r="BS69" s="343"/>
      <c r="BT69" s="1114">
        <v>0</v>
      </c>
      <c r="BU69" s="324">
        <v>0</v>
      </c>
      <c r="BV69" s="300">
        <v>43</v>
      </c>
      <c r="BW69" s="343">
        <v>0</v>
      </c>
      <c r="BX69" s="343">
        <v>0</v>
      </c>
      <c r="BY69" s="343">
        <v>0</v>
      </c>
      <c r="BZ69" s="343">
        <v>0</v>
      </c>
      <c r="CA69" s="302">
        <v>0</v>
      </c>
      <c r="CB69" s="344">
        <v>0</v>
      </c>
      <c r="CC69" s="343">
        <v>0</v>
      </c>
      <c r="CD69" s="343">
        <v>0</v>
      </c>
      <c r="CE69" s="343">
        <v>0</v>
      </c>
      <c r="CF69" s="1114">
        <v>0</v>
      </c>
      <c r="CG69" s="324">
        <v>0</v>
      </c>
      <c r="CH69" s="300">
        <v>43</v>
      </c>
      <c r="CI69" s="1114">
        <v>0</v>
      </c>
      <c r="CJ69" s="1114">
        <v>0</v>
      </c>
      <c r="CK69" s="1114">
        <v>0</v>
      </c>
      <c r="CL69" s="1114">
        <v>0</v>
      </c>
      <c r="CM69" s="301">
        <v>0</v>
      </c>
    </row>
    <row r="70" spans="1:91" ht="15.75" customHeight="1">
      <c r="A70" s="312" t="s">
        <v>273</v>
      </c>
      <c r="B70" s="300">
        <v>44</v>
      </c>
      <c r="C70" s="343"/>
      <c r="D70" s="343"/>
      <c r="E70" s="343"/>
      <c r="F70" s="343"/>
      <c r="G70" s="302">
        <v>0</v>
      </c>
      <c r="H70" s="344"/>
      <c r="I70" s="343"/>
      <c r="J70" s="343"/>
      <c r="K70" s="343"/>
      <c r="L70" s="1114">
        <v>0</v>
      </c>
      <c r="M70" s="324">
        <v>0</v>
      </c>
      <c r="N70" s="300">
        <v>44</v>
      </c>
      <c r="O70" s="343"/>
      <c r="P70" s="343"/>
      <c r="Q70" s="343"/>
      <c r="R70" s="343"/>
      <c r="S70" s="302">
        <v>0</v>
      </c>
      <c r="T70" s="344"/>
      <c r="U70" s="343"/>
      <c r="V70" s="343"/>
      <c r="W70" s="343"/>
      <c r="X70" s="1114">
        <v>0</v>
      </c>
      <c r="Y70" s="324">
        <v>0</v>
      </c>
      <c r="Z70" s="300">
        <v>44</v>
      </c>
      <c r="AA70" s="343"/>
      <c r="AB70" s="343"/>
      <c r="AC70" s="343"/>
      <c r="AD70" s="343"/>
      <c r="AE70" s="302">
        <v>0</v>
      </c>
      <c r="AF70" s="344"/>
      <c r="AG70" s="343"/>
      <c r="AH70" s="343"/>
      <c r="AI70" s="343"/>
      <c r="AJ70" s="1114">
        <v>0</v>
      </c>
      <c r="AK70" s="324">
        <v>0</v>
      </c>
      <c r="AL70" s="300">
        <v>44</v>
      </c>
      <c r="AM70" s="343"/>
      <c r="AN70" s="343"/>
      <c r="AO70" s="343"/>
      <c r="AP70" s="343"/>
      <c r="AQ70" s="302">
        <v>0</v>
      </c>
      <c r="AR70" s="344"/>
      <c r="AS70" s="343"/>
      <c r="AT70" s="343"/>
      <c r="AU70" s="343"/>
      <c r="AV70" s="1114">
        <v>0</v>
      </c>
      <c r="AW70" s="324">
        <v>0</v>
      </c>
      <c r="AX70" s="300">
        <v>44</v>
      </c>
      <c r="AY70" s="343"/>
      <c r="AZ70" s="343"/>
      <c r="BA70" s="343"/>
      <c r="BB70" s="343"/>
      <c r="BC70" s="302">
        <v>0</v>
      </c>
      <c r="BD70" s="344"/>
      <c r="BE70" s="343"/>
      <c r="BF70" s="343"/>
      <c r="BG70" s="343"/>
      <c r="BH70" s="1114">
        <v>0</v>
      </c>
      <c r="BI70" s="324">
        <v>0</v>
      </c>
      <c r="BJ70" s="300">
        <v>44</v>
      </c>
      <c r="BK70" s="343"/>
      <c r="BL70" s="343"/>
      <c r="BM70" s="343"/>
      <c r="BN70" s="343"/>
      <c r="BO70" s="302">
        <v>0</v>
      </c>
      <c r="BP70" s="344"/>
      <c r="BQ70" s="343"/>
      <c r="BR70" s="343"/>
      <c r="BS70" s="343"/>
      <c r="BT70" s="1114">
        <v>0</v>
      </c>
      <c r="BU70" s="324">
        <v>0</v>
      </c>
      <c r="BV70" s="300">
        <v>44</v>
      </c>
      <c r="BW70" s="343"/>
      <c r="BX70" s="343"/>
      <c r="BY70" s="343"/>
      <c r="BZ70" s="343"/>
      <c r="CA70" s="302">
        <v>0</v>
      </c>
      <c r="CB70" s="344"/>
      <c r="CC70" s="343"/>
      <c r="CD70" s="343"/>
      <c r="CE70" s="343"/>
      <c r="CF70" s="1114">
        <v>0</v>
      </c>
      <c r="CG70" s="324">
        <v>0</v>
      </c>
      <c r="CH70" s="300">
        <v>44</v>
      </c>
      <c r="CI70" s="1114">
        <v>0</v>
      </c>
      <c r="CJ70" s="1114">
        <v>0</v>
      </c>
      <c r="CK70" s="1114">
        <v>0</v>
      </c>
      <c r="CL70" s="1114">
        <v>0</v>
      </c>
      <c r="CM70" s="301">
        <v>0</v>
      </c>
    </row>
    <row r="71" spans="1:91" ht="15.75" customHeight="1">
      <c r="A71" s="312" t="s">
        <v>1337</v>
      </c>
      <c r="B71" s="300">
        <v>45</v>
      </c>
      <c r="C71" s="343"/>
      <c r="D71" s="343"/>
      <c r="E71" s="343"/>
      <c r="F71" s="343"/>
      <c r="G71" s="302">
        <v>0</v>
      </c>
      <c r="H71" s="344"/>
      <c r="I71" s="343"/>
      <c r="J71" s="343"/>
      <c r="K71" s="343"/>
      <c r="L71" s="1114">
        <v>0</v>
      </c>
      <c r="M71" s="324">
        <v>0</v>
      </c>
      <c r="N71" s="300">
        <v>45</v>
      </c>
      <c r="O71" s="343"/>
      <c r="P71" s="343"/>
      <c r="Q71" s="343"/>
      <c r="R71" s="343"/>
      <c r="S71" s="302">
        <v>0</v>
      </c>
      <c r="T71" s="344"/>
      <c r="U71" s="343"/>
      <c r="V71" s="343"/>
      <c r="W71" s="343"/>
      <c r="X71" s="1114">
        <v>0</v>
      </c>
      <c r="Y71" s="324">
        <v>0</v>
      </c>
      <c r="Z71" s="300">
        <v>45</v>
      </c>
      <c r="AA71" s="343"/>
      <c r="AB71" s="343"/>
      <c r="AC71" s="343"/>
      <c r="AD71" s="343"/>
      <c r="AE71" s="302">
        <v>0</v>
      </c>
      <c r="AF71" s="344"/>
      <c r="AG71" s="343"/>
      <c r="AH71" s="343"/>
      <c r="AI71" s="343"/>
      <c r="AJ71" s="1114">
        <v>0</v>
      </c>
      <c r="AK71" s="324">
        <v>0</v>
      </c>
      <c r="AL71" s="300">
        <v>45</v>
      </c>
      <c r="AM71" s="343"/>
      <c r="AN71" s="343"/>
      <c r="AO71" s="343"/>
      <c r="AP71" s="343"/>
      <c r="AQ71" s="302">
        <v>0</v>
      </c>
      <c r="AR71" s="344"/>
      <c r="AS71" s="343"/>
      <c r="AT71" s="343"/>
      <c r="AU71" s="343"/>
      <c r="AV71" s="1114">
        <v>0</v>
      </c>
      <c r="AW71" s="324">
        <v>0</v>
      </c>
      <c r="AX71" s="300">
        <v>45</v>
      </c>
      <c r="AY71" s="343"/>
      <c r="AZ71" s="343"/>
      <c r="BA71" s="343"/>
      <c r="BB71" s="343"/>
      <c r="BC71" s="302">
        <v>0</v>
      </c>
      <c r="BD71" s="344"/>
      <c r="BE71" s="343"/>
      <c r="BF71" s="343"/>
      <c r="BG71" s="343"/>
      <c r="BH71" s="1114">
        <v>0</v>
      </c>
      <c r="BI71" s="324">
        <v>0</v>
      </c>
      <c r="BJ71" s="300">
        <v>45</v>
      </c>
      <c r="BK71" s="343"/>
      <c r="BL71" s="343"/>
      <c r="BM71" s="343"/>
      <c r="BN71" s="343"/>
      <c r="BO71" s="302">
        <v>0</v>
      </c>
      <c r="BP71" s="344"/>
      <c r="BQ71" s="343"/>
      <c r="BR71" s="343"/>
      <c r="BS71" s="343"/>
      <c r="BT71" s="1114">
        <v>0</v>
      </c>
      <c r="BU71" s="324">
        <v>0</v>
      </c>
      <c r="BV71" s="300">
        <v>45</v>
      </c>
      <c r="BW71" s="343"/>
      <c r="BX71" s="343"/>
      <c r="BY71" s="343"/>
      <c r="BZ71" s="343"/>
      <c r="CA71" s="302">
        <v>0</v>
      </c>
      <c r="CB71" s="344"/>
      <c r="CC71" s="343"/>
      <c r="CD71" s="343"/>
      <c r="CE71" s="343"/>
      <c r="CF71" s="1114">
        <v>0</v>
      </c>
      <c r="CG71" s="324">
        <v>0</v>
      </c>
      <c r="CH71" s="300">
        <v>45</v>
      </c>
      <c r="CI71" s="1114">
        <v>0</v>
      </c>
      <c r="CJ71" s="1114">
        <v>0</v>
      </c>
      <c r="CK71" s="1114">
        <v>0</v>
      </c>
      <c r="CL71" s="1114">
        <v>0</v>
      </c>
      <c r="CM71" s="301">
        <v>0</v>
      </c>
    </row>
    <row r="72" spans="1:91" ht="15.75" customHeight="1">
      <c r="A72" s="312" t="s">
        <v>277</v>
      </c>
      <c r="B72" s="300">
        <v>46</v>
      </c>
      <c r="C72" s="343"/>
      <c r="D72" s="343"/>
      <c r="E72" s="343"/>
      <c r="F72" s="343"/>
      <c r="G72" s="302">
        <v>0</v>
      </c>
      <c r="H72" s="344"/>
      <c r="I72" s="343"/>
      <c r="J72" s="343"/>
      <c r="K72" s="343"/>
      <c r="L72" s="1114">
        <v>0</v>
      </c>
      <c r="M72" s="324">
        <v>0</v>
      </c>
      <c r="N72" s="300">
        <v>46</v>
      </c>
      <c r="O72" s="343"/>
      <c r="P72" s="343"/>
      <c r="Q72" s="343"/>
      <c r="R72" s="343"/>
      <c r="S72" s="302">
        <v>0</v>
      </c>
      <c r="T72" s="344"/>
      <c r="U72" s="343"/>
      <c r="V72" s="343"/>
      <c r="W72" s="343"/>
      <c r="X72" s="1114">
        <v>0</v>
      </c>
      <c r="Y72" s="324">
        <v>0</v>
      </c>
      <c r="Z72" s="300">
        <v>46</v>
      </c>
      <c r="AA72" s="343"/>
      <c r="AB72" s="343"/>
      <c r="AC72" s="343"/>
      <c r="AD72" s="343"/>
      <c r="AE72" s="302">
        <v>0</v>
      </c>
      <c r="AF72" s="344"/>
      <c r="AG72" s="343"/>
      <c r="AH72" s="343"/>
      <c r="AI72" s="343"/>
      <c r="AJ72" s="1114">
        <v>0</v>
      </c>
      <c r="AK72" s="324">
        <v>0</v>
      </c>
      <c r="AL72" s="300">
        <v>46</v>
      </c>
      <c r="AM72" s="343"/>
      <c r="AN72" s="343"/>
      <c r="AO72" s="343"/>
      <c r="AP72" s="343"/>
      <c r="AQ72" s="302">
        <v>0</v>
      </c>
      <c r="AR72" s="344"/>
      <c r="AS72" s="343"/>
      <c r="AT72" s="343"/>
      <c r="AU72" s="343"/>
      <c r="AV72" s="1114">
        <v>0</v>
      </c>
      <c r="AW72" s="324">
        <v>0</v>
      </c>
      <c r="AX72" s="300">
        <v>46</v>
      </c>
      <c r="AY72" s="343"/>
      <c r="AZ72" s="343"/>
      <c r="BA72" s="343"/>
      <c r="BB72" s="343"/>
      <c r="BC72" s="302">
        <v>0</v>
      </c>
      <c r="BD72" s="344"/>
      <c r="BE72" s="343"/>
      <c r="BF72" s="343"/>
      <c r="BG72" s="343"/>
      <c r="BH72" s="1114">
        <v>0</v>
      </c>
      <c r="BI72" s="324">
        <v>0</v>
      </c>
      <c r="BJ72" s="300">
        <v>46</v>
      </c>
      <c r="BK72" s="343"/>
      <c r="BL72" s="343"/>
      <c r="BM72" s="343"/>
      <c r="BN72" s="343"/>
      <c r="BO72" s="302">
        <v>0</v>
      </c>
      <c r="BP72" s="344"/>
      <c r="BQ72" s="343"/>
      <c r="BR72" s="343"/>
      <c r="BS72" s="343"/>
      <c r="BT72" s="1114">
        <v>0</v>
      </c>
      <c r="BU72" s="324">
        <v>0</v>
      </c>
      <c r="BV72" s="300">
        <v>46</v>
      </c>
      <c r="BW72" s="343"/>
      <c r="BX72" s="343"/>
      <c r="BY72" s="343"/>
      <c r="BZ72" s="343"/>
      <c r="CA72" s="302">
        <v>0</v>
      </c>
      <c r="CB72" s="344"/>
      <c r="CC72" s="343"/>
      <c r="CD72" s="343"/>
      <c r="CE72" s="343"/>
      <c r="CF72" s="1114">
        <v>0</v>
      </c>
      <c r="CG72" s="324">
        <v>0</v>
      </c>
      <c r="CH72" s="300">
        <v>46</v>
      </c>
      <c r="CI72" s="1114">
        <v>0</v>
      </c>
      <c r="CJ72" s="1114">
        <v>0</v>
      </c>
      <c r="CK72" s="1114">
        <v>0</v>
      </c>
      <c r="CL72" s="1114">
        <v>0</v>
      </c>
      <c r="CM72" s="301">
        <v>0</v>
      </c>
    </row>
    <row r="73" spans="1:91" ht="15.75" customHeight="1">
      <c r="A73" s="312" t="s">
        <v>279</v>
      </c>
      <c r="B73" s="300">
        <v>47</v>
      </c>
      <c r="C73" s="343"/>
      <c r="D73" s="343"/>
      <c r="E73" s="343"/>
      <c r="F73" s="343"/>
      <c r="G73" s="302">
        <v>0</v>
      </c>
      <c r="H73" s="344"/>
      <c r="I73" s="343"/>
      <c r="J73" s="343"/>
      <c r="K73" s="343"/>
      <c r="L73" s="1114">
        <v>0</v>
      </c>
      <c r="M73" s="324">
        <v>0</v>
      </c>
      <c r="N73" s="300">
        <v>47</v>
      </c>
      <c r="O73" s="343"/>
      <c r="P73" s="343"/>
      <c r="Q73" s="343"/>
      <c r="R73" s="343"/>
      <c r="S73" s="302">
        <v>0</v>
      </c>
      <c r="T73" s="344"/>
      <c r="U73" s="343"/>
      <c r="V73" s="343"/>
      <c r="W73" s="343"/>
      <c r="X73" s="1114">
        <v>0</v>
      </c>
      <c r="Y73" s="324">
        <v>0</v>
      </c>
      <c r="Z73" s="300">
        <v>47</v>
      </c>
      <c r="AA73" s="343"/>
      <c r="AB73" s="343"/>
      <c r="AC73" s="343"/>
      <c r="AD73" s="343"/>
      <c r="AE73" s="302">
        <v>0</v>
      </c>
      <c r="AF73" s="344"/>
      <c r="AG73" s="343"/>
      <c r="AH73" s="343"/>
      <c r="AI73" s="343"/>
      <c r="AJ73" s="1114">
        <v>0</v>
      </c>
      <c r="AK73" s="324">
        <v>0</v>
      </c>
      <c r="AL73" s="300">
        <v>47</v>
      </c>
      <c r="AM73" s="343"/>
      <c r="AN73" s="343"/>
      <c r="AO73" s="343"/>
      <c r="AP73" s="343"/>
      <c r="AQ73" s="302">
        <v>0</v>
      </c>
      <c r="AR73" s="344"/>
      <c r="AS73" s="343"/>
      <c r="AT73" s="343"/>
      <c r="AU73" s="343"/>
      <c r="AV73" s="1114">
        <v>0</v>
      </c>
      <c r="AW73" s="324">
        <v>0</v>
      </c>
      <c r="AX73" s="300">
        <v>47</v>
      </c>
      <c r="AY73" s="343"/>
      <c r="AZ73" s="343"/>
      <c r="BA73" s="343"/>
      <c r="BB73" s="343"/>
      <c r="BC73" s="302">
        <v>0</v>
      </c>
      <c r="BD73" s="344"/>
      <c r="BE73" s="343"/>
      <c r="BF73" s="343"/>
      <c r="BG73" s="343"/>
      <c r="BH73" s="1114">
        <v>0</v>
      </c>
      <c r="BI73" s="324">
        <v>0</v>
      </c>
      <c r="BJ73" s="300">
        <v>47</v>
      </c>
      <c r="BK73" s="343"/>
      <c r="BL73" s="343"/>
      <c r="BM73" s="343"/>
      <c r="BN73" s="343"/>
      <c r="BO73" s="302">
        <v>0</v>
      </c>
      <c r="BP73" s="344"/>
      <c r="BQ73" s="343"/>
      <c r="BR73" s="343"/>
      <c r="BS73" s="343"/>
      <c r="BT73" s="1114">
        <v>0</v>
      </c>
      <c r="BU73" s="324">
        <v>0</v>
      </c>
      <c r="BV73" s="300">
        <v>47</v>
      </c>
      <c r="BW73" s="343"/>
      <c r="BX73" s="343"/>
      <c r="BY73" s="343"/>
      <c r="BZ73" s="343"/>
      <c r="CA73" s="302">
        <v>0</v>
      </c>
      <c r="CB73" s="344"/>
      <c r="CC73" s="343"/>
      <c r="CD73" s="343"/>
      <c r="CE73" s="343"/>
      <c r="CF73" s="1114">
        <v>0</v>
      </c>
      <c r="CG73" s="324">
        <v>0</v>
      </c>
      <c r="CH73" s="300">
        <v>47</v>
      </c>
      <c r="CI73" s="1114">
        <v>0</v>
      </c>
      <c r="CJ73" s="1114">
        <v>0</v>
      </c>
      <c r="CK73" s="1114">
        <v>0</v>
      </c>
      <c r="CL73" s="1114">
        <v>0</v>
      </c>
      <c r="CM73" s="301">
        <v>0</v>
      </c>
    </row>
    <row r="74" spans="1:91" ht="15.75" customHeight="1">
      <c r="A74" s="312" t="s">
        <v>281</v>
      </c>
      <c r="B74" s="300">
        <v>48</v>
      </c>
      <c r="C74" s="343">
        <v>0</v>
      </c>
      <c r="D74" s="343">
        <v>0</v>
      </c>
      <c r="E74" s="343">
        <v>0</v>
      </c>
      <c r="F74" s="343">
        <v>0</v>
      </c>
      <c r="G74" s="302">
        <v>0</v>
      </c>
      <c r="H74" s="344">
        <v>0</v>
      </c>
      <c r="I74" s="343">
        <v>0</v>
      </c>
      <c r="J74" s="343">
        <v>0</v>
      </c>
      <c r="K74" s="343">
        <v>0</v>
      </c>
      <c r="L74" s="1114">
        <v>0</v>
      </c>
      <c r="M74" s="324">
        <v>0</v>
      </c>
      <c r="N74" s="300">
        <v>48</v>
      </c>
      <c r="O74" s="343">
        <v>0</v>
      </c>
      <c r="P74" s="343">
        <v>0</v>
      </c>
      <c r="Q74" s="343">
        <v>0</v>
      </c>
      <c r="R74" s="343">
        <v>0</v>
      </c>
      <c r="S74" s="302">
        <v>0</v>
      </c>
      <c r="T74" s="344">
        <v>0</v>
      </c>
      <c r="U74" s="343">
        <v>0</v>
      </c>
      <c r="V74" s="343">
        <v>0</v>
      </c>
      <c r="W74" s="343">
        <v>0</v>
      </c>
      <c r="X74" s="1114">
        <v>0</v>
      </c>
      <c r="Y74" s="324">
        <v>0</v>
      </c>
      <c r="Z74" s="300">
        <v>48</v>
      </c>
      <c r="AA74" s="343">
        <v>0</v>
      </c>
      <c r="AB74" s="343">
        <v>0</v>
      </c>
      <c r="AC74" s="343">
        <v>0</v>
      </c>
      <c r="AD74" s="343">
        <v>0</v>
      </c>
      <c r="AE74" s="302">
        <v>0</v>
      </c>
      <c r="AF74" s="344">
        <v>0</v>
      </c>
      <c r="AG74" s="343">
        <v>0</v>
      </c>
      <c r="AH74" s="343">
        <v>0</v>
      </c>
      <c r="AI74" s="343">
        <v>0</v>
      </c>
      <c r="AJ74" s="1114">
        <v>0</v>
      </c>
      <c r="AK74" s="324">
        <v>0</v>
      </c>
      <c r="AL74" s="300">
        <v>48</v>
      </c>
      <c r="AM74" s="343">
        <v>0</v>
      </c>
      <c r="AN74" s="343">
        <v>0</v>
      </c>
      <c r="AO74" s="343">
        <v>0</v>
      </c>
      <c r="AP74" s="343">
        <v>0</v>
      </c>
      <c r="AQ74" s="302">
        <v>0</v>
      </c>
      <c r="AR74" s="344">
        <v>0</v>
      </c>
      <c r="AS74" s="343">
        <v>0</v>
      </c>
      <c r="AT74" s="343">
        <v>0</v>
      </c>
      <c r="AU74" s="343">
        <v>0</v>
      </c>
      <c r="AV74" s="1114">
        <v>0</v>
      </c>
      <c r="AW74" s="324">
        <v>0</v>
      </c>
      <c r="AX74" s="300">
        <v>48</v>
      </c>
      <c r="AY74" s="343">
        <v>0</v>
      </c>
      <c r="AZ74" s="343">
        <v>0</v>
      </c>
      <c r="BA74" s="343">
        <v>0</v>
      </c>
      <c r="BB74" s="343">
        <v>0</v>
      </c>
      <c r="BC74" s="302">
        <v>0</v>
      </c>
      <c r="BD74" s="344">
        <v>0</v>
      </c>
      <c r="BE74" s="343">
        <v>0</v>
      </c>
      <c r="BF74" s="343">
        <v>0</v>
      </c>
      <c r="BG74" s="343">
        <v>0</v>
      </c>
      <c r="BH74" s="1114">
        <v>0</v>
      </c>
      <c r="BI74" s="324">
        <v>0</v>
      </c>
      <c r="BJ74" s="300">
        <v>48</v>
      </c>
      <c r="BK74" s="343"/>
      <c r="BL74" s="343"/>
      <c r="BM74" s="343"/>
      <c r="BN74" s="343"/>
      <c r="BO74" s="302">
        <v>0</v>
      </c>
      <c r="BP74" s="344"/>
      <c r="BQ74" s="343"/>
      <c r="BR74" s="343"/>
      <c r="BS74" s="343"/>
      <c r="BT74" s="1114">
        <v>0</v>
      </c>
      <c r="BU74" s="324">
        <v>0</v>
      </c>
      <c r="BV74" s="300">
        <v>48</v>
      </c>
      <c r="BW74" s="343">
        <v>0</v>
      </c>
      <c r="BX74" s="343">
        <v>0</v>
      </c>
      <c r="BY74" s="343">
        <v>0</v>
      </c>
      <c r="BZ74" s="343">
        <v>0</v>
      </c>
      <c r="CA74" s="302">
        <v>0</v>
      </c>
      <c r="CB74" s="344">
        <v>0</v>
      </c>
      <c r="CC74" s="343">
        <v>0</v>
      </c>
      <c r="CD74" s="343">
        <v>0</v>
      </c>
      <c r="CE74" s="343">
        <v>0</v>
      </c>
      <c r="CF74" s="1114">
        <v>0</v>
      </c>
      <c r="CG74" s="324">
        <v>0</v>
      </c>
      <c r="CH74" s="300">
        <v>48</v>
      </c>
      <c r="CI74" s="1114">
        <v>0</v>
      </c>
      <c r="CJ74" s="1114">
        <v>0</v>
      </c>
      <c r="CK74" s="1114">
        <v>0</v>
      </c>
      <c r="CL74" s="1114">
        <v>0</v>
      </c>
      <c r="CM74" s="301">
        <v>0</v>
      </c>
    </row>
    <row r="75" spans="1:91" ht="15.75" customHeight="1">
      <c r="A75" s="312" t="s">
        <v>283</v>
      </c>
      <c r="B75" s="300">
        <v>49</v>
      </c>
      <c r="C75" s="343"/>
      <c r="D75" s="343"/>
      <c r="E75" s="343"/>
      <c r="F75" s="343"/>
      <c r="G75" s="302">
        <v>0</v>
      </c>
      <c r="H75" s="344"/>
      <c r="I75" s="343"/>
      <c r="J75" s="343"/>
      <c r="K75" s="343"/>
      <c r="L75" s="1114">
        <v>0</v>
      </c>
      <c r="M75" s="324">
        <v>0</v>
      </c>
      <c r="N75" s="300">
        <v>49</v>
      </c>
      <c r="O75" s="343"/>
      <c r="P75" s="343"/>
      <c r="Q75" s="343"/>
      <c r="R75" s="343"/>
      <c r="S75" s="302">
        <v>0</v>
      </c>
      <c r="T75" s="344"/>
      <c r="U75" s="343"/>
      <c r="V75" s="343"/>
      <c r="W75" s="343"/>
      <c r="X75" s="1114">
        <v>0</v>
      </c>
      <c r="Y75" s="324">
        <v>0</v>
      </c>
      <c r="Z75" s="300">
        <v>49</v>
      </c>
      <c r="AA75" s="343"/>
      <c r="AB75" s="343"/>
      <c r="AC75" s="343"/>
      <c r="AD75" s="343"/>
      <c r="AE75" s="302">
        <v>0</v>
      </c>
      <c r="AF75" s="344"/>
      <c r="AG75" s="343"/>
      <c r="AH75" s="343"/>
      <c r="AI75" s="343"/>
      <c r="AJ75" s="1114">
        <v>0</v>
      </c>
      <c r="AK75" s="324">
        <v>0</v>
      </c>
      <c r="AL75" s="300">
        <v>49</v>
      </c>
      <c r="AM75" s="343"/>
      <c r="AN75" s="343"/>
      <c r="AO75" s="343"/>
      <c r="AP75" s="343"/>
      <c r="AQ75" s="302">
        <v>0</v>
      </c>
      <c r="AR75" s="344"/>
      <c r="AS75" s="343"/>
      <c r="AT75" s="343"/>
      <c r="AU75" s="343"/>
      <c r="AV75" s="1114">
        <v>0</v>
      </c>
      <c r="AW75" s="324">
        <v>0</v>
      </c>
      <c r="AX75" s="300">
        <v>49</v>
      </c>
      <c r="AY75" s="343"/>
      <c r="AZ75" s="343"/>
      <c r="BA75" s="343"/>
      <c r="BB75" s="343"/>
      <c r="BC75" s="302">
        <v>0</v>
      </c>
      <c r="BD75" s="344"/>
      <c r="BE75" s="343"/>
      <c r="BF75" s="343"/>
      <c r="BG75" s="343"/>
      <c r="BH75" s="1114">
        <v>0</v>
      </c>
      <c r="BI75" s="324">
        <v>0</v>
      </c>
      <c r="BJ75" s="300">
        <v>49</v>
      </c>
      <c r="BK75" s="343"/>
      <c r="BL75" s="343"/>
      <c r="BM75" s="343"/>
      <c r="BN75" s="343"/>
      <c r="BO75" s="302">
        <v>0</v>
      </c>
      <c r="BP75" s="344"/>
      <c r="BQ75" s="343"/>
      <c r="BR75" s="343"/>
      <c r="BS75" s="343"/>
      <c r="BT75" s="1114">
        <v>0</v>
      </c>
      <c r="BU75" s="324">
        <v>0</v>
      </c>
      <c r="BV75" s="300">
        <v>49</v>
      </c>
      <c r="BW75" s="343"/>
      <c r="BX75" s="343"/>
      <c r="BY75" s="343"/>
      <c r="BZ75" s="343"/>
      <c r="CA75" s="302">
        <v>0</v>
      </c>
      <c r="CB75" s="344"/>
      <c r="CC75" s="343"/>
      <c r="CD75" s="343"/>
      <c r="CE75" s="343"/>
      <c r="CF75" s="1114">
        <v>0</v>
      </c>
      <c r="CG75" s="324">
        <v>0</v>
      </c>
      <c r="CH75" s="300">
        <v>49</v>
      </c>
      <c r="CI75" s="1114">
        <v>0</v>
      </c>
      <c r="CJ75" s="1114">
        <v>0</v>
      </c>
      <c r="CK75" s="1114">
        <v>0</v>
      </c>
      <c r="CL75" s="1114">
        <v>0</v>
      </c>
      <c r="CM75" s="301">
        <v>0</v>
      </c>
    </row>
    <row r="76" spans="1:91" ht="15.75" customHeight="1">
      <c r="A76" s="312" t="s">
        <v>285</v>
      </c>
      <c r="B76" s="300">
        <v>50</v>
      </c>
      <c r="C76" s="343"/>
      <c r="D76" s="343"/>
      <c r="E76" s="343"/>
      <c r="F76" s="343"/>
      <c r="G76" s="302">
        <v>0</v>
      </c>
      <c r="H76" s="344"/>
      <c r="I76" s="343"/>
      <c r="J76" s="343"/>
      <c r="K76" s="343"/>
      <c r="L76" s="1114">
        <v>0</v>
      </c>
      <c r="M76" s="324">
        <v>0</v>
      </c>
      <c r="N76" s="300">
        <v>50</v>
      </c>
      <c r="O76" s="343"/>
      <c r="P76" s="343"/>
      <c r="Q76" s="343"/>
      <c r="R76" s="343"/>
      <c r="S76" s="302">
        <v>0</v>
      </c>
      <c r="T76" s="344"/>
      <c r="U76" s="343"/>
      <c r="V76" s="343"/>
      <c r="W76" s="343"/>
      <c r="X76" s="1114">
        <v>0</v>
      </c>
      <c r="Y76" s="324">
        <v>0</v>
      </c>
      <c r="Z76" s="300">
        <v>50</v>
      </c>
      <c r="AA76" s="343"/>
      <c r="AB76" s="343"/>
      <c r="AC76" s="343"/>
      <c r="AD76" s="343"/>
      <c r="AE76" s="302">
        <v>0</v>
      </c>
      <c r="AF76" s="344"/>
      <c r="AG76" s="343"/>
      <c r="AH76" s="343"/>
      <c r="AI76" s="343"/>
      <c r="AJ76" s="1114">
        <v>0</v>
      </c>
      <c r="AK76" s="324">
        <v>0</v>
      </c>
      <c r="AL76" s="300">
        <v>50</v>
      </c>
      <c r="AM76" s="343"/>
      <c r="AN76" s="343"/>
      <c r="AO76" s="343"/>
      <c r="AP76" s="343"/>
      <c r="AQ76" s="302">
        <v>0</v>
      </c>
      <c r="AR76" s="344"/>
      <c r="AS76" s="343"/>
      <c r="AT76" s="343"/>
      <c r="AU76" s="343"/>
      <c r="AV76" s="1114">
        <v>0</v>
      </c>
      <c r="AW76" s="324">
        <v>0</v>
      </c>
      <c r="AX76" s="300">
        <v>50</v>
      </c>
      <c r="AY76" s="343"/>
      <c r="AZ76" s="343"/>
      <c r="BA76" s="343"/>
      <c r="BB76" s="343"/>
      <c r="BC76" s="302">
        <v>0</v>
      </c>
      <c r="BD76" s="344"/>
      <c r="BE76" s="343"/>
      <c r="BF76" s="343"/>
      <c r="BG76" s="343"/>
      <c r="BH76" s="1114">
        <v>0</v>
      </c>
      <c r="BI76" s="324">
        <v>0</v>
      </c>
      <c r="BJ76" s="300">
        <v>50</v>
      </c>
      <c r="BK76" s="343"/>
      <c r="BL76" s="343"/>
      <c r="BM76" s="343"/>
      <c r="BN76" s="343"/>
      <c r="BO76" s="302">
        <v>0</v>
      </c>
      <c r="BP76" s="344"/>
      <c r="BQ76" s="343"/>
      <c r="BR76" s="343"/>
      <c r="BS76" s="343"/>
      <c r="BT76" s="1114">
        <v>0</v>
      </c>
      <c r="BU76" s="324">
        <v>0</v>
      </c>
      <c r="BV76" s="300">
        <v>50</v>
      </c>
      <c r="BW76" s="343"/>
      <c r="BX76" s="343"/>
      <c r="BY76" s="343"/>
      <c r="BZ76" s="343"/>
      <c r="CA76" s="302">
        <v>0</v>
      </c>
      <c r="CB76" s="344"/>
      <c r="CC76" s="343"/>
      <c r="CD76" s="343"/>
      <c r="CE76" s="343"/>
      <c r="CF76" s="1114">
        <v>0</v>
      </c>
      <c r="CG76" s="324">
        <v>0</v>
      </c>
      <c r="CH76" s="300">
        <v>50</v>
      </c>
      <c r="CI76" s="1114">
        <v>0</v>
      </c>
      <c r="CJ76" s="1114">
        <v>0</v>
      </c>
      <c r="CK76" s="1114">
        <v>0</v>
      </c>
      <c r="CL76" s="1114">
        <v>0</v>
      </c>
      <c r="CM76" s="301">
        <v>0</v>
      </c>
    </row>
    <row r="77" spans="1:91" ht="15.75" customHeight="1">
      <c r="A77" s="312" t="s">
        <v>287</v>
      </c>
      <c r="B77" s="300">
        <v>51</v>
      </c>
      <c r="C77" s="343"/>
      <c r="D77" s="343"/>
      <c r="E77" s="343"/>
      <c r="F77" s="343"/>
      <c r="G77" s="302">
        <v>0</v>
      </c>
      <c r="H77" s="344"/>
      <c r="I77" s="343"/>
      <c r="J77" s="343"/>
      <c r="K77" s="343"/>
      <c r="L77" s="1114">
        <v>0</v>
      </c>
      <c r="M77" s="324">
        <v>0</v>
      </c>
      <c r="N77" s="300">
        <v>51</v>
      </c>
      <c r="O77" s="343"/>
      <c r="P77" s="343"/>
      <c r="Q77" s="343"/>
      <c r="R77" s="343"/>
      <c r="S77" s="302">
        <v>0</v>
      </c>
      <c r="T77" s="344"/>
      <c r="U77" s="343"/>
      <c r="V77" s="343"/>
      <c r="W77" s="343"/>
      <c r="X77" s="1114">
        <v>0</v>
      </c>
      <c r="Y77" s="324">
        <v>0</v>
      </c>
      <c r="Z77" s="300">
        <v>51</v>
      </c>
      <c r="AA77" s="343"/>
      <c r="AB77" s="343"/>
      <c r="AC77" s="343"/>
      <c r="AD77" s="343"/>
      <c r="AE77" s="302">
        <v>0</v>
      </c>
      <c r="AF77" s="344"/>
      <c r="AG77" s="343"/>
      <c r="AH77" s="343"/>
      <c r="AI77" s="343"/>
      <c r="AJ77" s="1114">
        <v>0</v>
      </c>
      <c r="AK77" s="324">
        <v>0</v>
      </c>
      <c r="AL77" s="300">
        <v>51</v>
      </c>
      <c r="AM77" s="343"/>
      <c r="AN77" s="343"/>
      <c r="AO77" s="343"/>
      <c r="AP77" s="343"/>
      <c r="AQ77" s="302">
        <v>0</v>
      </c>
      <c r="AR77" s="344"/>
      <c r="AS77" s="343"/>
      <c r="AT77" s="343"/>
      <c r="AU77" s="343"/>
      <c r="AV77" s="1114">
        <v>0</v>
      </c>
      <c r="AW77" s="324">
        <v>0</v>
      </c>
      <c r="AX77" s="300">
        <v>51</v>
      </c>
      <c r="AY77" s="343"/>
      <c r="AZ77" s="343"/>
      <c r="BA77" s="343"/>
      <c r="BB77" s="343"/>
      <c r="BC77" s="302">
        <v>0</v>
      </c>
      <c r="BD77" s="344"/>
      <c r="BE77" s="343"/>
      <c r="BF77" s="343"/>
      <c r="BG77" s="343"/>
      <c r="BH77" s="1114">
        <v>0</v>
      </c>
      <c r="BI77" s="324">
        <v>0</v>
      </c>
      <c r="BJ77" s="300">
        <v>51</v>
      </c>
      <c r="BK77" s="343"/>
      <c r="BL77" s="343"/>
      <c r="BM77" s="343"/>
      <c r="BN77" s="343"/>
      <c r="BO77" s="302">
        <v>0</v>
      </c>
      <c r="BP77" s="344"/>
      <c r="BQ77" s="343"/>
      <c r="BR77" s="343"/>
      <c r="BS77" s="343"/>
      <c r="BT77" s="1114">
        <v>0</v>
      </c>
      <c r="BU77" s="324">
        <v>0</v>
      </c>
      <c r="BV77" s="300">
        <v>51</v>
      </c>
      <c r="BW77" s="343"/>
      <c r="BX77" s="343"/>
      <c r="BY77" s="343"/>
      <c r="BZ77" s="343"/>
      <c r="CA77" s="302">
        <v>0</v>
      </c>
      <c r="CB77" s="344"/>
      <c r="CC77" s="343"/>
      <c r="CD77" s="343"/>
      <c r="CE77" s="343"/>
      <c r="CF77" s="1114">
        <v>0</v>
      </c>
      <c r="CG77" s="324">
        <v>0</v>
      </c>
      <c r="CH77" s="300">
        <v>51</v>
      </c>
      <c r="CI77" s="1114">
        <v>0</v>
      </c>
      <c r="CJ77" s="1114">
        <v>0</v>
      </c>
      <c r="CK77" s="1114">
        <v>0</v>
      </c>
      <c r="CL77" s="1114">
        <v>0</v>
      </c>
      <c r="CM77" s="301">
        <v>0</v>
      </c>
    </row>
    <row r="78" spans="1:91" ht="15.75" customHeight="1">
      <c r="A78" s="312" t="s">
        <v>289</v>
      </c>
      <c r="B78" s="300">
        <v>52</v>
      </c>
      <c r="C78" s="343"/>
      <c r="D78" s="343"/>
      <c r="E78" s="343"/>
      <c r="F78" s="343"/>
      <c r="G78" s="302">
        <v>0</v>
      </c>
      <c r="H78" s="344"/>
      <c r="I78" s="343"/>
      <c r="J78" s="343"/>
      <c r="K78" s="343"/>
      <c r="L78" s="1114">
        <v>0</v>
      </c>
      <c r="M78" s="324">
        <v>0</v>
      </c>
      <c r="N78" s="300">
        <v>52</v>
      </c>
      <c r="O78" s="343"/>
      <c r="P78" s="343"/>
      <c r="Q78" s="343"/>
      <c r="R78" s="343"/>
      <c r="S78" s="302">
        <v>0</v>
      </c>
      <c r="T78" s="344"/>
      <c r="U78" s="343"/>
      <c r="V78" s="343"/>
      <c r="W78" s="343"/>
      <c r="X78" s="1114">
        <v>0</v>
      </c>
      <c r="Y78" s="324">
        <v>0</v>
      </c>
      <c r="Z78" s="300">
        <v>52</v>
      </c>
      <c r="AA78" s="343"/>
      <c r="AB78" s="343"/>
      <c r="AC78" s="343"/>
      <c r="AD78" s="343"/>
      <c r="AE78" s="302">
        <v>0</v>
      </c>
      <c r="AF78" s="344"/>
      <c r="AG78" s="343"/>
      <c r="AH78" s="343"/>
      <c r="AI78" s="343"/>
      <c r="AJ78" s="1114">
        <v>0</v>
      </c>
      <c r="AK78" s="324">
        <v>0</v>
      </c>
      <c r="AL78" s="300">
        <v>52</v>
      </c>
      <c r="AM78" s="343"/>
      <c r="AN78" s="343"/>
      <c r="AO78" s="343"/>
      <c r="AP78" s="343"/>
      <c r="AQ78" s="302">
        <v>0</v>
      </c>
      <c r="AR78" s="344"/>
      <c r="AS78" s="343"/>
      <c r="AT78" s="343"/>
      <c r="AU78" s="343"/>
      <c r="AV78" s="1114">
        <v>0</v>
      </c>
      <c r="AW78" s="324">
        <v>0</v>
      </c>
      <c r="AX78" s="300">
        <v>52</v>
      </c>
      <c r="AY78" s="343"/>
      <c r="AZ78" s="343"/>
      <c r="BA78" s="343"/>
      <c r="BB78" s="343"/>
      <c r="BC78" s="302">
        <v>0</v>
      </c>
      <c r="BD78" s="344"/>
      <c r="BE78" s="343"/>
      <c r="BF78" s="343"/>
      <c r="BG78" s="343"/>
      <c r="BH78" s="1114">
        <v>0</v>
      </c>
      <c r="BI78" s="324">
        <v>0</v>
      </c>
      <c r="BJ78" s="300">
        <v>52</v>
      </c>
      <c r="BK78" s="343"/>
      <c r="BL78" s="343"/>
      <c r="BM78" s="343"/>
      <c r="BN78" s="343"/>
      <c r="BO78" s="302">
        <v>0</v>
      </c>
      <c r="BP78" s="344"/>
      <c r="BQ78" s="343"/>
      <c r="BR78" s="343"/>
      <c r="BS78" s="343"/>
      <c r="BT78" s="1114">
        <v>0</v>
      </c>
      <c r="BU78" s="324">
        <v>0</v>
      </c>
      <c r="BV78" s="300">
        <v>52</v>
      </c>
      <c r="BW78" s="343"/>
      <c r="BX78" s="343"/>
      <c r="BY78" s="343"/>
      <c r="BZ78" s="343"/>
      <c r="CA78" s="302">
        <v>0</v>
      </c>
      <c r="CB78" s="344"/>
      <c r="CC78" s="343"/>
      <c r="CD78" s="343"/>
      <c r="CE78" s="343"/>
      <c r="CF78" s="1114">
        <v>0</v>
      </c>
      <c r="CG78" s="324">
        <v>0</v>
      </c>
      <c r="CH78" s="300">
        <v>52</v>
      </c>
      <c r="CI78" s="1114">
        <v>0</v>
      </c>
      <c r="CJ78" s="1114">
        <v>0</v>
      </c>
      <c r="CK78" s="1114">
        <v>0</v>
      </c>
      <c r="CL78" s="1114">
        <v>0</v>
      </c>
      <c r="CM78" s="301">
        <v>0</v>
      </c>
    </row>
    <row r="79" spans="1:91" ht="15.75" customHeight="1">
      <c r="A79" s="312" t="s">
        <v>291</v>
      </c>
      <c r="B79" s="300">
        <v>53</v>
      </c>
      <c r="C79" s="343">
        <v>911.50344215252653</v>
      </c>
      <c r="D79" s="343">
        <v>1171.2346210124829</v>
      </c>
      <c r="E79" s="343">
        <v>1714.6922869448508</v>
      </c>
      <c r="F79" s="343">
        <v>3571.9865638801211</v>
      </c>
      <c r="G79" s="302">
        <v>7369.4169139899814</v>
      </c>
      <c r="H79" s="344">
        <v>3186.4905706073678</v>
      </c>
      <c r="I79" s="343">
        <v>4229.1521857918779</v>
      </c>
      <c r="J79" s="343">
        <v>5898.0093592385474</v>
      </c>
      <c r="K79" s="343">
        <v>12470.626738783385</v>
      </c>
      <c r="L79" s="1114">
        <v>25784.27885442118</v>
      </c>
      <c r="M79" s="324">
        <v>33153.695768411162</v>
      </c>
      <c r="N79" s="300">
        <v>53</v>
      </c>
      <c r="O79" s="343">
        <v>1641.4453775813115</v>
      </c>
      <c r="P79" s="343">
        <v>1937.1355365178863</v>
      </c>
      <c r="Q79" s="343">
        <v>1978.4403037981813</v>
      </c>
      <c r="R79" s="343">
        <v>3644.7904093142797</v>
      </c>
      <c r="S79" s="302">
        <v>9201.8116272116586</v>
      </c>
      <c r="T79" s="344">
        <v>5738.2671045960369</v>
      </c>
      <c r="U79" s="343">
        <v>6994.7052806189431</v>
      </c>
      <c r="V79" s="343">
        <v>6805.2206902308935</v>
      </c>
      <c r="W79" s="343">
        <v>12724.801709859212</v>
      </c>
      <c r="X79" s="1114">
        <v>32262.994785305083</v>
      </c>
      <c r="Y79" s="324">
        <v>41464.806412516744</v>
      </c>
      <c r="Z79" s="300">
        <v>53</v>
      </c>
      <c r="AA79" s="343">
        <v>505.41549199942421</v>
      </c>
      <c r="AB79" s="343">
        <v>569.27891865037736</v>
      </c>
      <c r="AC79" s="343">
        <v>483.72892001203451</v>
      </c>
      <c r="AD79" s="343">
        <v>859.08537612306725</v>
      </c>
      <c r="AE79" s="302">
        <v>2417.5087067849031</v>
      </c>
      <c r="AF79" s="344">
        <v>1766.8629925212672</v>
      </c>
      <c r="AG79" s="343">
        <v>2055.5806154826942</v>
      </c>
      <c r="AH79" s="343">
        <v>1663.877372801815</v>
      </c>
      <c r="AI79" s="343">
        <v>2999.264658694739</v>
      </c>
      <c r="AJ79" s="1114">
        <v>8485.5856395005158</v>
      </c>
      <c r="AK79" s="324">
        <v>10903.094346285419</v>
      </c>
      <c r="AL79" s="300">
        <v>53</v>
      </c>
      <c r="AM79" s="343">
        <v>1354.5504776437951</v>
      </c>
      <c r="AN79" s="343">
        <v>1728.9721813647768</v>
      </c>
      <c r="AO79" s="343">
        <v>1594.8150078137396</v>
      </c>
      <c r="AP79" s="343">
        <v>3312.1917891203357</v>
      </c>
      <c r="AQ79" s="302">
        <v>7990.5294559426475</v>
      </c>
      <c r="AR79" s="344">
        <v>4735.3220238321355</v>
      </c>
      <c r="AS79" s="343">
        <v>6243.0586910684096</v>
      </c>
      <c r="AT79" s="343">
        <v>5485.6687196622725</v>
      </c>
      <c r="AU79" s="343">
        <v>11563.62342094439</v>
      </c>
      <c r="AV79" s="1114">
        <v>28027.672855507208</v>
      </c>
      <c r="AW79" s="324">
        <v>36018.202311449859</v>
      </c>
      <c r="AX79" s="300">
        <v>53</v>
      </c>
      <c r="AY79" s="343">
        <v>25.409371169989338</v>
      </c>
      <c r="AZ79" s="343">
        <v>27.377398581948153</v>
      </c>
      <c r="BA79" s="343">
        <v>15.205037909591056</v>
      </c>
      <c r="BB79" s="343">
        <v>28.355181905935311</v>
      </c>
      <c r="BC79" s="302">
        <v>96.346989567463865</v>
      </c>
      <c r="BD79" s="344">
        <v>88.827664157833382</v>
      </c>
      <c r="BE79" s="343">
        <v>98.855671593836433</v>
      </c>
      <c r="BF79" s="343">
        <v>52.300611941359541</v>
      </c>
      <c r="BG79" s="343">
        <v>98.994462419005643</v>
      </c>
      <c r="BH79" s="1114">
        <v>338.97841011203496</v>
      </c>
      <c r="BI79" s="324">
        <v>435.32539967949884</v>
      </c>
      <c r="BJ79" s="300">
        <v>53</v>
      </c>
      <c r="BK79" s="343"/>
      <c r="BL79" s="343"/>
      <c r="BM79" s="343"/>
      <c r="BN79" s="343"/>
      <c r="BO79" s="302">
        <v>0</v>
      </c>
      <c r="BP79" s="344"/>
      <c r="BQ79" s="343"/>
      <c r="BR79" s="343"/>
      <c r="BS79" s="343"/>
      <c r="BT79" s="1114">
        <v>0</v>
      </c>
      <c r="BU79" s="324">
        <v>0</v>
      </c>
      <c r="BV79" s="300">
        <v>53</v>
      </c>
      <c r="BW79" s="343">
        <v>42.502948138891256</v>
      </c>
      <c r="BX79" s="343">
        <v>53.063805816060572</v>
      </c>
      <c r="BY79" s="343">
        <v>34.113784841697907</v>
      </c>
      <c r="BZ79" s="343">
        <v>83.532833182349975</v>
      </c>
      <c r="CA79" s="302">
        <v>213.2133719789997</v>
      </c>
      <c r="CB79" s="344">
        <v>148.58445640946672</v>
      </c>
      <c r="CC79" s="343">
        <v>191.6054275781492</v>
      </c>
      <c r="CD79" s="343">
        <v>117.3408335753805</v>
      </c>
      <c r="CE79" s="343">
        <v>291.63233523436799</v>
      </c>
      <c r="CF79" s="1114">
        <v>749.16305279736434</v>
      </c>
      <c r="CG79" s="324">
        <v>962.37642477636405</v>
      </c>
      <c r="CH79" s="300">
        <v>53</v>
      </c>
      <c r="CI79" s="1114">
        <v>20145.18192081005</v>
      </c>
      <c r="CJ79" s="1114">
        <v>25300.02033407745</v>
      </c>
      <c r="CK79" s="1114">
        <v>25843.412928770365</v>
      </c>
      <c r="CL79" s="1114">
        <v>51648.885479461176</v>
      </c>
      <c r="CM79" s="301">
        <v>122937.50066311903</v>
      </c>
    </row>
    <row r="80" spans="1:91" s="269" customFormat="1" ht="15.75" customHeight="1">
      <c r="A80" s="322"/>
      <c r="B80" s="326"/>
      <c r="C80" s="314" t="s">
        <v>1313</v>
      </c>
      <c r="D80" s="314" t="s">
        <v>1313</v>
      </c>
      <c r="E80" s="314" t="s">
        <v>1313</v>
      </c>
      <c r="F80" s="314" t="s">
        <v>1313</v>
      </c>
      <c r="G80" s="315"/>
      <c r="H80" s="316" t="s">
        <v>1313</v>
      </c>
      <c r="I80" s="314" t="s">
        <v>1313</v>
      </c>
      <c r="J80" s="314" t="s">
        <v>1313</v>
      </c>
      <c r="K80" s="314" t="s">
        <v>1313</v>
      </c>
      <c r="L80" s="1115" t="s">
        <v>1313</v>
      </c>
      <c r="M80" s="317" t="s">
        <v>1313</v>
      </c>
      <c r="N80" s="326"/>
      <c r="O80" s="314" t="s">
        <v>1313</v>
      </c>
      <c r="P80" s="314" t="s">
        <v>1313</v>
      </c>
      <c r="Q80" s="314" t="s">
        <v>1313</v>
      </c>
      <c r="R80" s="314" t="s">
        <v>1313</v>
      </c>
      <c r="S80" s="315"/>
      <c r="T80" s="316" t="s">
        <v>1313</v>
      </c>
      <c r="U80" s="314" t="s">
        <v>1313</v>
      </c>
      <c r="V80" s="314" t="s">
        <v>1313</v>
      </c>
      <c r="W80" s="314" t="s">
        <v>1313</v>
      </c>
      <c r="X80" s="1115" t="s">
        <v>1313</v>
      </c>
      <c r="Y80" s="317" t="s">
        <v>1313</v>
      </c>
      <c r="Z80" s="326"/>
      <c r="AA80" s="314" t="s">
        <v>1313</v>
      </c>
      <c r="AB80" s="314" t="s">
        <v>1313</v>
      </c>
      <c r="AC80" s="314" t="s">
        <v>1313</v>
      </c>
      <c r="AD80" s="314" t="s">
        <v>1313</v>
      </c>
      <c r="AE80" s="315"/>
      <c r="AF80" s="316" t="s">
        <v>1313</v>
      </c>
      <c r="AG80" s="314" t="s">
        <v>1313</v>
      </c>
      <c r="AH80" s="314" t="s">
        <v>1313</v>
      </c>
      <c r="AI80" s="314" t="s">
        <v>1313</v>
      </c>
      <c r="AJ80" s="1115" t="s">
        <v>1313</v>
      </c>
      <c r="AK80" s="317" t="s">
        <v>1313</v>
      </c>
      <c r="AL80" s="326"/>
      <c r="AM80" s="314" t="s">
        <v>1313</v>
      </c>
      <c r="AN80" s="314" t="s">
        <v>1313</v>
      </c>
      <c r="AO80" s="314" t="s">
        <v>1313</v>
      </c>
      <c r="AP80" s="314" t="s">
        <v>1313</v>
      </c>
      <c r="AQ80" s="315"/>
      <c r="AR80" s="316" t="s">
        <v>1313</v>
      </c>
      <c r="AS80" s="314" t="s">
        <v>1313</v>
      </c>
      <c r="AT80" s="314" t="s">
        <v>1313</v>
      </c>
      <c r="AU80" s="314" t="s">
        <v>1313</v>
      </c>
      <c r="AV80" s="1115" t="s">
        <v>1313</v>
      </c>
      <c r="AW80" s="317" t="s">
        <v>1313</v>
      </c>
      <c r="AX80" s="326"/>
      <c r="AY80" s="314" t="s">
        <v>1313</v>
      </c>
      <c r="AZ80" s="314" t="s">
        <v>1313</v>
      </c>
      <c r="BA80" s="314" t="s">
        <v>1313</v>
      </c>
      <c r="BB80" s="314" t="s">
        <v>1313</v>
      </c>
      <c r="BC80" s="315"/>
      <c r="BD80" s="316" t="s">
        <v>1313</v>
      </c>
      <c r="BE80" s="314" t="s">
        <v>1313</v>
      </c>
      <c r="BF80" s="314" t="s">
        <v>1313</v>
      </c>
      <c r="BG80" s="314" t="s">
        <v>1313</v>
      </c>
      <c r="BH80" s="1115" t="s">
        <v>1313</v>
      </c>
      <c r="BI80" s="317" t="s">
        <v>1313</v>
      </c>
      <c r="BJ80" s="326"/>
      <c r="BK80" s="314" t="s">
        <v>1313</v>
      </c>
      <c r="BL80" s="314" t="s">
        <v>1313</v>
      </c>
      <c r="BM80" s="314" t="s">
        <v>1313</v>
      </c>
      <c r="BN80" s="314" t="s">
        <v>1313</v>
      </c>
      <c r="BO80" s="315"/>
      <c r="BP80" s="316" t="s">
        <v>1313</v>
      </c>
      <c r="BQ80" s="314" t="s">
        <v>1313</v>
      </c>
      <c r="BR80" s="314" t="s">
        <v>1313</v>
      </c>
      <c r="BS80" s="314" t="s">
        <v>1313</v>
      </c>
      <c r="BT80" s="1115" t="s">
        <v>1313</v>
      </c>
      <c r="BU80" s="317" t="s">
        <v>1313</v>
      </c>
      <c r="BV80" s="326"/>
      <c r="BW80" s="314" t="s">
        <v>1313</v>
      </c>
      <c r="BX80" s="314" t="s">
        <v>1313</v>
      </c>
      <c r="BY80" s="314" t="s">
        <v>1313</v>
      </c>
      <c r="BZ80" s="314" t="s">
        <v>1313</v>
      </c>
      <c r="CA80" s="315"/>
      <c r="CB80" s="316" t="s">
        <v>1313</v>
      </c>
      <c r="CC80" s="314" t="s">
        <v>1313</v>
      </c>
      <c r="CD80" s="314" t="s">
        <v>1313</v>
      </c>
      <c r="CE80" s="314" t="s">
        <v>1313</v>
      </c>
      <c r="CF80" s="1115" t="s">
        <v>1313</v>
      </c>
      <c r="CG80" s="317" t="s">
        <v>1313</v>
      </c>
      <c r="CH80" s="326"/>
      <c r="CI80" s="1115" t="s">
        <v>1313</v>
      </c>
      <c r="CJ80" s="1115" t="s">
        <v>1313</v>
      </c>
      <c r="CK80" s="1115" t="s">
        <v>1313</v>
      </c>
      <c r="CL80" s="1115" t="s">
        <v>1313</v>
      </c>
      <c r="CM80" s="314" t="s">
        <v>1313</v>
      </c>
    </row>
    <row r="81" spans="1:100" s="268" customFormat="1" ht="15.75" customHeight="1">
      <c r="A81" s="293" t="s">
        <v>293</v>
      </c>
      <c r="B81" s="300">
        <v>54</v>
      </c>
      <c r="C81" s="318">
        <v>911.50344215252653</v>
      </c>
      <c r="D81" s="318">
        <v>1171.2346210124829</v>
      </c>
      <c r="E81" s="318">
        <v>1714.6922869448508</v>
      </c>
      <c r="F81" s="318">
        <v>3571.9865638801211</v>
      </c>
      <c r="G81" s="319">
        <v>7369.4169139899814</v>
      </c>
      <c r="H81" s="320">
        <v>3186.4905706073678</v>
      </c>
      <c r="I81" s="318">
        <v>4229.1521857918779</v>
      </c>
      <c r="J81" s="318">
        <v>5898.0093592385474</v>
      </c>
      <c r="K81" s="318">
        <v>12470.626738783385</v>
      </c>
      <c r="L81" s="1116">
        <v>25784.27885442118</v>
      </c>
      <c r="M81" s="321">
        <v>33153.695768411162</v>
      </c>
      <c r="N81" s="300">
        <v>54</v>
      </c>
      <c r="O81" s="318">
        <v>1641.4453775813115</v>
      </c>
      <c r="P81" s="318">
        <v>1937.1355365178863</v>
      </c>
      <c r="Q81" s="318">
        <v>1978.4403037981813</v>
      </c>
      <c r="R81" s="318">
        <v>3644.7904093142797</v>
      </c>
      <c r="S81" s="319">
        <v>9201.8116272116586</v>
      </c>
      <c r="T81" s="320">
        <v>5738.2671045960369</v>
      </c>
      <c r="U81" s="318">
        <v>6994.7052806189431</v>
      </c>
      <c r="V81" s="318">
        <v>6805.2206902308935</v>
      </c>
      <c r="W81" s="318">
        <v>12724.801709859212</v>
      </c>
      <c r="X81" s="1116">
        <v>32262.994785305083</v>
      </c>
      <c r="Y81" s="321">
        <v>41464.806412516744</v>
      </c>
      <c r="Z81" s="300">
        <v>54</v>
      </c>
      <c r="AA81" s="318">
        <v>505.41549199942421</v>
      </c>
      <c r="AB81" s="318">
        <v>569.27891865037736</v>
      </c>
      <c r="AC81" s="318">
        <v>483.72892001203451</v>
      </c>
      <c r="AD81" s="318">
        <v>859.08537612306725</v>
      </c>
      <c r="AE81" s="319">
        <v>2417.5087067849031</v>
      </c>
      <c r="AF81" s="320">
        <v>1766.8629925212672</v>
      </c>
      <c r="AG81" s="318">
        <v>2055.5806154826942</v>
      </c>
      <c r="AH81" s="318">
        <v>1663.877372801815</v>
      </c>
      <c r="AI81" s="318">
        <v>2999.264658694739</v>
      </c>
      <c r="AJ81" s="1116">
        <v>8485.5856395005158</v>
      </c>
      <c r="AK81" s="321">
        <v>10903.094346285419</v>
      </c>
      <c r="AL81" s="300">
        <v>54</v>
      </c>
      <c r="AM81" s="318">
        <v>1354.5504776437951</v>
      </c>
      <c r="AN81" s="318">
        <v>1728.9721813647768</v>
      </c>
      <c r="AO81" s="318">
        <v>1594.8150078137396</v>
      </c>
      <c r="AP81" s="318">
        <v>3312.1917891203357</v>
      </c>
      <c r="AQ81" s="319">
        <v>7990.5294559426475</v>
      </c>
      <c r="AR81" s="320">
        <v>4735.3220238321355</v>
      </c>
      <c r="AS81" s="318">
        <v>6243.0586910684096</v>
      </c>
      <c r="AT81" s="318">
        <v>5485.6687196622725</v>
      </c>
      <c r="AU81" s="318">
        <v>11563.62342094439</v>
      </c>
      <c r="AV81" s="1116">
        <v>28027.672855507208</v>
      </c>
      <c r="AW81" s="321">
        <v>36018.202311449859</v>
      </c>
      <c r="AX81" s="300">
        <v>54</v>
      </c>
      <c r="AY81" s="318">
        <v>25.409371169989338</v>
      </c>
      <c r="AZ81" s="318">
        <v>27.377398581948153</v>
      </c>
      <c r="BA81" s="318">
        <v>15.205037909591056</v>
      </c>
      <c r="BB81" s="318">
        <v>28.355181905935311</v>
      </c>
      <c r="BC81" s="319">
        <v>96.346989567463865</v>
      </c>
      <c r="BD81" s="320">
        <v>88.827664157833382</v>
      </c>
      <c r="BE81" s="318">
        <v>98.855671593836433</v>
      </c>
      <c r="BF81" s="318">
        <v>52.300611941359541</v>
      </c>
      <c r="BG81" s="318">
        <v>98.994462419005643</v>
      </c>
      <c r="BH81" s="1116">
        <v>338.97841011203496</v>
      </c>
      <c r="BI81" s="321">
        <v>435.32539967949884</v>
      </c>
      <c r="BJ81" s="300">
        <v>54</v>
      </c>
      <c r="BK81" s="318">
        <v>0</v>
      </c>
      <c r="BL81" s="318">
        <v>0</v>
      </c>
      <c r="BM81" s="318">
        <v>0</v>
      </c>
      <c r="BN81" s="318">
        <v>0</v>
      </c>
      <c r="BO81" s="319">
        <v>0</v>
      </c>
      <c r="BP81" s="320">
        <v>0</v>
      </c>
      <c r="BQ81" s="318">
        <v>0</v>
      </c>
      <c r="BR81" s="318">
        <v>0</v>
      </c>
      <c r="BS81" s="318">
        <v>0</v>
      </c>
      <c r="BT81" s="1116">
        <v>0</v>
      </c>
      <c r="BU81" s="321">
        <v>0</v>
      </c>
      <c r="BV81" s="300">
        <v>54</v>
      </c>
      <c r="BW81" s="318">
        <v>42.502948138891256</v>
      </c>
      <c r="BX81" s="318">
        <v>53.063805816060572</v>
      </c>
      <c r="BY81" s="318">
        <v>34.113784841697907</v>
      </c>
      <c r="BZ81" s="318">
        <v>83.532833182349975</v>
      </c>
      <c r="CA81" s="319">
        <v>213.2133719789997</v>
      </c>
      <c r="CB81" s="320">
        <v>148.58445640946672</v>
      </c>
      <c r="CC81" s="318">
        <v>191.6054275781492</v>
      </c>
      <c r="CD81" s="318">
        <v>117.3408335753805</v>
      </c>
      <c r="CE81" s="318">
        <v>291.63233523436799</v>
      </c>
      <c r="CF81" s="1116">
        <v>749.16305279736434</v>
      </c>
      <c r="CG81" s="321">
        <v>962.37642477636405</v>
      </c>
      <c r="CH81" s="300">
        <v>54</v>
      </c>
      <c r="CI81" s="1116">
        <v>20145.18192081005</v>
      </c>
      <c r="CJ81" s="1116">
        <v>25300.02033407745</v>
      </c>
      <c r="CK81" s="1116">
        <v>25843.412928770365</v>
      </c>
      <c r="CL81" s="1116">
        <v>51648.885479461176</v>
      </c>
      <c r="CM81" s="318">
        <v>122937.50066311903</v>
      </c>
    </row>
    <row r="82" spans="1:100" ht="15.75" customHeight="1">
      <c r="A82" s="330"/>
      <c r="B82" s="294"/>
      <c r="C82" s="314" t="s">
        <v>1313</v>
      </c>
      <c r="D82" s="314" t="s">
        <v>1313</v>
      </c>
      <c r="E82" s="314" t="s">
        <v>1313</v>
      </c>
      <c r="F82" s="314" t="s">
        <v>1313</v>
      </c>
      <c r="G82" s="315"/>
      <c r="H82" s="316" t="s">
        <v>1313</v>
      </c>
      <c r="I82" s="314" t="s">
        <v>1313</v>
      </c>
      <c r="J82" s="314" t="s">
        <v>1313</v>
      </c>
      <c r="K82" s="314" t="s">
        <v>1313</v>
      </c>
      <c r="L82" s="1115" t="s">
        <v>1313</v>
      </c>
      <c r="M82" s="317" t="s">
        <v>1313</v>
      </c>
      <c r="N82" s="294"/>
      <c r="O82" s="314" t="s">
        <v>1313</v>
      </c>
      <c r="P82" s="314" t="s">
        <v>1313</v>
      </c>
      <c r="Q82" s="314" t="s">
        <v>1313</v>
      </c>
      <c r="R82" s="314" t="s">
        <v>1313</v>
      </c>
      <c r="S82" s="315"/>
      <c r="T82" s="316" t="s">
        <v>1313</v>
      </c>
      <c r="U82" s="314" t="s">
        <v>1313</v>
      </c>
      <c r="V82" s="314" t="s">
        <v>1313</v>
      </c>
      <c r="W82" s="314" t="s">
        <v>1313</v>
      </c>
      <c r="X82" s="1115" t="s">
        <v>1313</v>
      </c>
      <c r="Y82" s="317" t="s">
        <v>1313</v>
      </c>
      <c r="Z82" s="294"/>
      <c r="AA82" s="314" t="s">
        <v>1313</v>
      </c>
      <c r="AB82" s="314" t="s">
        <v>1313</v>
      </c>
      <c r="AC82" s="314" t="s">
        <v>1313</v>
      </c>
      <c r="AD82" s="314" t="s">
        <v>1313</v>
      </c>
      <c r="AE82" s="315"/>
      <c r="AF82" s="316" t="s">
        <v>1313</v>
      </c>
      <c r="AG82" s="314" t="s">
        <v>1313</v>
      </c>
      <c r="AH82" s="314" t="s">
        <v>1313</v>
      </c>
      <c r="AI82" s="314" t="s">
        <v>1313</v>
      </c>
      <c r="AJ82" s="1115" t="s">
        <v>1313</v>
      </c>
      <c r="AK82" s="317" t="s">
        <v>1313</v>
      </c>
      <c r="AL82" s="294"/>
      <c r="AM82" s="314" t="s">
        <v>1313</v>
      </c>
      <c r="AN82" s="314" t="s">
        <v>1313</v>
      </c>
      <c r="AO82" s="314" t="s">
        <v>1313</v>
      </c>
      <c r="AP82" s="314" t="s">
        <v>1313</v>
      </c>
      <c r="AQ82" s="315"/>
      <c r="AR82" s="316" t="s">
        <v>1313</v>
      </c>
      <c r="AS82" s="314" t="s">
        <v>1313</v>
      </c>
      <c r="AT82" s="314" t="s">
        <v>1313</v>
      </c>
      <c r="AU82" s="314" t="s">
        <v>1313</v>
      </c>
      <c r="AV82" s="1115" t="s">
        <v>1313</v>
      </c>
      <c r="AW82" s="317" t="s">
        <v>1313</v>
      </c>
      <c r="AX82" s="294"/>
      <c r="AY82" s="314" t="s">
        <v>1313</v>
      </c>
      <c r="AZ82" s="314" t="s">
        <v>1313</v>
      </c>
      <c r="BA82" s="314" t="s">
        <v>1313</v>
      </c>
      <c r="BB82" s="314" t="s">
        <v>1313</v>
      </c>
      <c r="BC82" s="315"/>
      <c r="BD82" s="316" t="s">
        <v>1313</v>
      </c>
      <c r="BE82" s="314" t="s">
        <v>1313</v>
      </c>
      <c r="BF82" s="314" t="s">
        <v>1313</v>
      </c>
      <c r="BG82" s="314" t="s">
        <v>1313</v>
      </c>
      <c r="BH82" s="1115" t="s">
        <v>1313</v>
      </c>
      <c r="BI82" s="317" t="s">
        <v>1313</v>
      </c>
      <c r="BJ82" s="294"/>
      <c r="BK82" s="314" t="s">
        <v>1313</v>
      </c>
      <c r="BL82" s="314" t="s">
        <v>1313</v>
      </c>
      <c r="BM82" s="314" t="s">
        <v>1313</v>
      </c>
      <c r="BN82" s="314" t="s">
        <v>1313</v>
      </c>
      <c r="BO82" s="315"/>
      <c r="BP82" s="316" t="s">
        <v>1313</v>
      </c>
      <c r="BQ82" s="314" t="s">
        <v>1313</v>
      </c>
      <c r="BR82" s="314" t="s">
        <v>1313</v>
      </c>
      <c r="BS82" s="314" t="s">
        <v>1313</v>
      </c>
      <c r="BT82" s="1115" t="s">
        <v>1313</v>
      </c>
      <c r="BU82" s="317" t="s">
        <v>1313</v>
      </c>
      <c r="BV82" s="294"/>
      <c r="BW82" s="314" t="s">
        <v>1313</v>
      </c>
      <c r="BX82" s="314" t="s">
        <v>1313</v>
      </c>
      <c r="BY82" s="314" t="s">
        <v>1313</v>
      </c>
      <c r="BZ82" s="314" t="s">
        <v>1313</v>
      </c>
      <c r="CA82" s="315"/>
      <c r="CB82" s="316" t="s">
        <v>1313</v>
      </c>
      <c r="CC82" s="314" t="s">
        <v>1313</v>
      </c>
      <c r="CD82" s="314" t="s">
        <v>1313</v>
      </c>
      <c r="CE82" s="314" t="s">
        <v>1313</v>
      </c>
      <c r="CF82" s="1115" t="s">
        <v>1313</v>
      </c>
      <c r="CG82" s="317" t="s">
        <v>1313</v>
      </c>
      <c r="CH82" s="294"/>
      <c r="CI82" s="1115" t="s">
        <v>1313</v>
      </c>
      <c r="CJ82" s="1115" t="s">
        <v>1313</v>
      </c>
      <c r="CK82" s="1115" t="s">
        <v>1313</v>
      </c>
      <c r="CL82" s="1115" t="s">
        <v>1313</v>
      </c>
      <c r="CM82" s="314"/>
    </row>
    <row r="83" spans="1:100" s="268" customFormat="1" ht="15.75" customHeight="1">
      <c r="A83" s="293" t="s">
        <v>295</v>
      </c>
      <c r="B83" s="300">
        <v>55</v>
      </c>
      <c r="C83" s="318">
        <v>9439.2278765250394</v>
      </c>
      <c r="D83" s="318">
        <v>84657.202150855548</v>
      </c>
      <c r="E83" s="318">
        <v>131790.95194505656</v>
      </c>
      <c r="F83" s="318">
        <v>229395.18911849655</v>
      </c>
      <c r="G83" s="319">
        <v>455282.57109093369</v>
      </c>
      <c r="H83" s="320">
        <v>109774.4767918742</v>
      </c>
      <c r="I83" s="318">
        <v>481196.30124193639</v>
      </c>
      <c r="J83" s="318">
        <v>773016.48112760915</v>
      </c>
      <c r="K83" s="318">
        <v>1413167.6604870802</v>
      </c>
      <c r="L83" s="1116">
        <v>2777154.9196485002</v>
      </c>
      <c r="M83" s="321">
        <v>3232437.4907394336</v>
      </c>
      <c r="N83" s="300">
        <v>55</v>
      </c>
      <c r="O83" s="318">
        <v>41250.394032499178</v>
      </c>
      <c r="P83" s="318">
        <v>92307.570636237942</v>
      </c>
      <c r="Q83" s="318">
        <v>104590.33502767002</v>
      </c>
      <c r="R83" s="318">
        <v>295635.32474051369</v>
      </c>
      <c r="S83" s="319">
        <v>533783.62443692086</v>
      </c>
      <c r="T83" s="320">
        <v>57148.352874476419</v>
      </c>
      <c r="U83" s="318">
        <v>284146.55170653714</v>
      </c>
      <c r="V83" s="318">
        <v>562517.43748380139</v>
      </c>
      <c r="W83" s="318">
        <v>1034372.6014452069</v>
      </c>
      <c r="X83" s="1116">
        <v>1938184.9435100218</v>
      </c>
      <c r="Y83" s="321">
        <v>2471968.5679469435</v>
      </c>
      <c r="Z83" s="300">
        <v>55</v>
      </c>
      <c r="AA83" s="318">
        <v>45095.079428353711</v>
      </c>
      <c r="AB83" s="318">
        <v>44817.10825196014</v>
      </c>
      <c r="AC83" s="318">
        <v>64201.206912216578</v>
      </c>
      <c r="AD83" s="318">
        <v>93014.15548831757</v>
      </c>
      <c r="AE83" s="319">
        <v>247127.55008084801</v>
      </c>
      <c r="AF83" s="320">
        <v>39913.754911353506</v>
      </c>
      <c r="AG83" s="318">
        <v>81943.779135378834</v>
      </c>
      <c r="AH83" s="318">
        <v>134093.17352403476</v>
      </c>
      <c r="AI83" s="318">
        <v>226615.12338909015</v>
      </c>
      <c r="AJ83" s="1116">
        <v>482565.83095985721</v>
      </c>
      <c r="AK83" s="321">
        <v>729693.38104070525</v>
      </c>
      <c r="AL83" s="300">
        <v>55</v>
      </c>
      <c r="AM83" s="318">
        <v>62378.6856124962</v>
      </c>
      <c r="AN83" s="318">
        <v>234004.83079809506</v>
      </c>
      <c r="AO83" s="318">
        <v>290958.56124522584</v>
      </c>
      <c r="AP83" s="318">
        <v>795157.83161640016</v>
      </c>
      <c r="AQ83" s="319">
        <v>1382499.9092722172</v>
      </c>
      <c r="AR83" s="320">
        <v>194263.63643370642</v>
      </c>
      <c r="AS83" s="318">
        <v>444871.47406913625</v>
      </c>
      <c r="AT83" s="318">
        <v>751352.5072451547</v>
      </c>
      <c r="AU83" s="318">
        <v>1723250.3977938939</v>
      </c>
      <c r="AV83" s="1116">
        <v>3113738.0155418916</v>
      </c>
      <c r="AW83" s="321">
        <v>4496237.9248141078</v>
      </c>
      <c r="AX83" s="300">
        <v>55</v>
      </c>
      <c r="AY83" s="318">
        <v>46.274668174352101</v>
      </c>
      <c r="AZ83" s="318">
        <v>41.18270753452542</v>
      </c>
      <c r="BA83" s="318">
        <v>5.4638304052719526</v>
      </c>
      <c r="BB83" s="318">
        <v>20001.754320745182</v>
      </c>
      <c r="BC83" s="319">
        <v>20094.67552685933</v>
      </c>
      <c r="BD83" s="320">
        <v>-202.07742362260916</v>
      </c>
      <c r="BE83" s="318">
        <v>-588.29825049370038</v>
      </c>
      <c r="BF83" s="318">
        <v>-1052.4816933164154</v>
      </c>
      <c r="BG83" s="318">
        <v>2167.1715014119736</v>
      </c>
      <c r="BH83" s="1116">
        <v>324.31413397924871</v>
      </c>
      <c r="BI83" s="321">
        <v>20418.989660838582</v>
      </c>
      <c r="BJ83" s="300">
        <v>55</v>
      </c>
      <c r="BK83" s="318">
        <v>2.2000000000000011E-24</v>
      </c>
      <c r="BL83" s="318">
        <v>2.2000000000000011E-24</v>
      </c>
      <c r="BM83" s="318">
        <v>2.2000000000000011E-24</v>
      </c>
      <c r="BN83" s="318">
        <v>2.2000000000000011E-24</v>
      </c>
      <c r="BO83" s="319">
        <v>8.8000000000000045E-24</v>
      </c>
      <c r="BP83" s="320">
        <v>2.2000000000000012E-17</v>
      </c>
      <c r="BQ83" s="318">
        <v>2.2000000000000012E-17</v>
      </c>
      <c r="BR83" s="318">
        <v>2.2000000000000012E-17</v>
      </c>
      <c r="BS83" s="318">
        <v>2.2000000000000012E-17</v>
      </c>
      <c r="BT83" s="1116">
        <v>8.8000000000000049E-17</v>
      </c>
      <c r="BU83" s="321">
        <v>8.8000008799999987E-17</v>
      </c>
      <c r="BV83" s="300">
        <v>55</v>
      </c>
      <c r="BW83" s="318">
        <v>81.066953986339541</v>
      </c>
      <c r="BX83" s="318">
        <v>4210.0696684424965</v>
      </c>
      <c r="BY83" s="318">
        <v>12987.896412549504</v>
      </c>
      <c r="BZ83" s="318">
        <v>8603.5896566866977</v>
      </c>
      <c r="CA83" s="319">
        <v>25882.622691665038</v>
      </c>
      <c r="CB83" s="320">
        <v>-35.250901052185611</v>
      </c>
      <c r="CC83" s="318">
        <v>36553.039952371357</v>
      </c>
      <c r="CD83" s="318">
        <v>96081.916359879528</v>
      </c>
      <c r="CE83" s="318">
        <v>21171.823392681996</v>
      </c>
      <c r="CF83" s="1116">
        <v>153771.52880388068</v>
      </c>
      <c r="CG83" s="321">
        <v>179654.15149554567</v>
      </c>
      <c r="CH83" s="300">
        <v>55</v>
      </c>
      <c r="CI83" s="1116">
        <v>559153.62125877058</v>
      </c>
      <c r="CJ83" s="1116">
        <v>1788160.8120679921</v>
      </c>
      <c r="CK83" s="1116">
        <v>2920543.4494202873</v>
      </c>
      <c r="CL83" s="1116">
        <v>5862552.622950525</v>
      </c>
      <c r="CM83" s="318">
        <v>11130410.505697573</v>
      </c>
    </row>
    <row r="84" spans="1:100" ht="15.75" customHeight="1">
      <c r="A84" s="330"/>
      <c r="B84" s="294"/>
      <c r="C84" s="314" t="s">
        <v>1313</v>
      </c>
      <c r="D84" s="314" t="s">
        <v>1313</v>
      </c>
      <c r="E84" s="314" t="s">
        <v>1313</v>
      </c>
      <c r="F84" s="314" t="s">
        <v>1313</v>
      </c>
      <c r="G84" s="315"/>
      <c r="H84" s="316" t="s">
        <v>1313</v>
      </c>
      <c r="I84" s="314" t="s">
        <v>1313</v>
      </c>
      <c r="J84" s="314" t="s">
        <v>1313</v>
      </c>
      <c r="K84" s="314" t="s">
        <v>1313</v>
      </c>
      <c r="L84" s="1115" t="s">
        <v>1313</v>
      </c>
      <c r="M84" s="317"/>
      <c r="N84" s="294"/>
      <c r="O84" s="314" t="s">
        <v>1313</v>
      </c>
      <c r="P84" s="314" t="s">
        <v>1313</v>
      </c>
      <c r="Q84" s="314" t="s">
        <v>1313</v>
      </c>
      <c r="R84" s="314" t="s">
        <v>1313</v>
      </c>
      <c r="S84" s="315"/>
      <c r="T84" s="316" t="s">
        <v>1313</v>
      </c>
      <c r="U84" s="314" t="s">
        <v>1313</v>
      </c>
      <c r="V84" s="314" t="s">
        <v>1313</v>
      </c>
      <c r="W84" s="314" t="s">
        <v>1313</v>
      </c>
      <c r="X84" s="1115" t="s">
        <v>1313</v>
      </c>
      <c r="Y84" s="317"/>
      <c r="Z84" s="294"/>
      <c r="AA84" s="314" t="s">
        <v>1313</v>
      </c>
      <c r="AB84" s="314" t="s">
        <v>1313</v>
      </c>
      <c r="AC84" s="314" t="s">
        <v>1313</v>
      </c>
      <c r="AD84" s="314" t="s">
        <v>1313</v>
      </c>
      <c r="AE84" s="315"/>
      <c r="AF84" s="316" t="s">
        <v>1313</v>
      </c>
      <c r="AG84" s="314" t="s">
        <v>1313</v>
      </c>
      <c r="AH84" s="314" t="s">
        <v>1313</v>
      </c>
      <c r="AI84" s="314" t="s">
        <v>1313</v>
      </c>
      <c r="AJ84" s="1115" t="s">
        <v>1313</v>
      </c>
      <c r="AK84" s="317"/>
      <c r="AL84" s="294"/>
      <c r="AM84" s="314" t="s">
        <v>1313</v>
      </c>
      <c r="AN84" s="314" t="s">
        <v>1313</v>
      </c>
      <c r="AO84" s="314" t="s">
        <v>1313</v>
      </c>
      <c r="AP84" s="314" t="s">
        <v>1313</v>
      </c>
      <c r="AQ84" s="315"/>
      <c r="AR84" s="316" t="s">
        <v>1313</v>
      </c>
      <c r="AS84" s="314" t="s">
        <v>1313</v>
      </c>
      <c r="AT84" s="314" t="s">
        <v>1313</v>
      </c>
      <c r="AU84" s="314" t="s">
        <v>1313</v>
      </c>
      <c r="AV84" s="1115"/>
      <c r="AW84" s="317" t="s">
        <v>1313</v>
      </c>
      <c r="AX84" s="294"/>
      <c r="AY84" s="314" t="s">
        <v>1313</v>
      </c>
      <c r="AZ84" s="314" t="s">
        <v>1313</v>
      </c>
      <c r="BA84" s="314" t="s">
        <v>1313</v>
      </c>
      <c r="BB84" s="314" t="s">
        <v>1313</v>
      </c>
      <c r="BC84" s="315"/>
      <c r="BD84" s="316" t="s">
        <v>1313</v>
      </c>
      <c r="BE84" s="314" t="s">
        <v>1313</v>
      </c>
      <c r="BF84" s="314" t="s">
        <v>1313</v>
      </c>
      <c r="BG84" s="314" t="s">
        <v>1313</v>
      </c>
      <c r="BH84" s="1115"/>
      <c r="BI84" s="317" t="s">
        <v>1313</v>
      </c>
      <c r="BJ84" s="294"/>
      <c r="BK84" s="314" t="s">
        <v>1313</v>
      </c>
      <c r="BL84" s="314" t="s">
        <v>1313</v>
      </c>
      <c r="BM84" s="314" t="s">
        <v>1313</v>
      </c>
      <c r="BN84" s="314" t="s">
        <v>1313</v>
      </c>
      <c r="BO84" s="315"/>
      <c r="BP84" s="316" t="s">
        <v>1313</v>
      </c>
      <c r="BQ84" s="314" t="s">
        <v>1313</v>
      </c>
      <c r="BR84" s="314" t="s">
        <v>1313</v>
      </c>
      <c r="BS84" s="314" t="s">
        <v>1313</v>
      </c>
      <c r="BT84" s="1115"/>
      <c r="BU84" s="317" t="s">
        <v>1313</v>
      </c>
      <c r="BV84" s="294"/>
      <c r="BW84" s="314" t="s">
        <v>1313</v>
      </c>
      <c r="BX84" s="314" t="s">
        <v>1313</v>
      </c>
      <c r="BY84" s="314" t="s">
        <v>1313</v>
      </c>
      <c r="BZ84" s="314" t="s">
        <v>1313</v>
      </c>
      <c r="CA84" s="315"/>
      <c r="CB84" s="316" t="s">
        <v>1313</v>
      </c>
      <c r="CC84" s="314" t="s">
        <v>1313</v>
      </c>
      <c r="CD84" s="314" t="s">
        <v>1313</v>
      </c>
      <c r="CE84" s="314" t="s">
        <v>1313</v>
      </c>
      <c r="CF84" s="1115"/>
      <c r="CG84" s="317" t="s">
        <v>1313</v>
      </c>
      <c r="CH84" s="294"/>
      <c r="CI84" s="1115" t="s">
        <v>1313</v>
      </c>
      <c r="CJ84" s="1115" t="s">
        <v>1313</v>
      </c>
      <c r="CK84" s="1115" t="s">
        <v>1313</v>
      </c>
      <c r="CL84" s="1115" t="s">
        <v>1313</v>
      </c>
      <c r="CM84" s="314" t="s">
        <v>1313</v>
      </c>
    </row>
    <row r="85" spans="1:100" s="268" customFormat="1" ht="15.75" customHeight="1">
      <c r="A85" s="293" t="s">
        <v>297</v>
      </c>
      <c r="B85" s="300">
        <v>56</v>
      </c>
      <c r="C85" s="318">
        <v>-3057.7478765250416</v>
      </c>
      <c r="D85" s="318">
        <v>-67044.761499663698</v>
      </c>
      <c r="E85" s="318">
        <v>-119678.28357800326</v>
      </c>
      <c r="F85" s="318">
        <v>-219739.22900789624</v>
      </c>
      <c r="G85" s="319">
        <v>-409520.02196208824</v>
      </c>
      <c r="H85" s="320">
        <v>-66561.757366089485</v>
      </c>
      <c r="I85" s="318">
        <v>-407891.76879814372</v>
      </c>
      <c r="J85" s="318">
        <v>-699378.95016571286</v>
      </c>
      <c r="K85" s="318">
        <v>-1306030.6704159419</v>
      </c>
      <c r="L85" s="1116">
        <v>-2479863.1467458881</v>
      </c>
      <c r="M85" s="321">
        <v>-2889383.1687079761</v>
      </c>
      <c r="N85" s="300">
        <v>56</v>
      </c>
      <c r="O85" s="318">
        <v>-28470.134032499176</v>
      </c>
      <c r="P85" s="318">
        <v>-66960.239428048779</v>
      </c>
      <c r="Q85" s="318">
        <v>-85633.308157084859</v>
      </c>
      <c r="R85" s="318">
        <v>-276522.55239991803</v>
      </c>
      <c r="S85" s="319">
        <v>-457586.23401755083</v>
      </c>
      <c r="T85" s="320">
        <v>-16091.328393152136</v>
      </c>
      <c r="U85" s="318">
        <v>-249980.00460346966</v>
      </c>
      <c r="V85" s="318">
        <v>-515144.44280508568</v>
      </c>
      <c r="W85" s="318">
        <v>-929153.95971545822</v>
      </c>
      <c r="X85" s="1116">
        <v>-1710369.7355171656</v>
      </c>
      <c r="Y85" s="321">
        <v>-2167955.9695347166</v>
      </c>
      <c r="Z85" s="300">
        <v>56</v>
      </c>
      <c r="AA85" s="318">
        <v>-43814.599428353707</v>
      </c>
      <c r="AB85" s="318">
        <v>-36124.37401032231</v>
      </c>
      <c r="AC85" s="318">
        <v>-44971.790789865481</v>
      </c>
      <c r="AD85" s="318">
        <v>-73272.1986324311</v>
      </c>
      <c r="AE85" s="319">
        <v>-198182.96286097259</v>
      </c>
      <c r="AF85" s="320">
        <v>-8501.1221769037365</v>
      </c>
      <c r="AG85" s="318">
        <v>-31185.23813168885</v>
      </c>
      <c r="AH85" s="318">
        <v>-72041.898941623513</v>
      </c>
      <c r="AI85" s="318">
        <v>-173225.00342291658</v>
      </c>
      <c r="AJ85" s="1116">
        <v>-284953.26267313265</v>
      </c>
      <c r="AK85" s="321">
        <v>-483136.22553410521</v>
      </c>
      <c r="AL85" s="300">
        <v>56</v>
      </c>
      <c r="AM85" s="318">
        <v>-12617.085612496187</v>
      </c>
      <c r="AN85" s="318">
        <v>-184263.14095236265</v>
      </c>
      <c r="AO85" s="318">
        <v>-242438.33082358114</v>
      </c>
      <c r="AP85" s="318">
        <v>-699736.67790462729</v>
      </c>
      <c r="AQ85" s="319">
        <v>-1139055.2352930673</v>
      </c>
      <c r="AR85" s="320">
        <v>-119923.34270358035</v>
      </c>
      <c r="AS85" s="318">
        <v>-324375.50589322927</v>
      </c>
      <c r="AT85" s="318">
        <v>-636703.35684333544</v>
      </c>
      <c r="AU85" s="318">
        <v>-1515955.1118817816</v>
      </c>
      <c r="AV85" s="1116">
        <v>-2596957.3173219264</v>
      </c>
      <c r="AW85" s="321">
        <v>-3736012.5526149934</v>
      </c>
      <c r="AX85" s="300">
        <v>56</v>
      </c>
      <c r="AY85" s="318">
        <v>-46.274668174352101</v>
      </c>
      <c r="AZ85" s="318">
        <v>-41.18270753452542</v>
      </c>
      <c r="BA85" s="318">
        <v>-5.4638304052719526</v>
      </c>
      <c r="BB85" s="318">
        <v>-20001.754320745182</v>
      </c>
      <c r="BC85" s="319">
        <v>-20094.67552685933</v>
      </c>
      <c r="BD85" s="320">
        <v>16808.14092362261</v>
      </c>
      <c r="BE85" s="318">
        <v>6123.6527504937003</v>
      </c>
      <c r="BF85" s="318">
        <v>1052.4816933164154</v>
      </c>
      <c r="BG85" s="318">
        <v>-134.5947014119738</v>
      </c>
      <c r="BH85" s="1116">
        <v>23849.680666020751</v>
      </c>
      <c r="BI85" s="321">
        <v>3755.0051391614215</v>
      </c>
      <c r="BJ85" s="300">
        <v>56</v>
      </c>
      <c r="BK85" s="318">
        <v>-2.2000000000000011E-24</v>
      </c>
      <c r="BL85" s="318">
        <v>-2.2000000000000011E-24</v>
      </c>
      <c r="BM85" s="318">
        <v>-2.2000000000000011E-24</v>
      </c>
      <c r="BN85" s="318">
        <v>-2.2000000000000011E-24</v>
      </c>
      <c r="BO85" s="319">
        <v>-8.8000000000000045E-24</v>
      </c>
      <c r="BP85" s="320">
        <v>-2.2000000000000012E-17</v>
      </c>
      <c r="BQ85" s="318">
        <v>-2.2000000000000012E-17</v>
      </c>
      <c r="BR85" s="318">
        <v>-2.2000000000000012E-17</v>
      </c>
      <c r="BS85" s="318">
        <v>-2.2000000000000012E-17</v>
      </c>
      <c r="BT85" s="1116">
        <v>-8.8000000000000049E-17</v>
      </c>
      <c r="BU85" s="321">
        <v>-8.8000008800000049E-17</v>
      </c>
      <c r="BV85" s="300">
        <v>56</v>
      </c>
      <c r="BW85" s="318">
        <v>-81.066953986339541</v>
      </c>
      <c r="BX85" s="318">
        <v>-4210.0696684424965</v>
      </c>
      <c r="BY85" s="318">
        <v>-12961.074262902692</v>
      </c>
      <c r="BZ85" s="318">
        <v>-8677.5687425685028</v>
      </c>
      <c r="CA85" s="319">
        <v>-25929.779627900032</v>
      </c>
      <c r="CB85" s="320">
        <v>38829.408601052186</v>
      </c>
      <c r="CC85" s="318">
        <v>2241.1177476286466</v>
      </c>
      <c r="CD85" s="318">
        <v>-57260.936510232714</v>
      </c>
      <c r="CE85" s="318">
        <v>16869.0922214362</v>
      </c>
      <c r="CF85" s="1116">
        <v>678.68205988433328</v>
      </c>
      <c r="CG85" s="321">
        <v>-25251.097568015699</v>
      </c>
      <c r="CH85" s="300">
        <v>56</v>
      </c>
      <c r="CI85" s="1116">
        <v>-243526.90968708572</v>
      </c>
      <c r="CJ85" s="1116">
        <v>-1363711.5151947837</v>
      </c>
      <c r="CK85" s="1116">
        <v>-2485165.355014517</v>
      </c>
      <c r="CL85" s="1116">
        <v>-5205580.2289242605</v>
      </c>
      <c r="CM85" s="318">
        <v>-9297984.0088206455</v>
      </c>
    </row>
    <row r="86" spans="1:100" ht="15.75" customHeight="1">
      <c r="A86" s="330"/>
      <c r="B86" s="294"/>
      <c r="C86" s="314" t="s">
        <v>1313</v>
      </c>
      <c r="D86" s="314" t="s">
        <v>1313</v>
      </c>
      <c r="E86" s="314" t="s">
        <v>1313</v>
      </c>
      <c r="F86" s="314" t="s">
        <v>1313</v>
      </c>
      <c r="G86" s="315"/>
      <c r="H86" s="316" t="s">
        <v>1313</v>
      </c>
      <c r="I86" s="314" t="s">
        <v>1313</v>
      </c>
      <c r="J86" s="314" t="s">
        <v>1313</v>
      </c>
      <c r="K86" s="314" t="s">
        <v>1313</v>
      </c>
      <c r="L86" s="1115" t="s">
        <v>1313</v>
      </c>
      <c r="M86" s="317"/>
      <c r="N86" s="294"/>
      <c r="O86" s="314" t="s">
        <v>1313</v>
      </c>
      <c r="P86" s="314" t="s">
        <v>1313</v>
      </c>
      <c r="Q86" s="314" t="s">
        <v>1313</v>
      </c>
      <c r="R86" s="314" t="s">
        <v>1313</v>
      </c>
      <c r="S86" s="315"/>
      <c r="T86" s="316" t="s">
        <v>1313</v>
      </c>
      <c r="U86" s="314" t="s">
        <v>1313</v>
      </c>
      <c r="V86" s="314" t="s">
        <v>1313</v>
      </c>
      <c r="W86" s="314" t="s">
        <v>1313</v>
      </c>
      <c r="X86" s="1115" t="s">
        <v>1313</v>
      </c>
      <c r="Y86" s="317"/>
      <c r="Z86" s="294"/>
      <c r="AA86" s="314" t="s">
        <v>1313</v>
      </c>
      <c r="AB86" s="314" t="s">
        <v>1313</v>
      </c>
      <c r="AC86" s="314" t="s">
        <v>1313</v>
      </c>
      <c r="AD86" s="314" t="s">
        <v>1313</v>
      </c>
      <c r="AE86" s="315"/>
      <c r="AF86" s="316" t="s">
        <v>1313</v>
      </c>
      <c r="AG86" s="314" t="s">
        <v>1313</v>
      </c>
      <c r="AH86" s="314" t="s">
        <v>1313</v>
      </c>
      <c r="AI86" s="314" t="s">
        <v>1313</v>
      </c>
      <c r="AJ86" s="1115" t="s">
        <v>1313</v>
      </c>
      <c r="AK86" s="317"/>
      <c r="AL86" s="294"/>
      <c r="AM86" s="314" t="s">
        <v>1313</v>
      </c>
      <c r="AN86" s="314" t="s">
        <v>1313</v>
      </c>
      <c r="AO86" s="314" t="s">
        <v>1313</v>
      </c>
      <c r="AP86" s="314" t="s">
        <v>1313</v>
      </c>
      <c r="AQ86" s="315"/>
      <c r="AR86" s="316" t="s">
        <v>1313</v>
      </c>
      <c r="AS86" s="314" t="s">
        <v>1313</v>
      </c>
      <c r="AT86" s="314" t="s">
        <v>1313</v>
      </c>
      <c r="AU86" s="314" t="s">
        <v>1313</v>
      </c>
      <c r="AV86" s="1115"/>
      <c r="AW86" s="317" t="s">
        <v>1313</v>
      </c>
      <c r="AX86" s="294"/>
      <c r="AY86" s="314" t="s">
        <v>1313</v>
      </c>
      <c r="AZ86" s="314" t="s">
        <v>1313</v>
      </c>
      <c r="BA86" s="314" t="s">
        <v>1313</v>
      </c>
      <c r="BB86" s="314" t="s">
        <v>1313</v>
      </c>
      <c r="BC86" s="315"/>
      <c r="BD86" s="316" t="s">
        <v>1313</v>
      </c>
      <c r="BE86" s="314" t="s">
        <v>1313</v>
      </c>
      <c r="BF86" s="314" t="s">
        <v>1313</v>
      </c>
      <c r="BG86" s="314" t="s">
        <v>1313</v>
      </c>
      <c r="BH86" s="1115"/>
      <c r="BI86" s="317" t="s">
        <v>1313</v>
      </c>
      <c r="BJ86" s="294"/>
      <c r="BK86" s="314" t="s">
        <v>1313</v>
      </c>
      <c r="BL86" s="314" t="s">
        <v>1313</v>
      </c>
      <c r="BM86" s="314" t="s">
        <v>1313</v>
      </c>
      <c r="BN86" s="314" t="s">
        <v>1313</v>
      </c>
      <c r="BO86" s="315"/>
      <c r="BP86" s="316" t="s">
        <v>1313</v>
      </c>
      <c r="BQ86" s="314" t="s">
        <v>1313</v>
      </c>
      <c r="BR86" s="314" t="s">
        <v>1313</v>
      </c>
      <c r="BS86" s="314" t="s">
        <v>1313</v>
      </c>
      <c r="BT86" s="1115"/>
      <c r="BU86" s="317" t="s">
        <v>1313</v>
      </c>
      <c r="BV86" s="294"/>
      <c r="BW86" s="314" t="s">
        <v>1313</v>
      </c>
      <c r="BX86" s="314" t="s">
        <v>1313</v>
      </c>
      <c r="BY86" s="314" t="s">
        <v>1313</v>
      </c>
      <c r="BZ86" s="314" t="s">
        <v>1313</v>
      </c>
      <c r="CA86" s="315"/>
      <c r="CB86" s="316" t="s">
        <v>1313</v>
      </c>
      <c r="CC86" s="314" t="s">
        <v>1313</v>
      </c>
      <c r="CD86" s="314" t="s">
        <v>1313</v>
      </c>
      <c r="CE86" s="314" t="s">
        <v>1313</v>
      </c>
      <c r="CF86" s="1115"/>
      <c r="CG86" s="317" t="s">
        <v>1313</v>
      </c>
      <c r="CH86" s="294"/>
      <c r="CI86" s="1115" t="s">
        <v>1313</v>
      </c>
      <c r="CJ86" s="1115" t="s">
        <v>1313</v>
      </c>
      <c r="CK86" s="1115" t="s">
        <v>1313</v>
      </c>
      <c r="CL86" s="1115" t="s">
        <v>1313</v>
      </c>
      <c r="CM86" s="314" t="s">
        <v>1313</v>
      </c>
    </row>
    <row r="87" spans="1:100" ht="15.75" customHeight="1">
      <c r="A87" s="299" t="s">
        <v>299</v>
      </c>
      <c r="B87" s="300">
        <v>57</v>
      </c>
      <c r="C87" s="331">
        <v>-0.47915967401371512</v>
      </c>
      <c r="D87" s="331">
        <v>-3.806670683947869</v>
      </c>
      <c r="E87" s="331">
        <v>-9.8804227071493766</v>
      </c>
      <c r="F87" s="331">
        <v>-22.75684929214513</v>
      </c>
      <c r="G87" s="332">
        <v>-8.9488026728816141</v>
      </c>
      <c r="H87" s="333">
        <v>-1.5403278999926251</v>
      </c>
      <c r="I87" s="331">
        <v>-5.5643458214660972</v>
      </c>
      <c r="J87" s="331">
        <v>-9.4975882682379247</v>
      </c>
      <c r="K87" s="331">
        <v>-12.190287122577788</v>
      </c>
      <c r="L87" s="1117">
        <v>-8.3415128596856647</v>
      </c>
      <c r="M87" s="334">
        <v>-8.4225237320957742</v>
      </c>
      <c r="N87" s="300">
        <v>57</v>
      </c>
      <c r="O87" s="331">
        <v>-2.2276646979403525</v>
      </c>
      <c r="P87" s="331">
        <v>-2.6417076763653689</v>
      </c>
      <c r="Q87" s="331">
        <v>-4.5172330419575726</v>
      </c>
      <c r="R87" s="331">
        <v>-14.467945699985265</v>
      </c>
      <c r="S87" s="332">
        <v>-6.0052743473118841</v>
      </c>
      <c r="T87" s="333">
        <v>-0.39192631702941944</v>
      </c>
      <c r="U87" s="331">
        <v>-7.3165135431852404</v>
      </c>
      <c r="V87" s="331">
        <v>-10.874221617164006</v>
      </c>
      <c r="W87" s="331">
        <v>-8.8306971506243741</v>
      </c>
      <c r="X87" s="1117">
        <v>-7.5077065775643916</v>
      </c>
      <c r="Y87" s="334">
        <v>-7.1311385806290675</v>
      </c>
      <c r="Z87" s="300">
        <v>57</v>
      </c>
      <c r="AA87" s="331">
        <v>-34.217324306786288</v>
      </c>
      <c r="AB87" s="331">
        <v>-4.1556975062332038</v>
      </c>
      <c r="AC87" s="331">
        <v>-2.3386976756716513</v>
      </c>
      <c r="AD87" s="331">
        <v>-3.7114962395728019</v>
      </c>
      <c r="AE87" s="332">
        <v>-4.0491293137414504</v>
      </c>
      <c r="AF87" s="333">
        <v>-0.27062749718461776</v>
      </c>
      <c r="AG87" s="331">
        <v>-0.61438405271384344</v>
      </c>
      <c r="AH87" s="331">
        <v>-1.161005949135558</v>
      </c>
      <c r="AI87" s="331">
        <v>-3.2445142197220553</v>
      </c>
      <c r="AJ87" s="1117">
        <v>-1.4419794507183457</v>
      </c>
      <c r="AK87" s="334">
        <v>-1.9595303350308666</v>
      </c>
      <c r="AL87" s="300">
        <v>57</v>
      </c>
      <c r="AM87" s="331">
        <v>-0.25355064170959501</v>
      </c>
      <c r="AN87" s="331">
        <v>-3.7044005043622672</v>
      </c>
      <c r="AO87" s="331">
        <v>-4.9966442598638245</v>
      </c>
      <c r="AP87" s="331">
        <v>-7.3331399871587895</v>
      </c>
      <c r="AQ87" s="332">
        <v>-4.6789080109044496</v>
      </c>
      <c r="AR87" s="333">
        <v>-1.6131674585377911</v>
      </c>
      <c r="AS87" s="331">
        <v>-2.6920029840308617</v>
      </c>
      <c r="AT87" s="331">
        <v>-5.5534938951735322</v>
      </c>
      <c r="AU87" s="331">
        <v>-7.3130226054658376</v>
      </c>
      <c r="AV87" s="1117">
        <v>-5.0252598950910246</v>
      </c>
      <c r="AW87" s="334">
        <v>-4.9143486776924803</v>
      </c>
      <c r="AX87" s="300">
        <v>57</v>
      </c>
      <c r="AY87" s="331" t="s">
        <v>1335</v>
      </c>
      <c r="AZ87" s="331" t="s">
        <v>1335</v>
      </c>
      <c r="BA87" s="331" t="s">
        <v>1335</v>
      </c>
      <c r="BB87" s="331" t="s">
        <v>1335</v>
      </c>
      <c r="BC87" s="332" t="s">
        <v>1335</v>
      </c>
      <c r="BD87" s="333">
        <v>1.0121688938274029</v>
      </c>
      <c r="BE87" s="331">
        <v>1.1062801398706625</v>
      </c>
      <c r="BF87" s="331" t="s">
        <v>1335</v>
      </c>
      <c r="BG87" s="331">
        <v>-6.6218753166903122E-2</v>
      </c>
      <c r="BH87" s="1117">
        <v>0.98658417292373846</v>
      </c>
      <c r="BI87" s="334">
        <v>0.1553324210676765</v>
      </c>
      <c r="BJ87" s="300">
        <v>57</v>
      </c>
      <c r="BK87" s="331" t="s">
        <v>1335</v>
      </c>
      <c r="BL87" s="331" t="s">
        <v>1335</v>
      </c>
      <c r="BM87" s="331" t="s">
        <v>1335</v>
      </c>
      <c r="BN87" s="331" t="s">
        <v>1335</v>
      </c>
      <c r="BO87" s="332" t="s">
        <v>1335</v>
      </c>
      <c r="BP87" s="333" t="s">
        <v>1335</v>
      </c>
      <c r="BQ87" s="331" t="s">
        <v>1335</v>
      </c>
      <c r="BR87" s="331" t="s">
        <v>1335</v>
      </c>
      <c r="BS87" s="331" t="s">
        <v>1335</v>
      </c>
      <c r="BT87" s="1117" t="s">
        <v>1335</v>
      </c>
      <c r="BU87" s="334" t="s">
        <v>1335</v>
      </c>
      <c r="BV87" s="300">
        <v>57</v>
      </c>
      <c r="BW87" s="331" t="s">
        <v>1335</v>
      </c>
      <c r="BX87" s="331" t="s">
        <v>1335</v>
      </c>
      <c r="BY87" s="331">
        <v>-483.2228003187987</v>
      </c>
      <c r="BZ87" s="331">
        <v>117.29759349057888</v>
      </c>
      <c r="CA87" s="332">
        <v>549.86141378411867</v>
      </c>
      <c r="CB87" s="333">
        <v>1.0009086651996619</v>
      </c>
      <c r="CC87" s="331">
        <v>5.7769465313810546E-2</v>
      </c>
      <c r="CD87" s="331">
        <v>-1.474999774142838</v>
      </c>
      <c r="CE87" s="331">
        <v>0.44344600935881634</v>
      </c>
      <c r="CF87" s="1117">
        <v>4.3941802092000663E-3</v>
      </c>
      <c r="CG87" s="334">
        <v>-0.16354014331780931</v>
      </c>
      <c r="CH87" s="300">
        <v>57</v>
      </c>
      <c r="CI87" s="1117">
        <v>-0.77156622287900412</v>
      </c>
      <c r="CJ87" s="1117">
        <v>-3.2128961580119002</v>
      </c>
      <c r="CK87" s="1117">
        <v>-5.7080624563953242</v>
      </c>
      <c r="CL87" s="1117">
        <v>-7.9235905134792466</v>
      </c>
      <c r="CM87" s="331">
        <v>-5.074137502741606</v>
      </c>
    </row>
    <row r="88" spans="1:100" ht="15.75" customHeight="1">
      <c r="A88" s="299" t="s">
        <v>301</v>
      </c>
      <c r="B88" s="300">
        <v>58</v>
      </c>
      <c r="C88" s="335">
        <v>1.3363239302438488</v>
      </c>
      <c r="D88" s="335">
        <v>4.7401702684626805</v>
      </c>
      <c r="E88" s="335">
        <v>10.738860812199057</v>
      </c>
      <c r="F88" s="335">
        <v>23.386923720480972</v>
      </c>
      <c r="G88" s="332">
        <v>9.7877666935868177</v>
      </c>
      <c r="H88" s="336">
        <v>2.4665882554400538</v>
      </c>
      <c r="I88" s="335">
        <v>6.506652906105991</v>
      </c>
      <c r="J88" s="335">
        <v>10.417493114554805</v>
      </c>
      <c r="K88" s="335">
        <v>13.073888232423203</v>
      </c>
      <c r="L88" s="1117">
        <v>9.254782310088963</v>
      </c>
      <c r="M88" s="337">
        <v>9.3258810325603605</v>
      </c>
      <c r="N88" s="300">
        <v>58</v>
      </c>
      <c r="O88" s="335">
        <v>3.0992287054346206</v>
      </c>
      <c r="P88" s="335">
        <v>3.5652840276345694</v>
      </c>
      <c r="Q88" s="335">
        <v>5.4128685592090644</v>
      </c>
      <c r="R88" s="335">
        <v>15.277246499243326</v>
      </c>
      <c r="S88" s="332">
        <v>6.8845115288404477</v>
      </c>
      <c r="T88" s="336">
        <v>1.2521629713635343</v>
      </c>
      <c r="U88" s="335">
        <v>8.1117897453862255</v>
      </c>
      <c r="V88" s="335">
        <v>11.730569717249635</v>
      </c>
      <c r="W88" s="335">
        <v>9.7097603897931286</v>
      </c>
      <c r="X88" s="1117">
        <v>8.3660874333924351</v>
      </c>
      <c r="Y88" s="337">
        <v>7.9947468434804261</v>
      </c>
      <c r="Z88" s="300">
        <v>58</v>
      </c>
      <c r="AA88" s="335">
        <v>34.822616469100872</v>
      </c>
      <c r="AB88" s="335">
        <v>5.0902084549375184</v>
      </c>
      <c r="AC88" s="335">
        <v>3.3135420018366162</v>
      </c>
      <c r="AD88" s="335">
        <v>4.6679805241655465</v>
      </c>
      <c r="AE88" s="332">
        <v>4.9997365444056987</v>
      </c>
      <c r="AF88" s="336">
        <v>1.2143806041763927</v>
      </c>
      <c r="AG88" s="335">
        <v>1.5738868166854623</v>
      </c>
      <c r="AH88" s="335">
        <v>2.1341913932058163</v>
      </c>
      <c r="AI88" s="335">
        <v>4.1883378211562725</v>
      </c>
      <c r="AJ88" s="1117">
        <v>2.3990389347730834</v>
      </c>
      <c r="AK88" s="337">
        <v>2.9153089684926177</v>
      </c>
      <c r="AL88" s="300">
        <v>58</v>
      </c>
      <c r="AM88" s="335">
        <v>1.2263298433903329</v>
      </c>
      <c r="AN88" s="335">
        <v>4.6696414886004991</v>
      </c>
      <c r="AO88" s="335">
        <v>5.9637751866142814</v>
      </c>
      <c r="AP88" s="335">
        <v>8.2984286924376516</v>
      </c>
      <c r="AQ88" s="332">
        <v>5.6460852371491823</v>
      </c>
      <c r="AR88" s="336">
        <v>2.5494695393309805</v>
      </c>
      <c r="AS88" s="335">
        <v>3.6401916347751384</v>
      </c>
      <c r="AT88" s="335">
        <v>6.5056464519047745</v>
      </c>
      <c r="AU88" s="335">
        <v>8.2572392654344231</v>
      </c>
      <c r="AV88" s="1117">
        <v>5.9710247563715502</v>
      </c>
      <c r="AW88" s="337">
        <v>5.8669703559097446</v>
      </c>
      <c r="AX88" s="300">
        <v>58</v>
      </c>
      <c r="AY88" s="335" t="s">
        <v>1335</v>
      </c>
      <c r="AZ88" s="335" t="s">
        <v>1335</v>
      </c>
      <c r="BA88" s="335" t="s">
        <v>1335</v>
      </c>
      <c r="BB88" s="335" t="s">
        <v>1335</v>
      </c>
      <c r="BC88" s="332" t="s">
        <v>1335</v>
      </c>
      <c r="BD88" s="336">
        <v>-1.7518004058002221E-2</v>
      </c>
      <c r="BE88" s="335">
        <v>-0.12413909932733971</v>
      </c>
      <c r="BF88" s="335" t="s">
        <v>1335</v>
      </c>
      <c r="BG88" s="335">
        <v>1.0175148309244542</v>
      </c>
      <c r="BH88" s="1117">
        <v>-6.0661368772963213E-4</v>
      </c>
      <c r="BI88" s="337">
        <v>0.82665957474099749</v>
      </c>
      <c r="BJ88" s="300">
        <v>58</v>
      </c>
      <c r="BK88" s="335" t="s">
        <v>1335</v>
      </c>
      <c r="BL88" s="335" t="s">
        <v>1335</v>
      </c>
      <c r="BM88" s="335" t="s">
        <v>1335</v>
      </c>
      <c r="BN88" s="335" t="s">
        <v>1335</v>
      </c>
      <c r="BO88" s="332" t="s">
        <v>1335</v>
      </c>
      <c r="BP88" s="336" t="s">
        <v>1335</v>
      </c>
      <c r="BQ88" s="335" t="s">
        <v>1335</v>
      </c>
      <c r="BR88" s="335" t="s">
        <v>1335</v>
      </c>
      <c r="BS88" s="335" t="s">
        <v>1335</v>
      </c>
      <c r="BT88" s="1117" t="s">
        <v>1335</v>
      </c>
      <c r="BU88" s="337" t="s">
        <v>1335</v>
      </c>
      <c r="BV88" s="300">
        <v>58</v>
      </c>
      <c r="BW88" s="335" t="s">
        <v>1335</v>
      </c>
      <c r="BX88" s="335" t="s">
        <v>1335</v>
      </c>
      <c r="BY88" s="335">
        <v>482.95094905814659</v>
      </c>
      <c r="BZ88" s="335">
        <v>-115.16845229902901</v>
      </c>
      <c r="CA88" s="332">
        <v>-544.34005618538674</v>
      </c>
      <c r="CB88" s="336">
        <v>-4.7387382111315265E-3</v>
      </c>
      <c r="CC88" s="335">
        <v>0.93729150677740336</v>
      </c>
      <c r="CD88" s="335">
        <v>2.4719771602358773</v>
      </c>
      <c r="CE88" s="335">
        <v>0.54888770999240422</v>
      </c>
      <c r="CF88" s="1117">
        <v>0.99075530486687935</v>
      </c>
      <c r="CG88" s="337">
        <v>1.1573072586675608</v>
      </c>
      <c r="CH88" s="300">
        <v>58</v>
      </c>
      <c r="CI88" s="1117">
        <v>1.707740250037556</v>
      </c>
      <c r="CJ88" s="1117">
        <v>4.153289461710469</v>
      </c>
      <c r="CK88" s="1117">
        <v>6.6487039051479453</v>
      </c>
      <c r="CL88" s="1117">
        <v>8.8449739902446414</v>
      </c>
      <c r="CM88" s="331">
        <v>6.0070474989282765</v>
      </c>
    </row>
    <row r="89" spans="1:100" ht="15.75" customHeight="1">
      <c r="A89" s="338" t="s">
        <v>303</v>
      </c>
      <c r="B89" s="300">
        <v>59</v>
      </c>
      <c r="C89" s="335">
        <v>0.14283574376986638</v>
      </c>
      <c r="D89" s="335">
        <v>6.6500415485188577E-2</v>
      </c>
      <c r="E89" s="335">
        <v>0.14156189495031912</v>
      </c>
      <c r="F89" s="335">
        <v>0.36992557166415757</v>
      </c>
      <c r="G89" s="339">
        <v>0.16103597929479913</v>
      </c>
      <c r="H89" s="336">
        <v>7.3739644552571523E-2</v>
      </c>
      <c r="I89" s="335">
        <v>5.769291536010604E-2</v>
      </c>
      <c r="J89" s="335">
        <v>8.0095153683119438E-2</v>
      </c>
      <c r="K89" s="335">
        <v>0.11639889015458585</v>
      </c>
      <c r="L89" s="1118">
        <v>8.6730549596701068E-2</v>
      </c>
      <c r="M89" s="337">
        <v>9.6642699535413629E-2</v>
      </c>
      <c r="N89" s="300">
        <v>59</v>
      </c>
      <c r="O89" s="335">
        <v>0.12843599250573237</v>
      </c>
      <c r="P89" s="335">
        <v>7.6423648730799751E-2</v>
      </c>
      <c r="Q89" s="335">
        <v>0.10436448274850765</v>
      </c>
      <c r="R89" s="335">
        <v>0.19069920074194172</v>
      </c>
      <c r="S89" s="339">
        <v>0.12076281847143792</v>
      </c>
      <c r="T89" s="336">
        <v>0.13976334566588519</v>
      </c>
      <c r="U89" s="335">
        <v>0.20472379779901601</v>
      </c>
      <c r="V89" s="335">
        <v>0.14365189991437091</v>
      </c>
      <c r="W89" s="335">
        <v>0.12093676083124638</v>
      </c>
      <c r="X89" s="1118">
        <v>0.14161914417195887</v>
      </c>
      <c r="Y89" s="337">
        <v>0.13639173714864447</v>
      </c>
      <c r="Z89" s="300">
        <v>59</v>
      </c>
      <c r="AA89" s="335">
        <v>0.39470783768541812</v>
      </c>
      <c r="AB89" s="335">
        <v>6.5489051295684997E-2</v>
      </c>
      <c r="AC89" s="335">
        <v>2.515567383503536E-2</v>
      </c>
      <c r="AD89" s="335">
        <v>4.3515715407255261E-2</v>
      </c>
      <c r="AE89" s="339">
        <v>4.9392769335752061E-2</v>
      </c>
      <c r="AF89" s="336">
        <v>5.6246893008225149E-2</v>
      </c>
      <c r="AG89" s="335">
        <v>4.0497236028381116E-2</v>
      </c>
      <c r="AH89" s="335">
        <v>2.681455592974152E-2</v>
      </c>
      <c r="AI89" s="335">
        <v>5.6176398565783069E-2</v>
      </c>
      <c r="AJ89" s="1118">
        <v>4.2940515945263234E-2</v>
      </c>
      <c r="AK89" s="337">
        <v>4.4221366538249027E-2</v>
      </c>
      <c r="AL89" s="300">
        <v>59</v>
      </c>
      <c r="AM89" s="335">
        <v>2.7220798319262138E-2</v>
      </c>
      <c r="AN89" s="335">
        <v>3.4759015761767764E-2</v>
      </c>
      <c r="AO89" s="335">
        <v>3.2869073249542899E-2</v>
      </c>
      <c r="AP89" s="335">
        <v>3.4711294721137737E-2</v>
      </c>
      <c r="AQ89" s="339">
        <v>3.2822773755268105E-2</v>
      </c>
      <c r="AR89" s="336">
        <v>6.369791920681056E-2</v>
      </c>
      <c r="AS89" s="335">
        <v>5.1811349255723081E-2</v>
      </c>
      <c r="AT89" s="335">
        <v>4.7847443268757311E-2</v>
      </c>
      <c r="AU89" s="335">
        <v>5.5783340031413241E-2</v>
      </c>
      <c r="AV89" s="1118">
        <v>5.423513871947553E-2</v>
      </c>
      <c r="AW89" s="337">
        <v>4.7378321782735947E-2</v>
      </c>
      <c r="AX89" s="300">
        <v>59</v>
      </c>
      <c r="AY89" s="335" t="s">
        <v>1335</v>
      </c>
      <c r="AZ89" s="335" t="s">
        <v>1335</v>
      </c>
      <c r="BA89" s="335" t="s">
        <v>1335</v>
      </c>
      <c r="BB89" s="335" t="s">
        <v>1335</v>
      </c>
      <c r="BC89" s="339" t="s">
        <v>1335</v>
      </c>
      <c r="BD89" s="336">
        <v>5.3491102305994066E-3</v>
      </c>
      <c r="BE89" s="335">
        <v>1.7858959456677335E-2</v>
      </c>
      <c r="BF89" s="335" t="s">
        <v>1335</v>
      </c>
      <c r="BG89" s="335">
        <v>4.8703922242448919E-2</v>
      </c>
      <c r="BH89" s="1118">
        <v>1.4022440763991353E-2</v>
      </c>
      <c r="BI89" s="337">
        <v>1.8008004191326248E-2</v>
      </c>
      <c r="BJ89" s="300">
        <v>59</v>
      </c>
      <c r="BK89" s="335" t="s">
        <v>1335</v>
      </c>
      <c r="BL89" s="335" t="s">
        <v>1335</v>
      </c>
      <c r="BM89" s="335" t="s">
        <v>1335</v>
      </c>
      <c r="BN89" s="335" t="s">
        <v>1335</v>
      </c>
      <c r="BO89" s="339" t="s">
        <v>1335</v>
      </c>
      <c r="BP89" s="336" t="s">
        <v>1335</v>
      </c>
      <c r="BQ89" s="335" t="s">
        <v>1335</v>
      </c>
      <c r="BR89" s="335" t="s">
        <v>1335</v>
      </c>
      <c r="BS89" s="335" t="s">
        <v>1335</v>
      </c>
      <c r="BT89" s="1118" t="s">
        <v>1335</v>
      </c>
      <c r="BU89" s="337" t="s">
        <v>1335</v>
      </c>
      <c r="BV89" s="300">
        <v>59</v>
      </c>
      <c r="BW89" s="335" t="s">
        <v>1335</v>
      </c>
      <c r="BX89" s="335" t="s">
        <v>1335</v>
      </c>
      <c r="BY89" s="335">
        <v>1.271851260652098</v>
      </c>
      <c r="BZ89" s="335">
        <v>-1.1291411915498606</v>
      </c>
      <c r="CA89" s="339">
        <v>-4.5213575987319974</v>
      </c>
      <c r="CB89" s="336">
        <v>3.8300730114696293E-3</v>
      </c>
      <c r="CC89" s="335">
        <v>4.9390279087861005E-3</v>
      </c>
      <c r="CD89" s="335">
        <v>3.0226139069606211E-3</v>
      </c>
      <c r="CE89" s="335">
        <v>7.6662806487794929E-3</v>
      </c>
      <c r="CF89" s="1118">
        <v>4.8505149239205262E-3</v>
      </c>
      <c r="CG89" s="337">
        <v>6.2328846502483111E-3</v>
      </c>
      <c r="CH89" s="300">
        <v>59</v>
      </c>
      <c r="CI89" s="335">
        <v>6.3825972841448489E-2</v>
      </c>
      <c r="CJ89" s="335">
        <v>5.960669630143145E-2</v>
      </c>
      <c r="CK89" s="335">
        <v>5.9358551247377239E-2</v>
      </c>
      <c r="CL89" s="335">
        <v>7.8616523234606925E-2</v>
      </c>
      <c r="CM89" s="335">
        <v>6.7090003813329455E-2</v>
      </c>
    </row>
    <row r="90" spans="1:100" ht="15.75" customHeight="1">
      <c r="A90" s="271"/>
      <c r="N90" s="272"/>
      <c r="Z90" s="272"/>
      <c r="AX90" s="272"/>
      <c r="BJ90" s="272"/>
    </row>
    <row r="91" spans="1:100" ht="15.75" customHeight="1">
      <c r="A91" s="271"/>
    </row>
    <row r="92" spans="1:100" ht="15.75" customHeight="1">
      <c r="C92" s="267"/>
      <c r="D92" s="267"/>
      <c r="E92" s="267"/>
      <c r="F92" s="267"/>
      <c r="H92" s="267"/>
      <c r="I92" s="267"/>
      <c r="J92" s="267"/>
      <c r="K92" s="267"/>
      <c r="O92" s="267"/>
      <c r="P92" s="267"/>
      <c r="Q92" s="267"/>
      <c r="R92" s="267"/>
      <c r="T92" s="267"/>
      <c r="U92" s="267"/>
      <c r="V92" s="267"/>
      <c r="W92" s="267"/>
      <c r="AA92" s="267"/>
      <c r="AB92" s="267"/>
      <c r="AC92" s="267"/>
      <c r="AD92" s="267"/>
      <c r="AF92" s="267"/>
      <c r="AG92" s="267"/>
      <c r="AH92" s="267"/>
      <c r="AI92" s="267"/>
      <c r="AM92" s="267"/>
      <c r="AN92" s="267"/>
      <c r="AO92" s="267"/>
      <c r="AP92" s="267"/>
      <c r="AR92" s="267"/>
      <c r="AS92" s="267"/>
      <c r="AT92" s="267"/>
      <c r="AU92" s="267"/>
      <c r="AY92" s="267"/>
      <c r="AZ92" s="267"/>
      <c r="BA92" s="267"/>
      <c r="BB92" s="267"/>
      <c r="BD92" s="267"/>
      <c r="BE92" s="267"/>
      <c r="BF92" s="267"/>
      <c r="BG92" s="267"/>
      <c r="BK92" s="267"/>
      <c r="BL92" s="267"/>
      <c r="BM92" s="267"/>
      <c r="BN92" s="267"/>
      <c r="BP92" s="267"/>
      <c r="BQ92" s="267"/>
      <c r="BR92" s="267"/>
      <c r="BS92" s="267"/>
      <c r="BW92" s="267"/>
      <c r="BX92" s="267"/>
      <c r="BY92" s="267"/>
      <c r="BZ92" s="267"/>
      <c r="CB92" s="267"/>
      <c r="CC92" s="267"/>
      <c r="CD92" s="267"/>
      <c r="CE92" s="267"/>
      <c r="CO92" s="267"/>
      <c r="CP92" s="267"/>
      <c r="CQ92" s="267"/>
      <c r="CR92" s="267"/>
      <c r="CS92" s="267"/>
      <c r="CT92" s="267"/>
      <c r="CU92" s="267"/>
      <c r="CV92" s="267"/>
    </row>
    <row r="93" spans="1:100" ht="15.75" customHeight="1">
      <c r="C93" s="265"/>
      <c r="H93" s="265"/>
      <c r="O93" s="265"/>
      <c r="T93" s="265"/>
      <c r="AA93" s="265"/>
      <c r="AF93" s="265"/>
      <c r="AM93" s="265"/>
      <c r="AR93" s="265"/>
      <c r="AY93" s="265"/>
      <c r="BD93" s="265"/>
      <c r="BK93" s="265"/>
      <c r="BP93" s="265"/>
      <c r="BW93" s="265"/>
      <c r="CB93" s="265"/>
      <c r="CO93" s="265"/>
      <c r="CP93" s="265"/>
      <c r="CR93" s="265"/>
      <c r="CT93" s="265"/>
      <c r="CV93" s="265"/>
    </row>
    <row r="94" spans="1:100" ht="15.75" customHeight="1"/>
    <row r="95" spans="1:100">
      <c r="C95" s="265"/>
      <c r="D95" s="265"/>
      <c r="E95" s="265"/>
      <c r="F95" s="265"/>
      <c r="H95" s="265"/>
      <c r="I95" s="265"/>
      <c r="J95" s="265"/>
      <c r="K95" s="265"/>
      <c r="O95" s="265"/>
      <c r="P95" s="265"/>
      <c r="Q95" s="265"/>
      <c r="R95" s="265"/>
      <c r="T95" s="265"/>
      <c r="U95" s="265"/>
      <c r="V95" s="265"/>
      <c r="W95" s="265"/>
      <c r="AA95" s="265"/>
      <c r="AB95" s="265"/>
      <c r="AC95" s="265"/>
      <c r="AD95" s="265"/>
      <c r="AF95" s="265"/>
      <c r="AG95" s="265"/>
      <c r="AH95" s="265"/>
      <c r="AI95" s="265"/>
      <c r="AM95" s="265"/>
      <c r="AN95" s="265"/>
      <c r="AO95" s="265"/>
      <c r="AP95" s="265"/>
      <c r="AR95" s="265"/>
      <c r="AS95" s="265"/>
      <c r="AT95" s="265"/>
      <c r="AU95" s="265"/>
      <c r="AY95" s="265"/>
      <c r="AZ95" s="265"/>
      <c r="BA95" s="265"/>
      <c r="BB95" s="265"/>
      <c r="BD95" s="265"/>
      <c r="BE95" s="265"/>
      <c r="BF95" s="265"/>
      <c r="BG95" s="265"/>
      <c r="BK95" s="265"/>
      <c r="BL95" s="265"/>
      <c r="BM95" s="265"/>
      <c r="BN95" s="265"/>
      <c r="BP95" s="265"/>
      <c r="BQ95" s="265"/>
      <c r="BR95" s="265"/>
      <c r="BS95" s="265"/>
      <c r="BW95" s="265"/>
      <c r="BX95" s="265"/>
      <c r="BY95" s="265"/>
      <c r="BZ95" s="265"/>
      <c r="CB95" s="265"/>
      <c r="CC95" s="265"/>
      <c r="CD95" s="265"/>
      <c r="CE95" s="265"/>
      <c r="CO95" s="265"/>
      <c r="CP95" s="265"/>
      <c r="CQ95" s="265"/>
      <c r="CR95" s="265"/>
      <c r="CS95" s="265"/>
      <c r="CT95" s="265"/>
      <c r="CU95" s="265"/>
      <c r="CV95" s="265"/>
    </row>
    <row r="96" spans="1:100">
      <c r="C96" s="265"/>
      <c r="H96" s="265"/>
      <c r="O96" s="265"/>
      <c r="T96" s="265"/>
      <c r="AA96" s="265"/>
      <c r="AF96" s="265"/>
      <c r="AM96" s="265"/>
      <c r="AR96" s="265"/>
      <c r="AY96" s="265"/>
      <c r="BD96" s="265"/>
      <c r="BK96" s="265"/>
      <c r="BP96" s="265"/>
      <c r="BW96" s="265"/>
      <c r="CB96" s="265"/>
      <c r="CO96" s="265"/>
      <c r="CP96" s="265"/>
      <c r="CR96" s="265"/>
      <c r="CT96" s="265"/>
      <c r="CV96" s="265"/>
    </row>
    <row r="98" spans="94:100">
      <c r="CP98" s="265"/>
      <c r="CR98" s="265"/>
      <c r="CT98" s="265"/>
      <c r="CV98" s="265"/>
    </row>
    <row r="99" spans="94:100">
      <c r="CP99" s="265"/>
      <c r="CR99" s="265"/>
      <c r="CT99" s="265"/>
      <c r="CV99" s="265"/>
    </row>
    <row r="100" spans="94:100">
      <c r="CP100" s="265"/>
      <c r="CR100" s="265"/>
      <c r="CT100" s="265"/>
      <c r="CV100" s="265"/>
    </row>
    <row r="102" spans="94:100">
      <c r="CP102" s="265"/>
      <c r="CR102" s="265"/>
      <c r="CT102" s="265"/>
      <c r="CV102" s="265"/>
    </row>
  </sheetData>
  <sheetProtection formatColumns="0"/>
  <mergeCells count="17">
    <mergeCell ref="B10:B12"/>
    <mergeCell ref="N10:N12"/>
    <mergeCell ref="Z10:Z12"/>
    <mergeCell ref="BI11:BI12"/>
    <mergeCell ref="AW11:AW12"/>
    <mergeCell ref="AK11:AK12"/>
    <mergeCell ref="CM11:CM12"/>
    <mergeCell ref="E1:F1"/>
    <mergeCell ref="CG11:CG12"/>
    <mergeCell ref="CH10:CH12"/>
    <mergeCell ref="M11:M12"/>
    <mergeCell ref="Y11:Y12"/>
    <mergeCell ref="AL10:AL12"/>
    <mergeCell ref="AX10:AX12"/>
    <mergeCell ref="BV10:BV12"/>
    <mergeCell ref="BJ10:BJ12"/>
    <mergeCell ref="BU11:BU12"/>
  </mergeCells>
  <conditionalFormatting sqref="CP14:CP90">
    <cfRule type="containsText" dxfId="1" priority="1" operator="containsText" text="false">
      <formula>NOT(ISERROR(SEARCH("false",CP14)))</formula>
    </cfRule>
  </conditionalFormatting>
  <pageMargins left="0.25" right="0.25" top="0.5" bottom="0.75" header="0.3" footer="0.3"/>
  <pageSetup paperSize="9" scale="67" fitToHeight="0" orientation="portrait" r:id="rId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U41"/>
  <sheetViews>
    <sheetView zoomScaleNormal="100" workbookViewId="0">
      <selection activeCell="P29" sqref="P29"/>
    </sheetView>
  </sheetViews>
  <sheetFormatPr defaultColWidth="9.140625" defaultRowHeight="12.6"/>
  <cols>
    <col min="1" max="1" width="3" style="790" customWidth="1"/>
    <col min="2" max="6" width="14.5703125" style="789" customWidth="1"/>
    <col min="7" max="8" width="14.5703125" style="795" customWidth="1"/>
    <col min="9" max="9" width="14.5703125" style="789" customWidth="1"/>
    <col min="10" max="10" width="3.140625" style="789" customWidth="1"/>
    <col min="11" max="16" width="14.5703125" style="789" customWidth="1"/>
    <col min="17" max="17" width="16.140625" style="789" customWidth="1"/>
    <col min="18" max="79" width="14.5703125" style="789" customWidth="1"/>
    <col min="80" max="16384" width="9.140625" style="789"/>
  </cols>
  <sheetData>
    <row r="1" spans="1:21" s="206" customFormat="1" ht="42.6" customHeight="1">
      <c r="A1" s="278" t="s">
        <v>1341</v>
      </c>
      <c r="B1" s="204"/>
      <c r="C1" s="205"/>
      <c r="D1" s="205"/>
      <c r="E1" s="205"/>
      <c r="F1" s="205"/>
      <c r="G1" s="205"/>
      <c r="H1" s="205"/>
      <c r="I1" s="205"/>
      <c r="J1" s="205"/>
      <c r="K1" s="205"/>
      <c r="L1" s="205"/>
      <c r="M1" s="205"/>
      <c r="N1" s="205"/>
      <c r="O1" s="205"/>
      <c r="P1" s="205"/>
    </row>
    <row r="2" spans="1:21" s="206" customFormat="1" ht="12.95">
      <c r="A2" s="192" t="s">
        <v>1297</v>
      </c>
      <c r="B2" s="204"/>
      <c r="C2" s="204"/>
      <c r="D2" s="1103" t="str">
        <f>'1_Enrollment'!D2</f>
        <v>Tufts Health Public Plan, Inc.</v>
      </c>
      <c r="E2" s="207"/>
      <c r="F2" s="207"/>
      <c r="G2" s="208"/>
      <c r="H2" s="205"/>
      <c r="I2" s="205"/>
      <c r="J2" s="205"/>
      <c r="K2" s="205"/>
      <c r="L2" s="205"/>
      <c r="M2" s="205"/>
      <c r="N2" s="205"/>
      <c r="O2" s="205"/>
      <c r="P2" s="205"/>
      <c r="Q2" s="205"/>
    </row>
    <row r="3" spans="1:21" s="206" customFormat="1" ht="12.95">
      <c r="A3" s="192" t="s">
        <v>1299</v>
      </c>
      <c r="B3" s="204"/>
      <c r="C3" s="204"/>
      <c r="D3" s="1103" t="str">
        <f>'1_Enrollment'!D3</f>
        <v>01/01/2022 to 12/31/2022</v>
      </c>
      <c r="E3" s="207"/>
      <c r="F3" s="207"/>
      <c r="G3" s="208"/>
      <c r="H3" s="205"/>
      <c r="I3" s="205"/>
      <c r="J3" s="205"/>
      <c r="K3" s="205"/>
      <c r="L3" s="205"/>
      <c r="M3" s="205"/>
      <c r="N3" s="205"/>
      <c r="O3" s="205"/>
      <c r="P3" s="205"/>
      <c r="Q3" s="205"/>
    </row>
    <row r="4" spans="1:21" s="206" customFormat="1" ht="12.95">
      <c r="A4" s="192" t="s">
        <v>1301</v>
      </c>
      <c r="B4" s="204"/>
      <c r="C4" s="204"/>
      <c r="D4" s="1104">
        <f>'1_Enrollment'!E4</f>
        <v>0</v>
      </c>
      <c r="E4" s="930"/>
      <c r="F4" s="930"/>
      <c r="G4" s="931"/>
      <c r="H4" s="205"/>
      <c r="I4" s="205"/>
      <c r="J4" s="205"/>
      <c r="K4" s="205"/>
      <c r="L4" s="205"/>
      <c r="M4" s="205"/>
      <c r="N4" s="205"/>
      <c r="O4" s="205"/>
      <c r="P4" s="205"/>
      <c r="Q4" s="205"/>
    </row>
    <row r="5" spans="1:21" s="206" customFormat="1" ht="12.95">
      <c r="A5" s="192" t="s">
        <v>1302</v>
      </c>
      <c r="B5" s="204"/>
      <c r="C5" s="204"/>
      <c r="D5" s="1103" t="str">
        <f>'1_Enrollment'!D5</f>
        <v>Jeffrey Muehlberg</v>
      </c>
      <c r="E5" s="207"/>
      <c r="F5" s="207"/>
      <c r="G5" s="208"/>
      <c r="H5" s="205"/>
      <c r="I5" s="205"/>
      <c r="J5" s="205"/>
      <c r="K5" s="205"/>
      <c r="L5" s="205"/>
      <c r="M5" s="205"/>
      <c r="N5" s="205"/>
      <c r="O5" s="205"/>
      <c r="P5" s="205"/>
      <c r="Q5" s="205"/>
    </row>
    <row r="6" spans="1:21" s="206" customFormat="1" ht="12.95">
      <c r="A6" s="192" t="s">
        <v>1304</v>
      </c>
      <c r="B6" s="204"/>
      <c r="C6" s="204"/>
      <c r="D6" s="1105">
        <f>'1_Enrollment'!D6</f>
        <v>45412</v>
      </c>
      <c r="E6" s="207"/>
      <c r="F6" s="207"/>
      <c r="G6" s="208"/>
      <c r="H6" s="205"/>
      <c r="I6" s="205"/>
      <c r="J6" s="205"/>
      <c r="K6" s="205"/>
      <c r="L6" s="205"/>
      <c r="M6" s="205"/>
      <c r="N6" s="205"/>
      <c r="O6" s="209"/>
      <c r="P6" s="205"/>
      <c r="Q6" s="205"/>
    </row>
    <row r="7" spans="1:21" s="206" customFormat="1" ht="12.95">
      <c r="A7" s="192" t="s">
        <v>1342</v>
      </c>
      <c r="B7" s="204"/>
      <c r="C7" s="204"/>
      <c r="D7" s="1121" t="s">
        <v>1343</v>
      </c>
      <c r="E7" s="938"/>
      <c r="F7" s="938"/>
      <c r="G7" s="939"/>
      <c r="H7" s="205"/>
      <c r="I7" s="205"/>
      <c r="J7" s="205"/>
      <c r="K7" s="205"/>
      <c r="L7" s="205"/>
      <c r="M7" s="205"/>
      <c r="N7" s="205"/>
      <c r="O7" s="209"/>
      <c r="P7" s="205"/>
      <c r="Q7" s="205"/>
    </row>
    <row r="8" spans="1:21" ht="15.6">
      <c r="A8" s="810" t="s">
        <v>1305</v>
      </c>
      <c r="B8" s="795"/>
      <c r="C8" s="795"/>
      <c r="D8" s="795"/>
      <c r="E8" s="795"/>
      <c r="F8" s="795"/>
      <c r="I8" s="795"/>
      <c r="J8" s="795"/>
      <c r="K8" s="795"/>
      <c r="L8" s="795"/>
      <c r="M8" s="795"/>
      <c r="N8" s="795"/>
      <c r="O8" s="795"/>
      <c r="P8" s="795"/>
      <c r="Q8" s="795"/>
      <c r="R8" s="795"/>
      <c r="S8" s="795"/>
      <c r="T8" s="795"/>
      <c r="U8" s="795"/>
    </row>
    <row r="9" spans="1:21">
      <c r="A9" s="795"/>
      <c r="B9" s="799"/>
      <c r="C9" s="799"/>
      <c r="D9" s="799"/>
      <c r="E9" s="799"/>
      <c r="F9" s="799"/>
      <c r="G9" s="799"/>
      <c r="H9" s="799"/>
      <c r="I9" s="799"/>
      <c r="J9" s="795"/>
      <c r="K9" s="799"/>
      <c r="L9" s="799"/>
      <c r="M9" s="799"/>
      <c r="N9" s="799"/>
      <c r="O9" s="799"/>
      <c r="P9" s="799"/>
      <c r="Q9" s="799"/>
      <c r="R9" s="799"/>
      <c r="S9" s="799"/>
      <c r="T9" s="799"/>
      <c r="U9" s="795"/>
    </row>
    <row r="10" spans="1:21" ht="27" customHeight="1">
      <c r="A10" s="797"/>
      <c r="B10" s="811" t="s">
        <v>1344</v>
      </c>
      <c r="C10" s="800" t="s">
        <v>310</v>
      </c>
      <c r="D10" s="800" t="s">
        <v>313</v>
      </c>
      <c r="E10" s="800" t="s">
        <v>316</v>
      </c>
      <c r="F10" s="800" t="s">
        <v>319</v>
      </c>
      <c r="G10" s="800" t="s">
        <v>1309</v>
      </c>
      <c r="H10" s="800" t="s">
        <v>324</v>
      </c>
      <c r="I10" s="795"/>
      <c r="J10" s="798"/>
      <c r="K10" s="811" t="s">
        <v>326</v>
      </c>
      <c r="L10" s="800" t="s">
        <v>329</v>
      </c>
      <c r="M10" s="800" t="s">
        <v>332</v>
      </c>
      <c r="N10" s="800" t="s">
        <v>335</v>
      </c>
      <c r="O10" s="800" t="s">
        <v>337</v>
      </c>
      <c r="P10" s="800" t="s">
        <v>316</v>
      </c>
      <c r="Q10" s="800" t="s">
        <v>342</v>
      </c>
      <c r="R10" s="800" t="s">
        <v>66</v>
      </c>
      <c r="S10" s="800" t="s">
        <v>324</v>
      </c>
      <c r="T10" s="795"/>
      <c r="U10" s="790"/>
    </row>
    <row r="11" spans="1:21" ht="14.1" customHeight="1">
      <c r="A11" s="797"/>
      <c r="B11" s="801" t="s">
        <v>1345</v>
      </c>
      <c r="C11" s="801" t="s">
        <v>1346</v>
      </c>
      <c r="D11" s="801" t="s">
        <v>1347</v>
      </c>
      <c r="E11" s="801" t="s">
        <v>1346</v>
      </c>
      <c r="F11" s="801" t="s">
        <v>1347</v>
      </c>
      <c r="G11" s="813" t="s">
        <v>1347</v>
      </c>
      <c r="H11" s="801" t="s">
        <v>1347</v>
      </c>
      <c r="I11" s="795"/>
      <c r="J11" s="798"/>
      <c r="K11" s="801" t="s">
        <v>1345</v>
      </c>
      <c r="L11" s="801" t="s">
        <v>1346</v>
      </c>
      <c r="M11" s="801" t="s">
        <v>1347</v>
      </c>
      <c r="N11" s="801" t="s">
        <v>1346</v>
      </c>
      <c r="O11" s="801" t="s">
        <v>1347</v>
      </c>
      <c r="P11" s="801" t="s">
        <v>1346</v>
      </c>
      <c r="Q11" s="802" t="s">
        <v>1347</v>
      </c>
      <c r="R11" s="813" t="s">
        <v>1347</v>
      </c>
      <c r="S11" s="801" t="s">
        <v>1347</v>
      </c>
      <c r="T11" s="795"/>
      <c r="U11" s="790"/>
    </row>
    <row r="12" spans="1:21" ht="15" customHeight="1">
      <c r="A12" s="797"/>
      <c r="B12" s="803">
        <v>1</v>
      </c>
      <c r="C12" s="804">
        <v>42738</v>
      </c>
      <c r="D12" s="358">
        <v>119331.63</v>
      </c>
      <c r="E12" s="804"/>
      <c r="F12" s="358"/>
      <c r="G12" s="313">
        <f>+D12+F12</f>
        <v>119331.63</v>
      </c>
      <c r="H12" s="358">
        <v>0</v>
      </c>
      <c r="I12" s="795"/>
      <c r="J12" s="805"/>
      <c r="K12" s="803">
        <v>1</v>
      </c>
      <c r="L12" s="804"/>
      <c r="M12" s="358"/>
      <c r="N12" s="804">
        <v>42307</v>
      </c>
      <c r="O12" s="358">
        <v>77728.759999999995</v>
      </c>
      <c r="P12" s="804"/>
      <c r="Q12" s="358"/>
      <c r="R12" s="313">
        <f>+M12+O12+Q12</f>
        <v>77728.759999999995</v>
      </c>
      <c r="S12" s="358">
        <v>0</v>
      </c>
      <c r="T12" s="795"/>
      <c r="U12" s="790"/>
    </row>
    <row r="13" spans="1:21" ht="13.35" customHeight="1">
      <c r="A13" s="797"/>
      <c r="B13" s="803">
        <v>2</v>
      </c>
      <c r="C13" s="804">
        <v>42401</v>
      </c>
      <c r="D13" s="358">
        <v>470560.32</v>
      </c>
      <c r="E13" s="804">
        <v>42534</v>
      </c>
      <c r="F13" s="358">
        <v>928.51</v>
      </c>
      <c r="G13" s="313">
        <f t="shared" ref="G13:G20" si="0">+D13+F13</f>
        <v>471488.83</v>
      </c>
      <c r="H13" s="358">
        <v>0</v>
      </c>
      <c r="I13" s="795"/>
      <c r="J13" s="805"/>
      <c r="K13" s="803">
        <v>2</v>
      </c>
      <c r="L13" s="804">
        <v>43102</v>
      </c>
      <c r="M13" s="358">
        <v>-118329</v>
      </c>
      <c r="N13" s="804">
        <v>42675</v>
      </c>
      <c r="O13" s="358">
        <v>257568.85</v>
      </c>
      <c r="P13" s="804">
        <v>43087</v>
      </c>
      <c r="Q13" s="358">
        <v>-84307</v>
      </c>
      <c r="R13" s="313">
        <f t="shared" ref="R13:R20" si="1">+M13+O13+Q13</f>
        <v>54932.850000000006</v>
      </c>
      <c r="S13" s="358">
        <v>0</v>
      </c>
      <c r="T13" s="795"/>
      <c r="U13" s="790"/>
    </row>
    <row r="14" spans="1:21" ht="13.35" customHeight="1">
      <c r="A14" s="797"/>
      <c r="B14" s="803">
        <v>3</v>
      </c>
      <c r="C14" s="804">
        <v>43280</v>
      </c>
      <c r="D14" s="358">
        <v>257915.61</v>
      </c>
      <c r="E14" s="804">
        <v>43305</v>
      </c>
      <c r="F14" s="358">
        <v>173585.26</v>
      </c>
      <c r="G14" s="313">
        <f t="shared" si="0"/>
        <v>431500.87</v>
      </c>
      <c r="H14" s="358">
        <v>0</v>
      </c>
      <c r="I14" s="795"/>
      <c r="J14" s="805"/>
      <c r="K14" s="803">
        <v>3</v>
      </c>
      <c r="L14" s="804">
        <v>43556</v>
      </c>
      <c r="M14" s="358">
        <v>663295</v>
      </c>
      <c r="N14" s="804">
        <v>43040</v>
      </c>
      <c r="O14" s="358">
        <v>0</v>
      </c>
      <c r="P14" s="804">
        <v>43535</v>
      </c>
      <c r="Q14" s="358">
        <v>462793</v>
      </c>
      <c r="R14" s="313">
        <f t="shared" si="1"/>
        <v>1126088</v>
      </c>
      <c r="S14" s="358">
        <v>0</v>
      </c>
      <c r="T14" s="795"/>
      <c r="U14" s="790"/>
    </row>
    <row r="15" spans="1:21" ht="13.35" customHeight="1">
      <c r="A15" s="797"/>
      <c r="B15" s="803">
        <v>4</v>
      </c>
      <c r="C15" s="804">
        <v>43647</v>
      </c>
      <c r="D15" s="358">
        <v>517269.56</v>
      </c>
      <c r="E15" s="804">
        <v>43626</v>
      </c>
      <c r="F15" s="358">
        <v>334051.73</v>
      </c>
      <c r="G15" s="313">
        <f t="shared" si="0"/>
        <v>851321.29</v>
      </c>
      <c r="H15" s="358">
        <v>0</v>
      </c>
      <c r="I15" s="795"/>
      <c r="J15" s="805"/>
      <c r="K15" s="803">
        <v>4</v>
      </c>
      <c r="L15" s="804"/>
      <c r="M15" s="358">
        <v>0</v>
      </c>
      <c r="N15" s="804">
        <v>43405</v>
      </c>
      <c r="O15" s="358">
        <v>797576.66</v>
      </c>
      <c r="P15" s="804"/>
      <c r="Q15" s="358">
        <v>0</v>
      </c>
      <c r="R15" s="313">
        <f t="shared" si="1"/>
        <v>797576.66</v>
      </c>
      <c r="S15" s="358">
        <v>0</v>
      </c>
      <c r="T15" s="795"/>
      <c r="U15" s="790"/>
    </row>
    <row r="16" spans="1:21" ht="13.35" customHeight="1">
      <c r="A16" s="797"/>
      <c r="B16" s="803">
        <v>5</v>
      </c>
      <c r="C16" s="804">
        <v>44075</v>
      </c>
      <c r="D16" s="358">
        <v>538748.67000000004</v>
      </c>
      <c r="E16" s="804">
        <v>44053</v>
      </c>
      <c r="F16" s="358">
        <v>417817.59</v>
      </c>
      <c r="G16" s="313">
        <f t="shared" si="0"/>
        <v>956566.26</v>
      </c>
      <c r="H16" s="358">
        <v>0</v>
      </c>
      <c r="I16" s="795"/>
      <c r="J16" s="805"/>
      <c r="K16" s="803">
        <v>5</v>
      </c>
      <c r="L16" s="804"/>
      <c r="M16" s="358"/>
      <c r="N16" s="804">
        <v>43770</v>
      </c>
      <c r="O16" s="358">
        <v>605545.23</v>
      </c>
      <c r="P16" s="804"/>
      <c r="Q16" s="358"/>
      <c r="R16" s="313">
        <f t="shared" si="1"/>
        <v>605545.23</v>
      </c>
      <c r="S16" s="358">
        <v>0</v>
      </c>
      <c r="T16" s="795"/>
      <c r="U16" s="790"/>
    </row>
    <row r="17" spans="1:21" ht="13.35" customHeight="1">
      <c r="A17" s="797"/>
      <c r="B17" s="803">
        <v>6</v>
      </c>
      <c r="C17" s="804">
        <v>44348</v>
      </c>
      <c r="D17" s="358">
        <v>591582.21</v>
      </c>
      <c r="E17" s="804"/>
      <c r="F17" s="358">
        <v>0</v>
      </c>
      <c r="G17" s="313">
        <f t="shared" si="0"/>
        <v>591582.21</v>
      </c>
      <c r="H17" s="358">
        <v>0</v>
      </c>
      <c r="I17" s="795"/>
      <c r="J17" s="805"/>
      <c r="K17" s="803">
        <v>6</v>
      </c>
      <c r="L17" s="804"/>
      <c r="M17" s="358">
        <v>0</v>
      </c>
      <c r="N17" s="804">
        <v>44136</v>
      </c>
      <c r="O17" s="358">
        <v>567005.01</v>
      </c>
      <c r="P17" s="804"/>
      <c r="Q17" s="358">
        <v>0</v>
      </c>
      <c r="R17" s="313">
        <f t="shared" si="1"/>
        <v>567005.01</v>
      </c>
      <c r="S17" s="358">
        <v>0</v>
      </c>
      <c r="T17" s="795"/>
      <c r="U17" s="790"/>
    </row>
    <row r="18" spans="1:21" ht="13.35" customHeight="1">
      <c r="A18" s="797"/>
      <c r="B18" s="803">
        <v>7</v>
      </c>
      <c r="C18" s="804"/>
      <c r="D18" s="358">
        <v>0</v>
      </c>
      <c r="E18" s="804"/>
      <c r="F18" s="358">
        <v>0</v>
      </c>
      <c r="G18" s="313">
        <f t="shared" ref="G18:G19" si="2">+D18+F18</f>
        <v>0</v>
      </c>
      <c r="H18" s="358">
        <v>0</v>
      </c>
      <c r="I18" s="795"/>
      <c r="J18" s="805"/>
      <c r="K18" s="803">
        <v>7</v>
      </c>
      <c r="L18" s="804"/>
      <c r="M18" s="358">
        <v>0</v>
      </c>
      <c r="N18" s="804">
        <v>44562</v>
      </c>
      <c r="O18" s="358">
        <v>1262442.28</v>
      </c>
      <c r="P18" s="804"/>
      <c r="Q18" s="358">
        <v>0</v>
      </c>
      <c r="R18" s="313">
        <f t="shared" ref="R18:R19" si="3">+M18+O18+Q18</f>
        <v>1262442.28</v>
      </c>
      <c r="S18" s="358">
        <v>0</v>
      </c>
      <c r="T18" s="795"/>
      <c r="U18" s="790"/>
    </row>
    <row r="19" spans="1:21" ht="13.35" customHeight="1">
      <c r="A19" s="797"/>
      <c r="B19" s="803">
        <v>8</v>
      </c>
      <c r="C19" s="804"/>
      <c r="D19" s="358">
        <v>0</v>
      </c>
      <c r="E19" s="804"/>
      <c r="F19" s="358">
        <v>0</v>
      </c>
      <c r="G19" s="313">
        <f t="shared" si="2"/>
        <v>0</v>
      </c>
      <c r="H19" s="358">
        <v>0</v>
      </c>
      <c r="I19" s="795"/>
      <c r="J19" s="805"/>
      <c r="K19" s="803">
        <v>8</v>
      </c>
      <c r="L19" s="804"/>
      <c r="M19" s="358">
        <v>0</v>
      </c>
      <c r="N19" s="804"/>
      <c r="O19" s="358">
        <v>0</v>
      </c>
      <c r="P19" s="804"/>
      <c r="Q19" s="358">
        <v>0</v>
      </c>
      <c r="R19" s="313">
        <f t="shared" si="3"/>
        <v>0</v>
      </c>
      <c r="S19" s="358">
        <v>0</v>
      </c>
      <c r="T19" s="795"/>
      <c r="U19" s="790"/>
    </row>
    <row r="20" spans="1:21" ht="14.1" customHeight="1">
      <c r="A20" s="797"/>
      <c r="B20" s="803">
        <v>9</v>
      </c>
      <c r="C20" s="804"/>
      <c r="D20" s="358">
        <v>0</v>
      </c>
      <c r="E20" s="804"/>
      <c r="F20" s="358">
        <v>0</v>
      </c>
      <c r="G20" s="313">
        <f t="shared" si="0"/>
        <v>0</v>
      </c>
      <c r="H20" s="358">
        <v>0</v>
      </c>
      <c r="I20" s="795"/>
      <c r="J20" s="805"/>
      <c r="K20" s="803">
        <v>9</v>
      </c>
      <c r="L20" s="804"/>
      <c r="M20" s="358">
        <v>0</v>
      </c>
      <c r="N20" s="804"/>
      <c r="O20" s="358">
        <v>0</v>
      </c>
      <c r="P20" s="804"/>
      <c r="Q20" s="358">
        <v>0</v>
      </c>
      <c r="R20" s="313">
        <f t="shared" si="1"/>
        <v>0</v>
      </c>
      <c r="S20" s="358">
        <v>0</v>
      </c>
      <c r="T20" s="795"/>
      <c r="U20" s="790"/>
    </row>
    <row r="21" spans="1:21" ht="14.45">
      <c r="A21" s="797"/>
      <c r="B21" s="803" t="s">
        <v>66</v>
      </c>
      <c r="C21" s="796"/>
      <c r="D21" s="305">
        <f>SUM(D12:D20)</f>
        <v>2495408</v>
      </c>
      <c r="E21" s="796"/>
      <c r="F21" s="305">
        <f>SUM(F12:F20)</f>
        <v>926383.09000000008</v>
      </c>
      <c r="G21" s="305">
        <f>SUM(G12:G20)</f>
        <v>3421791.09</v>
      </c>
      <c r="H21" s="305">
        <f t="shared" ref="H21" si="4">G21+F21+D21</f>
        <v>6843582.1799999997</v>
      </c>
      <c r="I21" s="795"/>
      <c r="J21" s="798"/>
      <c r="K21" s="803" t="s">
        <v>66</v>
      </c>
      <c r="L21" s="796"/>
      <c r="M21" s="305">
        <f>SUM(M12:M20)</f>
        <v>544966</v>
      </c>
      <c r="N21" s="796"/>
      <c r="O21" s="305">
        <f>SUM(O12:O20)</f>
        <v>3567866.79</v>
      </c>
      <c r="P21" s="796"/>
      <c r="Q21" s="305">
        <f>SUM(Q12:Q20)</f>
        <v>378486</v>
      </c>
      <c r="R21" s="305">
        <f>SUM(R12:R20)</f>
        <v>4491318.79</v>
      </c>
      <c r="S21" s="305">
        <f t="shared" ref="S21" si="5">R21+Q21+O21+M21</f>
        <v>8982637.5800000001</v>
      </c>
      <c r="T21" s="795"/>
      <c r="U21" s="790"/>
    </row>
    <row r="22" spans="1:21">
      <c r="A22" s="795"/>
      <c r="B22" s="791"/>
      <c r="C22" s="791"/>
      <c r="D22" s="791"/>
      <c r="E22" s="791"/>
      <c r="F22" s="791"/>
      <c r="G22" s="791"/>
      <c r="H22" s="791"/>
      <c r="I22" s="791"/>
      <c r="J22" s="795"/>
      <c r="K22" s="791"/>
      <c r="L22" s="791"/>
      <c r="M22" s="791"/>
      <c r="N22" s="791"/>
      <c r="O22" s="791"/>
      <c r="P22" s="791"/>
      <c r="Q22" s="791"/>
      <c r="R22" s="791"/>
      <c r="S22" s="791"/>
      <c r="T22" s="791"/>
      <c r="U22" s="795"/>
    </row>
    <row r="23" spans="1:21">
      <c r="A23" s="795"/>
      <c r="B23" s="795"/>
      <c r="C23" s="795"/>
      <c r="D23" s="795"/>
      <c r="E23" s="795"/>
      <c r="F23" s="795"/>
      <c r="I23" s="795"/>
      <c r="J23" s="795"/>
      <c r="K23" s="795"/>
      <c r="L23" s="795"/>
      <c r="M23" s="795"/>
      <c r="N23" s="795"/>
      <c r="O23" s="795"/>
      <c r="P23" s="795"/>
      <c r="Q23" s="795"/>
      <c r="R23" s="795"/>
      <c r="S23" s="795"/>
      <c r="T23" s="795"/>
      <c r="U23" s="795"/>
    </row>
    <row r="24" spans="1:21">
      <c r="A24" s="795"/>
      <c r="B24" s="795"/>
      <c r="C24" s="795"/>
      <c r="D24" s="795"/>
      <c r="E24" s="795"/>
      <c r="F24" s="795"/>
      <c r="I24" s="795"/>
      <c r="J24" s="795"/>
      <c r="K24" s="795"/>
      <c r="L24" s="795"/>
      <c r="M24" s="795"/>
      <c r="N24" s="795"/>
      <c r="O24" s="795"/>
      <c r="P24" s="795"/>
      <c r="Q24" s="795"/>
      <c r="R24" s="795"/>
      <c r="S24" s="795"/>
      <c r="T24" s="795"/>
      <c r="U24" s="795"/>
    </row>
    <row r="25" spans="1:21">
      <c r="A25" s="795"/>
      <c r="B25" s="795"/>
      <c r="C25" s="795"/>
      <c r="D25" s="795"/>
      <c r="E25" s="795"/>
      <c r="F25" s="795"/>
      <c r="I25" s="795"/>
      <c r="J25" s="795"/>
      <c r="K25" s="795"/>
      <c r="L25" s="795"/>
      <c r="M25" s="795"/>
      <c r="N25" s="795"/>
      <c r="O25" s="795"/>
      <c r="P25" s="795"/>
      <c r="Q25" s="795"/>
      <c r="R25" s="795"/>
      <c r="S25" s="795"/>
      <c r="T25" s="795"/>
      <c r="U25" s="795"/>
    </row>
    <row r="41" spans="17:17">
      <c r="Q41" s="1122"/>
    </row>
  </sheetData>
  <sheetProtection formatColumns="0" insertRows="0"/>
  <mergeCells count="2">
    <mergeCell ref="D4:G4"/>
    <mergeCell ref="D7:G7"/>
  </mergeCells>
  <dataValidations count="1">
    <dataValidation type="list" allowBlank="1" showInputMessage="1" showErrorMessage="1" sqref="D7" xr:uid="{00000000-0002-0000-0E00-000000000000}">
      <formula1>"Y,N"</formula1>
    </dataValidation>
  </dataValidations>
  <pageMargins left="0.7" right="0.7" top="0.75" bottom="0.75" header="0.3" footer="0.3"/>
  <pageSetup orientation="landscape"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indexed="56"/>
  </sheetPr>
  <dimension ref="A1:D31"/>
  <sheetViews>
    <sheetView showGridLines="0" topLeftCell="A16" zoomScale="90" zoomScaleNormal="90" workbookViewId="0">
      <selection activeCell="D19" sqref="D19"/>
    </sheetView>
  </sheetViews>
  <sheetFormatPr defaultColWidth="9.140625" defaultRowHeight="12.6"/>
  <cols>
    <col min="1" max="1" width="25" style="345" bestFit="1" customWidth="1"/>
    <col min="2" max="2" width="65.5703125" style="345" bestFit="1" customWidth="1"/>
    <col min="3" max="3" width="28.42578125" style="897" customWidth="1"/>
    <col min="4" max="4" width="70.5703125" style="897" customWidth="1"/>
    <col min="5" max="16384" width="9.140625" style="345"/>
  </cols>
  <sheetData>
    <row r="1" spans="1:4" ht="15.6">
      <c r="A1" s="348" t="s">
        <v>1348</v>
      </c>
      <c r="B1" s="1123"/>
      <c r="C1" s="891"/>
      <c r="D1" s="891"/>
    </row>
    <row r="2" spans="1:4" ht="12.95">
      <c r="A2" s="204" t="s">
        <v>1297</v>
      </c>
      <c r="B2" s="1103" t="str">
        <f>'1_Enrollment'!D2</f>
        <v>Tufts Health Public Plan, Inc.</v>
      </c>
      <c r="C2" s="349"/>
      <c r="D2" s="891"/>
    </row>
    <row r="3" spans="1:4" ht="12.95">
      <c r="A3" s="204" t="s">
        <v>1299</v>
      </c>
      <c r="B3" s="1103" t="str">
        <f>'1_Enrollment'!D3</f>
        <v>01/01/2022 to 12/31/2022</v>
      </c>
      <c r="C3" s="349"/>
      <c r="D3" s="891"/>
    </row>
    <row r="4" spans="1:4" ht="12.95">
      <c r="A4" s="204" t="s">
        <v>1301</v>
      </c>
      <c r="B4" s="1105">
        <f>'1_Enrollment'!D4</f>
        <v>45382</v>
      </c>
      <c r="C4" s="349"/>
      <c r="D4" s="891"/>
    </row>
    <row r="5" spans="1:4" ht="12.95">
      <c r="A5" s="204" t="s">
        <v>1302</v>
      </c>
      <c r="B5" s="1103" t="str">
        <f>'1_Enrollment'!D5</f>
        <v>Jeffrey Muehlberg</v>
      </c>
      <c r="C5" s="349"/>
      <c r="D5" s="891"/>
    </row>
    <row r="6" spans="1:4" ht="12.95">
      <c r="A6" s="204" t="s">
        <v>1304</v>
      </c>
      <c r="B6" s="1105">
        <f>'1_Enrollment'!D6</f>
        <v>45412</v>
      </c>
      <c r="C6" s="349"/>
      <c r="D6" s="891"/>
    </row>
    <row r="7" spans="1:4" ht="15.6">
      <c r="A7" s="348"/>
      <c r="B7" s="892"/>
      <c r="C7" s="892"/>
      <c r="D7" s="891"/>
    </row>
    <row r="8" spans="1:4" ht="26.1">
      <c r="A8" s="13" t="s">
        <v>485</v>
      </c>
      <c r="B8" s="13" t="s">
        <v>1349</v>
      </c>
      <c r="C8" s="14" t="s">
        <v>1350</v>
      </c>
      <c r="D8" s="14" t="s">
        <v>1351</v>
      </c>
    </row>
    <row r="9" spans="1:4" ht="72.75" customHeight="1">
      <c r="A9" s="1124">
        <v>1</v>
      </c>
      <c r="B9" s="111" t="s">
        <v>1352</v>
      </c>
      <c r="C9" s="893" t="s">
        <v>560</v>
      </c>
      <c r="D9" s="894" t="s">
        <v>1353</v>
      </c>
    </row>
    <row r="10" spans="1:4" ht="60.75" customHeight="1">
      <c r="A10" s="1124">
        <v>2</v>
      </c>
      <c r="B10" s="111" t="s">
        <v>1354</v>
      </c>
      <c r="C10" s="893" t="s">
        <v>560</v>
      </c>
      <c r="D10" s="894"/>
    </row>
    <row r="11" spans="1:4" ht="60.75" customHeight="1">
      <c r="A11" s="1124">
        <v>3</v>
      </c>
      <c r="B11" s="1125" t="s">
        <v>357</v>
      </c>
      <c r="C11" s="893" t="s">
        <v>560</v>
      </c>
      <c r="D11" s="894" t="s">
        <v>1355</v>
      </c>
    </row>
    <row r="12" spans="1:4" ht="60.75" customHeight="1">
      <c r="A12" s="1124">
        <v>4</v>
      </c>
      <c r="B12" s="111" t="s">
        <v>1356</v>
      </c>
      <c r="C12" s="893" t="s">
        <v>560</v>
      </c>
      <c r="D12" s="894" t="s">
        <v>1357</v>
      </c>
    </row>
    <row r="13" spans="1:4" ht="60.75" customHeight="1">
      <c r="A13" s="1124">
        <v>5</v>
      </c>
      <c r="B13" s="111" t="s">
        <v>1358</v>
      </c>
      <c r="C13" s="893" t="s">
        <v>560</v>
      </c>
      <c r="D13" s="894" t="s">
        <v>1359</v>
      </c>
    </row>
    <row r="14" spans="1:4" ht="62.45">
      <c r="A14" s="1124">
        <v>6</v>
      </c>
      <c r="B14" s="1125" t="s">
        <v>1360</v>
      </c>
      <c r="C14" s="893" t="s">
        <v>560</v>
      </c>
      <c r="D14" s="894"/>
    </row>
    <row r="15" spans="1:4" ht="60.75" customHeight="1">
      <c r="A15" s="1124">
        <v>7</v>
      </c>
      <c r="B15" s="111" t="s">
        <v>1361</v>
      </c>
      <c r="C15" s="893" t="s">
        <v>560</v>
      </c>
      <c r="D15" s="894" t="s">
        <v>1362</v>
      </c>
    </row>
    <row r="16" spans="1:4" ht="60.75" customHeight="1">
      <c r="A16" s="1124">
        <v>8</v>
      </c>
      <c r="B16" s="111" t="s">
        <v>1363</v>
      </c>
      <c r="C16" s="893" t="s">
        <v>560</v>
      </c>
      <c r="D16" s="894" t="s">
        <v>1364</v>
      </c>
    </row>
    <row r="17" spans="1:4" ht="60.75" customHeight="1">
      <c r="A17" s="1124">
        <v>9</v>
      </c>
      <c r="B17" s="111" t="s">
        <v>1365</v>
      </c>
      <c r="C17" s="893"/>
      <c r="D17" s="894" t="s">
        <v>1366</v>
      </c>
    </row>
    <row r="18" spans="1:4" ht="60.75" customHeight="1">
      <c r="A18" s="1124">
        <v>10</v>
      </c>
      <c r="B18" s="111" t="s">
        <v>1367</v>
      </c>
      <c r="C18" s="893" t="s">
        <v>560</v>
      </c>
      <c r="D18" s="894" t="s">
        <v>1368</v>
      </c>
    </row>
    <row r="19" spans="1:4" ht="60.75" customHeight="1">
      <c r="A19" s="1124">
        <v>11</v>
      </c>
      <c r="B19" s="111" t="s">
        <v>1369</v>
      </c>
      <c r="C19" s="893" t="s">
        <v>560</v>
      </c>
      <c r="D19" s="894" t="s">
        <v>1370</v>
      </c>
    </row>
    <row r="20" spans="1:4" ht="60.75" customHeight="1">
      <c r="A20" s="1124">
        <v>12</v>
      </c>
      <c r="B20" s="1126" t="s">
        <v>1371</v>
      </c>
      <c r="C20" s="893" t="s">
        <v>560</v>
      </c>
      <c r="D20" s="894" t="s">
        <v>1364</v>
      </c>
    </row>
    <row r="21" spans="1:4" ht="60.75" customHeight="1">
      <c r="A21" s="1124">
        <v>13</v>
      </c>
      <c r="B21" s="111" t="s">
        <v>1372</v>
      </c>
      <c r="C21" s="893" t="s">
        <v>560</v>
      </c>
      <c r="D21" s="894" t="s">
        <v>1373</v>
      </c>
    </row>
    <row r="22" spans="1:4" ht="60.75" customHeight="1">
      <c r="A22" s="1124">
        <v>14</v>
      </c>
      <c r="B22" s="111" t="s">
        <v>1374</v>
      </c>
      <c r="C22" s="893" t="s">
        <v>560</v>
      </c>
      <c r="D22" s="894" t="s">
        <v>1364</v>
      </c>
    </row>
    <row r="23" spans="1:4" ht="60.75" customHeight="1">
      <c r="A23" s="1124">
        <v>15</v>
      </c>
      <c r="B23" s="111" t="s">
        <v>1375</v>
      </c>
      <c r="C23" s="893" t="s">
        <v>560</v>
      </c>
      <c r="D23" s="894" t="s">
        <v>1364</v>
      </c>
    </row>
    <row r="24" spans="1:4" ht="60.75" customHeight="1">
      <c r="A24" s="1124">
        <v>16</v>
      </c>
      <c r="B24" s="111" t="s">
        <v>396</v>
      </c>
      <c r="C24" s="893" t="s">
        <v>560</v>
      </c>
      <c r="D24" s="894" t="s">
        <v>1364</v>
      </c>
    </row>
    <row r="25" spans="1:4" ht="60.75" customHeight="1">
      <c r="A25" s="1124">
        <v>17</v>
      </c>
      <c r="B25" s="111" t="s">
        <v>1376</v>
      </c>
      <c r="C25" s="893" t="s">
        <v>560</v>
      </c>
      <c r="D25" s="894" t="s">
        <v>1377</v>
      </c>
    </row>
    <row r="26" spans="1:4" ht="60.75" customHeight="1">
      <c r="A26" s="1124">
        <v>18</v>
      </c>
      <c r="B26" s="111" t="s">
        <v>1378</v>
      </c>
      <c r="C26" s="893" t="s">
        <v>560</v>
      </c>
      <c r="D26" s="894" t="s">
        <v>1379</v>
      </c>
    </row>
    <row r="27" spans="1:4">
      <c r="A27" s="895"/>
      <c r="B27" s="895"/>
      <c r="C27" s="895"/>
      <c r="D27" s="896"/>
    </row>
    <row r="28" spans="1:4">
      <c r="A28" s="895"/>
      <c r="B28" s="895"/>
      <c r="C28" s="895"/>
      <c r="D28" s="896"/>
    </row>
    <row r="29" spans="1:4">
      <c r="A29" s="895"/>
      <c r="B29" s="895"/>
      <c r="C29" s="895"/>
      <c r="D29" s="896"/>
    </row>
    <row r="30" spans="1:4" ht="12.95">
      <c r="A30" s="346"/>
      <c r="B30" s="895"/>
      <c r="C30" s="896"/>
      <c r="D30" s="896"/>
    </row>
    <row r="31" spans="1:4" ht="12.95">
      <c r="A31" s="347"/>
      <c r="B31" s="347"/>
      <c r="C31" s="895"/>
      <c r="D31" s="896"/>
    </row>
  </sheetData>
  <phoneticPr fontId="23" type="noConversion"/>
  <pageMargins left="0.75" right="0.75" top="1" bottom="1" header="0.5" footer="0.5"/>
  <pageSetup scale="52" orientation="portrait" r:id="rId1"/>
  <headerFooter alignWithMargins="0">
    <oddFooter>&amp;CPage &amp;P of &amp;N&amp;R&amp;D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pageSetUpPr fitToPage="1"/>
  </sheetPr>
  <dimension ref="A1:W190"/>
  <sheetViews>
    <sheetView showGridLines="0" zoomScale="70" zoomScaleNormal="70" workbookViewId="0">
      <pane xSplit="1" ySplit="9" topLeftCell="B10" activePane="bottomRight" state="frozen"/>
      <selection pane="bottomRight" activeCell="L36" sqref="L36"/>
      <selection pane="bottomLeft" activeCell="G37" sqref="G37"/>
      <selection pane="topRight" activeCell="G37" sqref="G37"/>
    </sheetView>
  </sheetViews>
  <sheetFormatPr defaultColWidth="9.140625" defaultRowHeight="12.6"/>
  <cols>
    <col min="1" max="1" width="53" style="112" customWidth="1"/>
    <col min="2" max="5" width="14.5703125" style="112" customWidth="1"/>
    <col min="6" max="6" width="5.140625" style="266" customWidth="1"/>
    <col min="7" max="7" width="9.140625" style="266"/>
    <col min="8" max="8" width="15" style="266" bestFit="1" customWidth="1"/>
    <col min="9" max="23" width="9.140625" style="266"/>
    <col min="24" max="16384" width="9.140625" style="112"/>
  </cols>
  <sheetData>
    <row r="1" spans="1:23" s="538" customFormat="1" ht="21" customHeight="1">
      <c r="A1" s="531" t="s">
        <v>1380</v>
      </c>
      <c r="B1" s="536"/>
      <c r="C1" s="536"/>
      <c r="D1" s="940"/>
      <c r="E1" s="940"/>
      <c r="F1" s="603"/>
      <c r="G1" s="275"/>
      <c r="H1" s="275"/>
      <c r="I1" s="275"/>
      <c r="J1" s="275"/>
      <c r="K1" s="275"/>
      <c r="L1" s="275"/>
      <c r="M1" s="275"/>
      <c r="N1" s="275"/>
      <c r="O1" s="275"/>
      <c r="P1" s="275"/>
      <c r="Q1" s="275"/>
      <c r="R1" s="275"/>
      <c r="S1" s="275"/>
      <c r="T1" s="275"/>
      <c r="U1" s="275"/>
      <c r="V1" s="275"/>
      <c r="W1" s="275"/>
    </row>
    <row r="2" spans="1:23" s="538" customFormat="1" ht="21" customHeight="1">
      <c r="A2" s="204" t="s">
        <v>1297</v>
      </c>
      <c r="B2" s="1103" t="str">
        <f>'1_Enrollment'!D2</f>
        <v>Tufts Health Public Plan, Inc.</v>
      </c>
      <c r="C2" s="207"/>
      <c r="D2" s="207"/>
      <c r="E2" s="208"/>
      <c r="F2" s="603"/>
      <c r="G2" s="275"/>
      <c r="H2" s="275"/>
      <c r="I2" s="275"/>
      <c r="J2" s="275"/>
      <c r="K2" s="275"/>
      <c r="L2" s="275"/>
      <c r="M2" s="275"/>
      <c r="N2" s="275"/>
      <c r="O2" s="275"/>
      <c r="P2" s="275"/>
      <c r="Q2" s="275"/>
      <c r="R2" s="275"/>
      <c r="S2" s="275"/>
      <c r="T2" s="275"/>
      <c r="U2" s="275"/>
      <c r="V2" s="275"/>
      <c r="W2" s="275"/>
    </row>
    <row r="3" spans="1:23" s="538" customFormat="1" ht="21" customHeight="1">
      <c r="A3" s="204" t="s">
        <v>1299</v>
      </c>
      <c r="B3" s="1103" t="str">
        <f>'1_Enrollment'!D3</f>
        <v>01/01/2022 to 12/31/2022</v>
      </c>
      <c r="C3" s="207"/>
      <c r="D3" s="207"/>
      <c r="E3" s="208"/>
      <c r="F3" s="603"/>
      <c r="G3" s="275"/>
      <c r="H3" s="275"/>
      <c r="I3" s="275"/>
      <c r="J3" s="275"/>
      <c r="K3" s="275"/>
      <c r="L3" s="275"/>
      <c r="M3" s="275"/>
      <c r="N3" s="275"/>
      <c r="O3" s="275"/>
      <c r="P3" s="275"/>
      <c r="Q3" s="275"/>
      <c r="R3" s="275"/>
      <c r="S3" s="275"/>
      <c r="T3" s="275"/>
      <c r="U3" s="275"/>
      <c r="V3" s="275"/>
      <c r="W3" s="275"/>
    </row>
    <row r="4" spans="1:23" s="538" customFormat="1" ht="21" customHeight="1">
      <c r="A4" s="204" t="s">
        <v>1301</v>
      </c>
      <c r="B4" s="1105">
        <f>'1_Enrollment'!D4</f>
        <v>45382</v>
      </c>
      <c r="C4" s="207"/>
      <c r="D4" s="207"/>
      <c r="E4" s="208"/>
      <c r="F4" s="603"/>
      <c r="G4" s="275"/>
      <c r="H4" s="275"/>
      <c r="I4" s="275"/>
      <c r="J4" s="275"/>
      <c r="K4" s="275"/>
      <c r="L4" s="275"/>
      <c r="M4" s="275"/>
      <c r="N4" s="275"/>
      <c r="O4" s="275"/>
      <c r="P4" s="275"/>
      <c r="Q4" s="275"/>
      <c r="R4" s="275"/>
      <c r="S4" s="275"/>
      <c r="T4" s="275"/>
      <c r="U4" s="275"/>
      <c r="V4" s="275"/>
      <c r="W4" s="275"/>
    </row>
    <row r="5" spans="1:23" s="538" customFormat="1" ht="21" customHeight="1">
      <c r="A5" s="204" t="s">
        <v>1302</v>
      </c>
      <c r="B5" s="1103" t="str">
        <f>'1_Enrollment'!D5</f>
        <v>Jeffrey Muehlberg</v>
      </c>
      <c r="C5" s="207"/>
      <c r="D5" s="207"/>
      <c r="E5" s="208"/>
      <c r="F5" s="603"/>
      <c r="G5" s="275"/>
      <c r="H5" s="275"/>
      <c r="I5" s="275"/>
      <c r="J5" s="275"/>
      <c r="K5" s="275"/>
      <c r="L5" s="275"/>
      <c r="M5" s="275"/>
      <c r="N5" s="275"/>
      <c r="O5" s="275"/>
      <c r="P5" s="275"/>
      <c r="Q5" s="275"/>
      <c r="R5" s="275"/>
      <c r="S5" s="275"/>
      <c r="T5" s="275"/>
      <c r="U5" s="275"/>
      <c r="V5" s="275"/>
      <c r="W5" s="275"/>
    </row>
    <row r="6" spans="1:23" s="538" customFormat="1" ht="21" customHeight="1">
      <c r="A6" s="204" t="s">
        <v>1304</v>
      </c>
      <c r="B6" s="1105">
        <f>'1_Enrollment'!D6</f>
        <v>45412</v>
      </c>
      <c r="C6" s="207"/>
      <c r="D6" s="207"/>
      <c r="E6" s="208"/>
      <c r="F6" s="603"/>
      <c r="G6" s="275"/>
      <c r="H6" s="275"/>
      <c r="I6" s="275"/>
      <c r="J6" s="275"/>
      <c r="K6" s="275"/>
      <c r="L6" s="275"/>
      <c r="M6" s="275"/>
      <c r="N6" s="275"/>
      <c r="O6" s="275"/>
      <c r="P6" s="275"/>
      <c r="Q6" s="275"/>
      <c r="R6" s="275"/>
      <c r="S6" s="275"/>
      <c r="T6" s="275"/>
      <c r="U6" s="275"/>
      <c r="V6" s="275"/>
      <c r="W6" s="275"/>
    </row>
    <row r="7" spans="1:23" ht="12.95">
      <c r="A7" s="540" t="s">
        <v>1310</v>
      </c>
      <c r="B7" s="532"/>
      <c r="C7" s="532"/>
      <c r="D7" s="532"/>
      <c r="E7" s="532"/>
    </row>
    <row r="8" spans="1:23" ht="12.95">
      <c r="A8" s="541"/>
      <c r="B8" s="647"/>
      <c r="C8" s="647"/>
      <c r="D8" s="647"/>
      <c r="E8" s="647"/>
    </row>
    <row r="9" spans="1:23" ht="12.95">
      <c r="A9" s="532"/>
      <c r="B9" s="650" t="s">
        <v>35</v>
      </c>
      <c r="C9" s="650" t="s">
        <v>36</v>
      </c>
      <c r="D9" s="650" t="s">
        <v>37</v>
      </c>
      <c r="E9" s="650" t="s">
        <v>38</v>
      </c>
    </row>
    <row r="10" spans="1:23">
      <c r="A10" s="570" t="s">
        <v>1381</v>
      </c>
      <c r="B10" s="776">
        <f>'3A_Income Stmnt_Summary'!CI85</f>
        <v>583052.15563713736</v>
      </c>
      <c r="C10" s="776">
        <f>'3A_Income Stmnt_Summary'!CJ85</f>
        <v>3213636.0269494019</v>
      </c>
      <c r="D10" s="776">
        <f>'3A_Income Stmnt_Summary'!CK85</f>
        <v>-1783918.5386598078</v>
      </c>
      <c r="E10" s="776">
        <f>'3A_Income Stmnt_Summary'!CL85</f>
        <v>-2399571.1315909969</v>
      </c>
    </row>
    <row r="11" spans="1:23">
      <c r="A11" s="570" t="s">
        <v>1382</v>
      </c>
      <c r="B11" s="675"/>
      <c r="C11" s="675"/>
      <c r="D11" s="675"/>
      <c r="E11" s="675"/>
    </row>
    <row r="12" spans="1:23">
      <c r="A12" s="532"/>
      <c r="B12" s="604" t="s">
        <v>1313</v>
      </c>
      <c r="C12" s="604" t="s">
        <v>1313</v>
      </c>
      <c r="D12" s="604" t="s">
        <v>1313</v>
      </c>
      <c r="E12" s="604" t="s">
        <v>1313</v>
      </c>
    </row>
    <row r="13" spans="1:23">
      <c r="A13" s="570" t="s">
        <v>1383</v>
      </c>
      <c r="B13" s="676">
        <f>+B10+B11</f>
        <v>583052.15563713736</v>
      </c>
      <c r="C13" s="676">
        <f>+C10+C11</f>
        <v>3213636.0269494019</v>
      </c>
      <c r="D13" s="676">
        <f>+D10+D11</f>
        <v>-1783918.5386598078</v>
      </c>
      <c r="E13" s="676">
        <f>+E10+E11</f>
        <v>-2399571.1315909969</v>
      </c>
      <c r="H13" s="605"/>
    </row>
    <row r="14" spans="1:23">
      <c r="A14" s="532"/>
      <c r="B14" s="606" t="s">
        <v>1313</v>
      </c>
      <c r="C14" s="606" t="s">
        <v>1313</v>
      </c>
      <c r="D14" s="606" t="s">
        <v>1313</v>
      </c>
      <c r="E14" s="606" t="s">
        <v>1313</v>
      </c>
    </row>
    <row r="15" spans="1:23">
      <c r="A15" s="570" t="s">
        <v>1384</v>
      </c>
      <c r="B15" s="604"/>
      <c r="C15" s="604"/>
      <c r="D15" s="604"/>
      <c r="E15" s="604"/>
    </row>
    <row r="16" spans="1:23">
      <c r="A16" s="607" t="s">
        <v>1385</v>
      </c>
      <c r="B16" s="675"/>
      <c r="C16" s="677"/>
      <c r="D16" s="677"/>
      <c r="E16" s="677"/>
    </row>
    <row r="17" spans="1:5">
      <c r="A17" s="607" t="s">
        <v>1386</v>
      </c>
      <c r="B17" s="675">
        <v>0</v>
      </c>
      <c r="C17" s="675">
        <v>0</v>
      </c>
      <c r="D17" s="675">
        <v>0</v>
      </c>
      <c r="E17" s="675">
        <v>5110761.3949999996</v>
      </c>
    </row>
    <row r="18" spans="1:5">
      <c r="A18" s="607" t="s">
        <v>81</v>
      </c>
      <c r="B18" s="675"/>
      <c r="C18" s="675"/>
      <c r="D18" s="675">
        <v>0</v>
      </c>
      <c r="E18" s="675"/>
    </row>
    <row r="19" spans="1:5">
      <c r="A19" s="607" t="s">
        <v>1314</v>
      </c>
      <c r="B19" s="675">
        <v>402766.65999999992</v>
      </c>
      <c r="C19" s="675">
        <v>439572.73</v>
      </c>
      <c r="D19" s="675">
        <v>2016436.0899999999</v>
      </c>
      <c r="E19" s="675">
        <v>12952435.4</v>
      </c>
    </row>
    <row r="20" spans="1:5">
      <c r="A20" s="607" t="s">
        <v>123</v>
      </c>
      <c r="B20" s="675">
        <v>80269.87</v>
      </c>
      <c r="C20" s="675">
        <v>80269.87</v>
      </c>
      <c r="D20" s="675">
        <v>80269.87</v>
      </c>
      <c r="E20" s="675">
        <v>-924128.96</v>
      </c>
    </row>
    <row r="21" spans="1:5">
      <c r="A21" s="607" t="s">
        <v>1387</v>
      </c>
      <c r="B21" s="675">
        <v>-4330144.3899999997</v>
      </c>
      <c r="C21" s="675">
        <v>-2484744.71</v>
      </c>
      <c r="D21" s="675">
        <v>-8547452.1209642198</v>
      </c>
      <c r="E21" s="675">
        <v>-3536530</v>
      </c>
    </row>
    <row r="22" spans="1:5">
      <c r="A22" s="607" t="s">
        <v>137</v>
      </c>
      <c r="B22" s="675"/>
      <c r="C22" s="675"/>
      <c r="D22" s="675"/>
      <c r="E22" s="675"/>
    </row>
    <row r="23" spans="1:5">
      <c r="A23" s="607" t="s">
        <v>1388</v>
      </c>
      <c r="B23" s="675"/>
      <c r="C23" s="675"/>
      <c r="D23" s="675"/>
      <c r="E23" s="675"/>
    </row>
    <row r="24" spans="1:5">
      <c r="A24" s="532"/>
      <c r="B24" s="604" t="s">
        <v>1313</v>
      </c>
      <c r="C24" s="604" t="s">
        <v>1313</v>
      </c>
      <c r="D24" s="604" t="s">
        <v>1313</v>
      </c>
      <c r="E24" s="604" t="s">
        <v>1313</v>
      </c>
    </row>
    <row r="25" spans="1:5">
      <c r="A25" s="570" t="s">
        <v>1389</v>
      </c>
      <c r="B25" s="676">
        <f>SUM(B15:B24)</f>
        <v>-3847107.86</v>
      </c>
      <c r="C25" s="676">
        <f>SUM(C15:C24)</f>
        <v>-1964902.1099999999</v>
      </c>
      <c r="D25" s="676">
        <f>SUM(D15:D24)</f>
        <v>-6450746.1609642198</v>
      </c>
      <c r="E25" s="676">
        <f>SUM(E15:E24)</f>
        <v>13602537.835000001</v>
      </c>
    </row>
    <row r="26" spans="1:5">
      <c r="A26" s="532"/>
      <c r="B26" s="604" t="s">
        <v>1313</v>
      </c>
      <c r="C26" s="604" t="s">
        <v>1313</v>
      </c>
      <c r="D26" s="604" t="s">
        <v>1313</v>
      </c>
      <c r="E26" s="604" t="s">
        <v>1313</v>
      </c>
    </row>
    <row r="27" spans="1:5">
      <c r="A27" s="570" t="s">
        <v>1390</v>
      </c>
      <c r="B27" s="676">
        <f>+B25+B13</f>
        <v>-3264055.7043628627</v>
      </c>
      <c r="C27" s="676">
        <f>+C25+C13</f>
        <v>1248733.9169494021</v>
      </c>
      <c r="D27" s="676">
        <f>+D25+D13</f>
        <v>-8234664.6996240281</v>
      </c>
      <c r="E27" s="676">
        <f>+E25+E13</f>
        <v>11202966.703409005</v>
      </c>
    </row>
    <row r="28" spans="1:5">
      <c r="A28" s="532"/>
      <c r="B28" s="604" t="s">
        <v>1313</v>
      </c>
      <c r="C28" s="604" t="s">
        <v>1313</v>
      </c>
      <c r="D28" s="604" t="s">
        <v>1313</v>
      </c>
      <c r="E28" s="604" t="s">
        <v>1313</v>
      </c>
    </row>
    <row r="29" spans="1:5">
      <c r="A29" s="570" t="s">
        <v>1391</v>
      </c>
      <c r="B29" s="675"/>
      <c r="C29" s="675"/>
      <c r="D29" s="675"/>
      <c r="E29" s="675"/>
    </row>
    <row r="30" spans="1:5">
      <c r="A30" s="570" t="s">
        <v>1392</v>
      </c>
      <c r="B30" s="675"/>
      <c r="C30" s="675"/>
      <c r="D30" s="675"/>
      <c r="E30" s="675"/>
    </row>
    <row r="31" spans="1:5">
      <c r="A31" s="570" t="s">
        <v>1393</v>
      </c>
      <c r="B31" s="675"/>
      <c r="C31" s="675"/>
      <c r="D31" s="675"/>
      <c r="E31" s="675"/>
    </row>
    <row r="32" spans="1:5">
      <c r="A32" s="570" t="s">
        <v>1394</v>
      </c>
      <c r="B32" s="675"/>
      <c r="C32" s="675"/>
      <c r="D32" s="675"/>
      <c r="E32" s="675"/>
    </row>
    <row r="33" spans="1:5">
      <c r="A33" s="532"/>
      <c r="B33" s="604" t="s">
        <v>1313</v>
      </c>
      <c r="C33" s="604" t="s">
        <v>1313</v>
      </c>
      <c r="D33" s="604" t="s">
        <v>1313</v>
      </c>
      <c r="E33" s="604" t="s">
        <v>1313</v>
      </c>
    </row>
    <row r="34" spans="1:5">
      <c r="A34" s="532"/>
      <c r="B34" s="608"/>
      <c r="C34" s="608"/>
      <c r="D34" s="608"/>
      <c r="E34" s="608"/>
    </row>
    <row r="35" spans="1:5">
      <c r="A35" s="532"/>
      <c r="B35" s="604" t="s">
        <v>1313</v>
      </c>
      <c r="C35" s="604" t="s">
        <v>1313</v>
      </c>
      <c r="D35" s="604" t="s">
        <v>1313</v>
      </c>
      <c r="E35" s="604" t="s">
        <v>1313</v>
      </c>
    </row>
    <row r="36" spans="1:5">
      <c r="A36" s="570" t="s">
        <v>1395</v>
      </c>
      <c r="B36" s="676">
        <f>SUM(B27:B35)</f>
        <v>-3264055.7043628627</v>
      </c>
      <c r="C36" s="676">
        <f>SUM(C27:C35)</f>
        <v>1248733.9169494021</v>
      </c>
      <c r="D36" s="676">
        <f>SUM(D27:D35)</f>
        <v>-8234664.6996240281</v>
      </c>
      <c r="E36" s="676">
        <f>SUM(E27:E35)</f>
        <v>11202966.703409005</v>
      </c>
    </row>
    <row r="37" spans="1:5">
      <c r="A37" s="532"/>
      <c r="B37" s="609"/>
      <c r="C37" s="609"/>
      <c r="D37" s="609"/>
      <c r="E37" s="609"/>
    </row>
    <row r="38" spans="1:5">
      <c r="A38" s="532"/>
      <c r="B38" s="609"/>
      <c r="C38" s="609"/>
      <c r="D38" s="609"/>
      <c r="E38" s="609"/>
    </row>
    <row r="39" spans="1:5">
      <c r="A39" s="570" t="s">
        <v>1396</v>
      </c>
      <c r="B39" s="675">
        <v>5289937.2504306547</v>
      </c>
      <c r="C39" s="676">
        <f>+B40</f>
        <v>2025881.546067792</v>
      </c>
      <c r="D39" s="676">
        <f>+C40</f>
        <v>3274615.4630171941</v>
      </c>
      <c r="E39" s="676">
        <f>+D40</f>
        <v>-4960049.2366068345</v>
      </c>
    </row>
    <row r="40" spans="1:5">
      <c r="A40" s="570" t="s">
        <v>1397</v>
      </c>
      <c r="B40" s="676">
        <f>+B39+B36</f>
        <v>2025881.546067792</v>
      </c>
      <c r="C40" s="676">
        <f>+C39+C36</f>
        <v>3274615.4630171941</v>
      </c>
      <c r="D40" s="676">
        <f>+D39+D36</f>
        <v>-4960049.2366068345</v>
      </c>
      <c r="E40" s="676">
        <f>+E39+E36</f>
        <v>6242917.4668021705</v>
      </c>
    </row>
    <row r="41" spans="1:5" s="266" customFormat="1">
      <c r="A41" s="610"/>
      <c r="B41" s="611"/>
      <c r="C41" s="611"/>
      <c r="D41" s="611"/>
      <c r="E41" s="611"/>
    </row>
    <row r="42" spans="1:5" s="266" customFormat="1">
      <c r="A42" s="610"/>
    </row>
    <row r="43" spans="1:5" s="266" customFormat="1">
      <c r="B43" s="267"/>
      <c r="C43" s="267"/>
      <c r="D43" s="267"/>
      <c r="E43" s="267"/>
    </row>
    <row r="44" spans="1:5" s="266" customFormat="1"/>
    <row r="45" spans="1:5" s="266" customFormat="1">
      <c r="B45" s="267"/>
      <c r="C45" s="267"/>
      <c r="D45" s="267"/>
      <c r="E45" s="612"/>
    </row>
    <row r="46" spans="1:5" s="266" customFormat="1"/>
    <row r="47" spans="1:5" s="266" customFormat="1">
      <c r="B47" s="612"/>
      <c r="D47" s="612"/>
      <c r="E47" s="612"/>
    </row>
    <row r="48" spans="1:5" s="266" customFormat="1">
      <c r="C48" s="612"/>
    </row>
    <row r="49" spans="4:4" s="266" customFormat="1"/>
    <row r="50" spans="4:4" s="266" customFormat="1"/>
    <row r="51" spans="4:4" s="266" customFormat="1">
      <c r="D51" s="613"/>
    </row>
    <row r="52" spans="4:4" s="266" customFormat="1"/>
    <row r="53" spans="4:4" s="266" customFormat="1"/>
    <row r="54" spans="4:4" s="266" customFormat="1"/>
    <row r="55" spans="4:4" s="266" customFormat="1"/>
    <row r="56" spans="4:4" s="266" customFormat="1"/>
    <row r="57" spans="4:4" s="266" customFormat="1"/>
    <row r="58" spans="4:4" s="266" customFormat="1"/>
    <row r="59" spans="4:4" s="266" customFormat="1"/>
    <row r="60" spans="4:4" s="266" customFormat="1"/>
    <row r="61" spans="4:4" s="266" customFormat="1"/>
    <row r="62" spans="4:4" s="266" customFormat="1"/>
    <row r="63" spans="4:4" s="266" customFormat="1"/>
    <row r="64" spans="4:4" s="266" customFormat="1"/>
    <row r="65" s="266" customFormat="1"/>
    <row r="66" s="266" customFormat="1"/>
    <row r="67" s="266" customFormat="1"/>
    <row r="68" s="266" customFormat="1"/>
    <row r="69" s="266" customFormat="1"/>
    <row r="70" s="266" customFormat="1"/>
    <row r="71" s="266" customFormat="1"/>
    <row r="72" s="266" customFormat="1"/>
    <row r="73" s="266" customFormat="1"/>
    <row r="74" s="266" customFormat="1"/>
    <row r="75" s="266" customFormat="1"/>
    <row r="76" s="266" customFormat="1"/>
    <row r="77" s="266" customFormat="1"/>
    <row r="78" s="266" customFormat="1"/>
    <row r="79" s="266" customFormat="1"/>
    <row r="80" s="266" customFormat="1"/>
    <row r="81" s="266" customFormat="1"/>
    <row r="82" s="266" customFormat="1"/>
    <row r="83" s="266" customFormat="1"/>
    <row r="84" s="266" customFormat="1"/>
    <row r="85" s="266" customFormat="1"/>
    <row r="86" s="266" customFormat="1"/>
    <row r="87" s="266" customFormat="1"/>
    <row r="88" s="266" customFormat="1"/>
    <row r="89" s="266" customFormat="1"/>
    <row r="90" s="266" customFormat="1"/>
    <row r="91" s="266" customFormat="1"/>
    <row r="92" s="266" customFormat="1"/>
    <row r="93" s="266" customFormat="1"/>
    <row r="94" s="266" customFormat="1"/>
    <row r="95" s="266" customFormat="1"/>
    <row r="96" s="266" customFormat="1"/>
    <row r="97" s="266" customFormat="1"/>
    <row r="98" s="266" customFormat="1"/>
    <row r="99" s="266" customFormat="1"/>
    <row r="100" s="266" customFormat="1"/>
    <row r="101" s="266" customFormat="1"/>
    <row r="102" s="266" customFormat="1"/>
    <row r="103" s="266" customFormat="1"/>
    <row r="104" s="266" customFormat="1"/>
    <row r="105" s="266" customFormat="1"/>
    <row r="106" s="266" customFormat="1"/>
    <row r="107" s="266" customFormat="1"/>
    <row r="108" s="266" customFormat="1"/>
    <row r="109" s="266" customFormat="1"/>
    <row r="110" s="266" customFormat="1"/>
    <row r="111" s="266" customFormat="1"/>
    <row r="112" s="266" customFormat="1"/>
    <row r="113" s="266" customFormat="1"/>
    <row r="114" s="266" customFormat="1"/>
    <row r="115" s="266" customFormat="1"/>
    <row r="116" s="266" customFormat="1"/>
    <row r="117" s="266" customFormat="1"/>
    <row r="118" s="266" customFormat="1"/>
    <row r="119" s="266" customFormat="1"/>
    <row r="120" s="266" customFormat="1"/>
    <row r="121" s="266" customFormat="1"/>
    <row r="122" s="266" customFormat="1"/>
    <row r="123" s="266" customFormat="1"/>
    <row r="124" s="266" customFormat="1"/>
    <row r="125" s="266" customFormat="1"/>
    <row r="126" s="266" customFormat="1"/>
    <row r="127" s="266" customFormat="1"/>
    <row r="128" s="266" customFormat="1"/>
    <row r="129" s="266" customFormat="1"/>
    <row r="130" s="266" customFormat="1"/>
    <row r="131" s="266" customFormat="1"/>
    <row r="132" s="266" customFormat="1"/>
    <row r="133" s="266" customFormat="1"/>
    <row r="134" s="266" customFormat="1"/>
    <row r="135" s="266" customFormat="1"/>
    <row r="136" s="266" customFormat="1"/>
    <row r="137" s="266" customFormat="1"/>
    <row r="138" s="266" customFormat="1"/>
    <row r="139" s="266" customFormat="1"/>
    <row r="140" s="266" customFormat="1"/>
    <row r="141" s="266" customFormat="1"/>
    <row r="142" s="266" customFormat="1"/>
    <row r="143" s="266" customFormat="1"/>
    <row r="144" s="266" customFormat="1"/>
    <row r="145" s="266" customFormat="1"/>
    <row r="146" s="266" customFormat="1"/>
    <row r="147" s="266" customFormat="1"/>
    <row r="148" s="266" customFormat="1"/>
    <row r="149" s="266" customFormat="1"/>
    <row r="150" s="266" customFormat="1"/>
    <row r="151" s="266" customFormat="1"/>
    <row r="152" s="266" customFormat="1"/>
    <row r="153" s="266" customFormat="1"/>
    <row r="154" s="266" customFormat="1"/>
    <row r="155" s="266" customFormat="1"/>
    <row r="156" s="266" customFormat="1"/>
    <row r="157" s="266" customFormat="1"/>
    <row r="158" s="266" customFormat="1"/>
    <row r="159" s="266" customFormat="1"/>
    <row r="160" s="266" customFormat="1"/>
    <row r="161" s="266" customFormat="1"/>
    <row r="162" s="266" customFormat="1"/>
    <row r="163" s="266" customFormat="1"/>
    <row r="164" s="266" customFormat="1"/>
    <row r="165" s="266" customFormat="1"/>
    <row r="166" s="266" customFormat="1"/>
    <row r="167" s="266" customFormat="1"/>
    <row r="168" s="266" customFormat="1"/>
    <row r="169" s="266" customFormat="1"/>
    <row r="170" s="266" customFormat="1"/>
    <row r="171" s="266" customFormat="1"/>
    <row r="172" s="266" customFormat="1"/>
    <row r="173" s="266" customFormat="1"/>
    <row r="174" s="266" customFormat="1"/>
    <row r="175" s="266" customFormat="1"/>
    <row r="176" s="266" customFormat="1"/>
    <row r="177" s="266" customFormat="1"/>
    <row r="178" s="266" customFormat="1"/>
    <row r="179" s="266" customFormat="1"/>
    <row r="180" s="266" customFormat="1"/>
    <row r="181" s="266" customFormat="1"/>
    <row r="182" s="266" customFormat="1"/>
    <row r="183" s="266" customFormat="1"/>
    <row r="184" s="266" customFormat="1"/>
    <row r="185" s="266" customFormat="1"/>
    <row r="186" s="266" customFormat="1"/>
    <row r="187" s="266" customFormat="1"/>
    <row r="188" s="266" customFormat="1"/>
    <row r="189" s="266" customFormat="1"/>
    <row r="190" s="266" customFormat="1"/>
  </sheetData>
  <sheetProtection formatColumns="0"/>
  <mergeCells count="1">
    <mergeCell ref="D1:E1"/>
  </mergeCells>
  <pageMargins left="0.75" right="0.75" top="1" bottom="1" header="0.5" footer="0.5"/>
  <pageSetup scale="81"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O56"/>
  <sheetViews>
    <sheetView showGridLines="0" zoomScale="70" zoomScaleNormal="70" workbookViewId="0">
      <pane xSplit="2" ySplit="15" topLeftCell="C16" activePane="bottomRight" state="frozen"/>
      <selection pane="bottomRight" activeCell="Z32" sqref="Z32"/>
      <selection pane="bottomLeft" activeCell="G37" sqref="G37"/>
      <selection pane="topRight" activeCell="G37" sqref="G37"/>
    </sheetView>
  </sheetViews>
  <sheetFormatPr defaultColWidth="9.140625" defaultRowHeight="12.6"/>
  <cols>
    <col min="1" max="1" width="6.140625" style="359" customWidth="1"/>
    <col min="2" max="2" width="45.5703125" style="355" customWidth="1"/>
    <col min="3" max="8" width="17.85546875" style="355" customWidth="1"/>
    <col min="9" max="9" width="15.85546875" style="355" customWidth="1"/>
    <col min="10" max="11" width="17.85546875" style="355" customWidth="1"/>
    <col min="12" max="12" width="5.42578125" style="355" customWidth="1"/>
    <col min="13" max="21" width="17.85546875" style="355" customWidth="1"/>
    <col min="22" max="22" width="5.42578125" style="355" customWidth="1"/>
    <col min="23" max="31" width="17.85546875" style="355" customWidth="1"/>
    <col min="32" max="32" width="5.42578125" style="355" customWidth="1"/>
    <col min="33" max="41" width="17.85546875" style="355" customWidth="1"/>
    <col min="42" max="16384" width="9.140625" style="355"/>
  </cols>
  <sheetData>
    <row r="1" spans="1:41" s="275" customFormat="1" ht="15.6">
      <c r="A1" s="361" t="s">
        <v>406</v>
      </c>
      <c r="B1" s="205"/>
      <c r="C1" s="205"/>
      <c r="D1" s="929"/>
      <c r="E1" s="929"/>
      <c r="F1" s="210"/>
    </row>
    <row r="2" spans="1:41" s="275" customFormat="1" ht="12.95">
      <c r="A2" s="192" t="s">
        <v>1297</v>
      </c>
      <c r="B2" s="206"/>
      <c r="C2" s="1103" t="str">
        <f>'1_Enrollment'!D2</f>
        <v>Tufts Health Public Plan, Inc.</v>
      </c>
      <c r="D2" s="207"/>
      <c r="E2" s="207"/>
      <c r="F2" s="208"/>
    </row>
    <row r="3" spans="1:41" s="275" customFormat="1" ht="12.95">
      <c r="A3" s="192" t="s">
        <v>1299</v>
      </c>
      <c r="B3" s="206"/>
      <c r="C3" s="1103" t="str">
        <f>'1_Enrollment'!D3</f>
        <v>01/01/2022 to 12/31/2022</v>
      </c>
      <c r="D3" s="207"/>
      <c r="E3" s="207"/>
      <c r="F3" s="208"/>
    </row>
    <row r="4" spans="1:41" s="275" customFormat="1" ht="12.95">
      <c r="A4" s="192" t="s">
        <v>1301</v>
      </c>
      <c r="B4" s="206"/>
      <c r="C4" s="1105">
        <f>'1_Enrollment'!D4</f>
        <v>45382</v>
      </c>
      <c r="D4" s="207"/>
      <c r="E4" s="207"/>
      <c r="F4" s="208"/>
    </row>
    <row r="5" spans="1:41" s="275" customFormat="1" ht="12.95">
      <c r="A5" s="192" t="s">
        <v>1302</v>
      </c>
      <c r="B5" s="206"/>
      <c r="C5" s="1103" t="str">
        <f>'1_Enrollment'!D5</f>
        <v>Jeffrey Muehlberg</v>
      </c>
      <c r="D5" s="207"/>
      <c r="E5" s="207"/>
      <c r="F5" s="208"/>
    </row>
    <row r="6" spans="1:41" s="275" customFormat="1" ht="12.95">
      <c r="A6" s="192" t="s">
        <v>1304</v>
      </c>
      <c r="B6" s="206"/>
      <c r="C6" s="1105">
        <f>'1_Enrollment'!D6</f>
        <v>45412</v>
      </c>
      <c r="D6" s="207"/>
      <c r="E6" s="207"/>
      <c r="F6" s="208"/>
    </row>
    <row r="7" spans="1:41" s="351" customFormat="1" ht="12.95">
      <c r="A7" s="354" t="s">
        <v>1305</v>
      </c>
      <c r="B7" s="61"/>
      <c r="C7" s="61"/>
      <c r="D7" s="61"/>
      <c r="E7" s="61"/>
      <c r="F7" s="61"/>
    </row>
    <row r="8" spans="1:41" s="352" customFormat="1" ht="15.6">
      <c r="A8" s="59" t="s">
        <v>1398</v>
      </c>
      <c r="B8" s="60"/>
      <c r="C8" s="60"/>
      <c r="D8" s="60"/>
      <c r="E8" s="60"/>
      <c r="F8" s="60"/>
    </row>
    <row r="9" spans="1:41" s="352" customFormat="1" ht="15.6">
      <c r="A9" s="59"/>
      <c r="B9" s="60"/>
      <c r="C9" s="60"/>
      <c r="D9" s="60"/>
      <c r="E9" s="60"/>
      <c r="F9" s="60"/>
    </row>
    <row r="10" spans="1:41" s="351" customFormat="1" ht="12.95">
      <c r="A10" s="353"/>
    </row>
    <row r="11" spans="1:41" s="352" customFormat="1" ht="12.95">
      <c r="A11" s="354"/>
    </row>
    <row r="12" spans="1:41" s="351" customFormat="1" ht="12.95">
      <c r="A12" s="353"/>
    </row>
    <row r="13" spans="1:41" ht="12.95">
      <c r="A13" s="95"/>
      <c r="B13" s="92"/>
      <c r="C13" s="98" t="s">
        <v>35</v>
      </c>
      <c r="D13" s="99"/>
      <c r="E13" s="99"/>
      <c r="F13" s="99"/>
      <c r="G13" s="99"/>
      <c r="H13" s="99"/>
      <c r="I13" s="99"/>
      <c r="J13" s="99"/>
      <c r="K13" s="100"/>
      <c r="L13" s="62"/>
      <c r="M13" s="98" t="s">
        <v>36</v>
      </c>
      <c r="N13" s="99"/>
      <c r="O13" s="99"/>
      <c r="P13" s="99"/>
      <c r="Q13" s="99"/>
      <c r="R13" s="99"/>
      <c r="S13" s="99"/>
      <c r="T13" s="99"/>
      <c r="U13" s="100"/>
      <c r="V13" s="62"/>
      <c r="W13" s="98" t="s">
        <v>37</v>
      </c>
      <c r="X13" s="99"/>
      <c r="Y13" s="99"/>
      <c r="Z13" s="99"/>
      <c r="AA13" s="99"/>
      <c r="AB13" s="99"/>
      <c r="AC13" s="99"/>
      <c r="AD13" s="99"/>
      <c r="AE13" s="100"/>
      <c r="AF13" s="62"/>
      <c r="AG13" s="98" t="s">
        <v>38</v>
      </c>
      <c r="AH13" s="99"/>
      <c r="AI13" s="99"/>
      <c r="AJ13" s="99"/>
      <c r="AK13" s="99"/>
      <c r="AL13" s="99"/>
      <c r="AM13" s="99"/>
      <c r="AN13" s="99"/>
      <c r="AO13" s="100"/>
    </row>
    <row r="14" spans="1:41" s="356" customFormat="1" ht="12.75" customHeight="1">
      <c r="A14" s="96" t="s">
        <v>1399</v>
      </c>
      <c r="B14" s="93"/>
      <c r="C14" s="941" t="s">
        <v>1400</v>
      </c>
      <c r="D14" s="941" t="s">
        <v>1401</v>
      </c>
      <c r="E14" s="941" t="s">
        <v>416</v>
      </c>
      <c r="F14" s="1127" t="s">
        <v>1402</v>
      </c>
      <c r="G14" s="101"/>
      <c r="H14" s="101"/>
      <c r="I14" s="101"/>
      <c r="J14" s="101"/>
      <c r="K14" s="943" t="s">
        <v>434</v>
      </c>
      <c r="L14" s="63"/>
      <c r="M14" s="941" t="s">
        <v>1400</v>
      </c>
      <c r="N14" s="941" t="s">
        <v>1401</v>
      </c>
      <c r="O14" s="941" t="s">
        <v>416</v>
      </c>
      <c r="P14" s="1127" t="s">
        <v>1402</v>
      </c>
      <c r="Q14" s="101"/>
      <c r="R14" s="101"/>
      <c r="S14" s="101"/>
      <c r="T14" s="101"/>
      <c r="U14" s="943" t="s">
        <v>434</v>
      </c>
      <c r="V14" s="63"/>
      <c r="W14" s="941" t="s">
        <v>1400</v>
      </c>
      <c r="X14" s="941" t="s">
        <v>1401</v>
      </c>
      <c r="Y14" s="941" t="s">
        <v>416</v>
      </c>
      <c r="Z14" s="1127" t="s">
        <v>1402</v>
      </c>
      <c r="AA14" s="101"/>
      <c r="AB14" s="101"/>
      <c r="AC14" s="101"/>
      <c r="AD14" s="101"/>
      <c r="AE14" s="943" t="s">
        <v>434</v>
      </c>
      <c r="AF14" s="63"/>
      <c r="AG14" s="941" t="s">
        <v>1400</v>
      </c>
      <c r="AH14" s="941" t="s">
        <v>1401</v>
      </c>
      <c r="AI14" s="941" t="s">
        <v>416</v>
      </c>
      <c r="AJ14" s="1127" t="s">
        <v>1402</v>
      </c>
      <c r="AK14" s="101"/>
      <c r="AL14" s="101"/>
      <c r="AM14" s="101"/>
      <c r="AN14" s="101"/>
      <c r="AO14" s="943" t="s">
        <v>434</v>
      </c>
    </row>
    <row r="15" spans="1:41" s="357" customFormat="1" ht="12.95">
      <c r="A15" s="97" t="s">
        <v>1403</v>
      </c>
      <c r="B15" s="94"/>
      <c r="C15" s="942"/>
      <c r="D15" s="942"/>
      <c r="E15" s="942"/>
      <c r="F15" s="102" t="s">
        <v>419</v>
      </c>
      <c r="G15" s="102" t="s">
        <v>1404</v>
      </c>
      <c r="H15" s="102" t="s">
        <v>1405</v>
      </c>
      <c r="I15" s="102" t="s">
        <v>1406</v>
      </c>
      <c r="J15" s="102" t="s">
        <v>1407</v>
      </c>
      <c r="K15" s="944"/>
      <c r="L15" s="64"/>
      <c r="M15" s="942"/>
      <c r="N15" s="942"/>
      <c r="O15" s="942"/>
      <c r="P15" s="102" t="s">
        <v>419</v>
      </c>
      <c r="Q15" s="102" t="s">
        <v>1404</v>
      </c>
      <c r="R15" s="102" t="s">
        <v>425</v>
      </c>
      <c r="S15" s="102" t="s">
        <v>1406</v>
      </c>
      <c r="T15" s="102" t="s">
        <v>1407</v>
      </c>
      <c r="U15" s="944"/>
      <c r="V15" s="64"/>
      <c r="W15" s="942"/>
      <c r="X15" s="942"/>
      <c r="Y15" s="942"/>
      <c r="Z15" s="102" t="s">
        <v>419</v>
      </c>
      <c r="AA15" s="102" t="s">
        <v>1404</v>
      </c>
      <c r="AB15" s="102" t="s">
        <v>425</v>
      </c>
      <c r="AC15" s="102" t="s">
        <v>1406</v>
      </c>
      <c r="AD15" s="102" t="s">
        <v>1407</v>
      </c>
      <c r="AE15" s="944"/>
      <c r="AF15" s="64"/>
      <c r="AG15" s="942"/>
      <c r="AH15" s="942"/>
      <c r="AI15" s="942"/>
      <c r="AJ15" s="102" t="s">
        <v>419</v>
      </c>
      <c r="AK15" s="102" t="s">
        <v>422</v>
      </c>
      <c r="AL15" s="102" t="s">
        <v>425</v>
      </c>
      <c r="AM15" s="102" t="s">
        <v>1406</v>
      </c>
      <c r="AN15" s="102" t="s">
        <v>1407</v>
      </c>
      <c r="AO15" s="944"/>
    </row>
    <row r="16" spans="1:41" ht="12.95">
      <c r="A16" s="65"/>
      <c r="B16" s="66" t="s">
        <v>1408</v>
      </c>
      <c r="C16" s="67"/>
      <c r="D16" s="67"/>
      <c r="E16" s="68"/>
      <c r="F16" s="69"/>
      <c r="G16" s="69"/>
      <c r="H16" s="69"/>
      <c r="I16" s="69"/>
      <c r="J16" s="69"/>
      <c r="K16" s="68"/>
      <c r="L16" s="62"/>
      <c r="M16" s="67"/>
      <c r="N16" s="67"/>
      <c r="O16" s="68"/>
      <c r="P16" s="69"/>
      <c r="Q16" s="69"/>
      <c r="R16" s="69"/>
      <c r="S16" s="69"/>
      <c r="T16" s="69"/>
      <c r="U16" s="68"/>
      <c r="V16" s="62"/>
      <c r="W16" s="67"/>
      <c r="X16" s="67"/>
      <c r="Y16" s="68"/>
      <c r="Z16" s="69"/>
      <c r="AA16" s="69"/>
      <c r="AB16" s="69"/>
      <c r="AC16" s="69"/>
      <c r="AD16" s="69"/>
      <c r="AE16" s="68"/>
      <c r="AF16" s="62"/>
      <c r="AG16" s="67"/>
      <c r="AH16" s="67"/>
      <c r="AI16" s="68"/>
      <c r="AJ16" s="69"/>
      <c r="AK16" s="69"/>
      <c r="AL16" s="69"/>
      <c r="AM16" s="69"/>
      <c r="AN16" s="69"/>
      <c r="AO16" s="68"/>
    </row>
    <row r="17" spans="1:41" ht="12.95">
      <c r="A17" s="70"/>
      <c r="B17" s="71" t="s">
        <v>490</v>
      </c>
      <c r="C17" s="72"/>
      <c r="D17" s="72"/>
      <c r="E17" s="73"/>
      <c r="F17" s="74"/>
      <c r="G17" s="74"/>
      <c r="H17" s="74"/>
      <c r="I17" s="74"/>
      <c r="J17" s="74"/>
      <c r="K17" s="73"/>
      <c r="L17" s="62"/>
      <c r="M17" s="72"/>
      <c r="N17" s="72"/>
      <c r="O17" s="73"/>
      <c r="P17" s="74"/>
      <c r="Q17" s="74"/>
      <c r="R17" s="74"/>
      <c r="S17" s="74"/>
      <c r="T17" s="74"/>
      <c r="U17" s="73"/>
      <c r="V17" s="62"/>
      <c r="W17" s="72"/>
      <c r="X17" s="72"/>
      <c r="Y17" s="73"/>
      <c r="Z17" s="74"/>
      <c r="AA17" s="74"/>
      <c r="AB17" s="74"/>
      <c r="AC17" s="74"/>
      <c r="AD17" s="74"/>
      <c r="AE17" s="73"/>
      <c r="AF17" s="62"/>
      <c r="AG17" s="72"/>
      <c r="AH17" s="72"/>
      <c r="AI17" s="73"/>
      <c r="AJ17" s="74"/>
      <c r="AK17" s="74"/>
      <c r="AL17" s="74"/>
      <c r="AM17" s="74"/>
      <c r="AN17" s="74"/>
      <c r="AO17" s="73"/>
    </row>
    <row r="18" spans="1:41">
      <c r="A18" s="300">
        <v>1</v>
      </c>
      <c r="B18" s="56" t="s">
        <v>231</v>
      </c>
      <c r="C18" s="358">
        <v>3405244.5800000005</v>
      </c>
      <c r="D18" s="358">
        <v>461502.94999999995</v>
      </c>
      <c r="E18" s="313">
        <f>SUM(C18:D18)</f>
        <v>3866747.5300000003</v>
      </c>
      <c r="F18" s="358">
        <v>306.29740601312369</v>
      </c>
      <c r="G18" s="358"/>
      <c r="H18" s="358"/>
      <c r="I18" s="358"/>
      <c r="J18" s="358"/>
      <c r="K18" s="363">
        <f>E18+F18+G18+H18+I18+J18</f>
        <v>3867053.8274060134</v>
      </c>
      <c r="L18" s="62"/>
      <c r="M18" s="358">
        <v>4059770.2199999997</v>
      </c>
      <c r="N18" s="358">
        <v>521277.24</v>
      </c>
      <c r="O18" s="313">
        <f>SUM(M18:N18)</f>
        <v>4581047.46</v>
      </c>
      <c r="P18" s="358">
        <v>723.77877253945917</v>
      </c>
      <c r="Q18" s="358"/>
      <c r="R18" s="358"/>
      <c r="S18" s="358"/>
      <c r="T18" s="358"/>
      <c r="U18" s="363">
        <f>O18+P18+Q18+R18+S18+T18</f>
        <v>4581771.2387725394</v>
      </c>
      <c r="V18" s="62"/>
      <c r="W18" s="358">
        <v>5586684.6599999992</v>
      </c>
      <c r="X18" s="358">
        <v>577327.09999999986</v>
      </c>
      <c r="Y18" s="313">
        <f>SUM(W18:X18)</f>
        <v>6164011.7599999988</v>
      </c>
      <c r="Z18" s="358">
        <v>-4948.7711089616641</v>
      </c>
      <c r="AA18" s="358"/>
      <c r="AB18" s="358"/>
      <c r="AC18" s="358"/>
      <c r="AD18" s="358"/>
      <c r="AE18" s="363">
        <f>Y18+Z18+AA18+AB18+AC18+AD18</f>
        <v>6159062.9888910372</v>
      </c>
      <c r="AF18" s="62"/>
      <c r="AG18" s="358">
        <v>6274688.6399999997</v>
      </c>
      <c r="AH18" s="358">
        <v>744836.70000000007</v>
      </c>
      <c r="AI18" s="313">
        <f>SUM(AG18:AH18)</f>
        <v>7019525.3399999999</v>
      </c>
      <c r="AJ18" s="358">
        <v>-1254.5856576599181</v>
      </c>
      <c r="AK18" s="358"/>
      <c r="AL18" s="358"/>
      <c r="AM18" s="358"/>
      <c r="AN18" s="358"/>
      <c r="AO18" s="363">
        <f>AI18+AJ18+AK18+AL18+AM18+AN18</f>
        <v>7018270.7543423399</v>
      </c>
    </row>
    <row r="19" spans="1:41">
      <c r="A19" s="300">
        <v>2</v>
      </c>
      <c r="B19" s="57" t="s">
        <v>437</v>
      </c>
      <c r="C19" s="358">
        <v>1254105.53</v>
      </c>
      <c r="D19" s="358">
        <v>381120.30999999988</v>
      </c>
      <c r="E19" s="313">
        <f t="shared" ref="E19:E39" si="0">SUM(C19:D19)</f>
        <v>1635225.8399999999</v>
      </c>
      <c r="F19" s="358">
        <v>121.0107980130706</v>
      </c>
      <c r="G19" s="358"/>
      <c r="H19" s="358"/>
      <c r="I19" s="358"/>
      <c r="J19" s="358"/>
      <c r="K19" s="363">
        <f t="shared" ref="K19:K39" si="1">E19+F19+G19+H19+I19+J19</f>
        <v>1635346.8507980129</v>
      </c>
      <c r="L19" s="62"/>
      <c r="M19" s="358">
        <v>991309.0199999999</v>
      </c>
      <c r="N19" s="358">
        <v>355864.1</v>
      </c>
      <c r="O19" s="313">
        <f t="shared" ref="O19:O39" si="2">SUM(M19:N19)</f>
        <v>1347173.1199999999</v>
      </c>
      <c r="P19" s="358">
        <v>210.06998802744783</v>
      </c>
      <c r="Q19" s="358"/>
      <c r="R19" s="358"/>
      <c r="S19" s="358"/>
      <c r="T19" s="358"/>
      <c r="U19" s="363">
        <f t="shared" ref="U19:U39" si="3">O19+P19+Q19+R19+S19+T19</f>
        <v>1347383.1899880273</v>
      </c>
      <c r="V19" s="62"/>
      <c r="W19" s="358">
        <v>1618426.6</v>
      </c>
      <c r="X19" s="358">
        <v>491924.87999999995</v>
      </c>
      <c r="Y19" s="313">
        <f t="shared" ref="Y19:Y39" si="4">SUM(W19:X19)</f>
        <v>2110351.48</v>
      </c>
      <c r="Z19" s="358">
        <v>-1737.5579457730055</v>
      </c>
      <c r="AA19" s="358"/>
      <c r="AB19" s="358"/>
      <c r="AC19" s="358"/>
      <c r="AD19" s="358"/>
      <c r="AE19" s="363">
        <f t="shared" ref="AE19:AE39" si="5">Y19+Z19+AA19+AB19+AC19+AD19</f>
        <v>2108613.922054227</v>
      </c>
      <c r="AF19" s="62"/>
      <c r="AG19" s="358">
        <v>2022805.9299999997</v>
      </c>
      <c r="AH19" s="358">
        <v>669279.4</v>
      </c>
      <c r="AI19" s="313">
        <f t="shared" ref="AI19:AI39" si="6">SUM(AG19:AH19)</f>
        <v>2692085.3299999996</v>
      </c>
      <c r="AJ19" s="358">
        <v>-463.26489406870678</v>
      </c>
      <c r="AK19" s="358"/>
      <c r="AL19" s="358"/>
      <c r="AM19" s="358"/>
      <c r="AN19" s="358"/>
      <c r="AO19" s="363">
        <f t="shared" ref="AO19:AO39" si="7">AI19+AJ19+AK19+AL19+AM19+AN19</f>
        <v>2691622.0651059309</v>
      </c>
    </row>
    <row r="20" spans="1:41">
      <c r="A20" s="300">
        <v>3</v>
      </c>
      <c r="B20" s="56" t="s">
        <v>234</v>
      </c>
      <c r="C20" s="358">
        <v>2126272.0499999998</v>
      </c>
      <c r="D20" s="358">
        <v>572687.09000000008</v>
      </c>
      <c r="E20" s="313">
        <f t="shared" si="0"/>
        <v>2698959.1399999997</v>
      </c>
      <c r="F20" s="358">
        <v>220.68184330733493</v>
      </c>
      <c r="G20" s="358"/>
      <c r="H20" s="358"/>
      <c r="I20" s="358"/>
      <c r="J20" s="358"/>
      <c r="K20" s="363">
        <f t="shared" si="1"/>
        <v>2699179.821843307</v>
      </c>
      <c r="L20" s="62"/>
      <c r="M20" s="358">
        <v>2405480.6199999996</v>
      </c>
      <c r="N20" s="358">
        <v>551623.22000000009</v>
      </c>
      <c r="O20" s="313">
        <f t="shared" si="2"/>
        <v>2957103.84</v>
      </c>
      <c r="P20" s="358">
        <v>497.52294943667948</v>
      </c>
      <c r="Q20" s="358"/>
      <c r="R20" s="358"/>
      <c r="S20" s="358"/>
      <c r="T20" s="358"/>
      <c r="U20" s="363">
        <f t="shared" si="3"/>
        <v>2957601.3629494365</v>
      </c>
      <c r="V20" s="62"/>
      <c r="W20" s="358">
        <v>2620389.12</v>
      </c>
      <c r="X20" s="358">
        <v>586452.22</v>
      </c>
      <c r="Y20" s="313">
        <f t="shared" si="4"/>
        <v>3206841.34</v>
      </c>
      <c r="Z20" s="358">
        <v>-2747.3840059400536</v>
      </c>
      <c r="AA20" s="358"/>
      <c r="AB20" s="358"/>
      <c r="AC20" s="358"/>
      <c r="AD20" s="358"/>
      <c r="AE20" s="363">
        <f t="shared" si="5"/>
        <v>3204093.9559940598</v>
      </c>
      <c r="AF20" s="62"/>
      <c r="AG20" s="358">
        <v>3676747.23</v>
      </c>
      <c r="AH20" s="358">
        <v>812893.74999999988</v>
      </c>
      <c r="AI20" s="313">
        <f t="shared" si="6"/>
        <v>4489640.9799999995</v>
      </c>
      <c r="AJ20" s="358">
        <v>-833.33478470891714</v>
      </c>
      <c r="AK20" s="358"/>
      <c r="AL20" s="358"/>
      <c r="AM20" s="358"/>
      <c r="AN20" s="358"/>
      <c r="AO20" s="363">
        <f t="shared" si="7"/>
        <v>4488807.6452152906</v>
      </c>
    </row>
    <row r="21" spans="1:41">
      <c r="A21" s="300">
        <v>4</v>
      </c>
      <c r="B21" s="57" t="s">
        <v>235</v>
      </c>
      <c r="C21" s="358">
        <v>929143.09</v>
      </c>
      <c r="D21" s="358">
        <v>497564.67999999988</v>
      </c>
      <c r="E21" s="313">
        <f t="shared" si="0"/>
        <v>1426707.7699999998</v>
      </c>
      <c r="F21" s="358">
        <v>115.44016017089598</v>
      </c>
      <c r="G21" s="358"/>
      <c r="H21" s="358"/>
      <c r="I21" s="358"/>
      <c r="J21" s="358"/>
      <c r="K21" s="363">
        <f t="shared" si="1"/>
        <v>1426823.2101601707</v>
      </c>
      <c r="L21" s="62"/>
      <c r="M21" s="358">
        <v>1050529.8199999998</v>
      </c>
      <c r="N21" s="358">
        <v>485117.48</v>
      </c>
      <c r="O21" s="313">
        <f t="shared" si="2"/>
        <v>1535647.2999999998</v>
      </c>
      <c r="P21" s="358">
        <v>248.34661510982551</v>
      </c>
      <c r="Q21" s="358"/>
      <c r="R21" s="358"/>
      <c r="S21" s="358"/>
      <c r="T21" s="358"/>
      <c r="U21" s="363">
        <f t="shared" si="3"/>
        <v>1535895.6466151096</v>
      </c>
      <c r="V21" s="62"/>
      <c r="W21" s="358">
        <v>1080048.6599999999</v>
      </c>
      <c r="X21" s="358">
        <v>525044.39</v>
      </c>
      <c r="Y21" s="313">
        <f t="shared" si="4"/>
        <v>1605093.0499999998</v>
      </c>
      <c r="Z21" s="358">
        <v>-1380.7849623006769</v>
      </c>
      <c r="AA21" s="358"/>
      <c r="AB21" s="358"/>
      <c r="AC21" s="358"/>
      <c r="AD21" s="358"/>
      <c r="AE21" s="363">
        <f t="shared" si="5"/>
        <v>1603712.2650376991</v>
      </c>
      <c r="AF21" s="62"/>
      <c r="AG21" s="358">
        <v>1311354.46</v>
      </c>
      <c r="AH21" s="358">
        <v>658653.41999999993</v>
      </c>
      <c r="AI21" s="313">
        <f t="shared" si="6"/>
        <v>1970007.88</v>
      </c>
      <c r="AJ21" s="358">
        <v>-355.95603104191832</v>
      </c>
      <c r="AK21" s="358"/>
      <c r="AL21" s="358"/>
      <c r="AM21" s="358"/>
      <c r="AN21" s="358"/>
      <c r="AO21" s="363">
        <f t="shared" si="7"/>
        <v>1969651.923968958</v>
      </c>
    </row>
    <row r="22" spans="1:41">
      <c r="A22" s="300">
        <v>5</v>
      </c>
      <c r="B22" s="56" t="s">
        <v>236</v>
      </c>
      <c r="C22" s="358">
        <v>1439894.9499999997</v>
      </c>
      <c r="D22" s="358">
        <v>709747.38000000012</v>
      </c>
      <c r="E22" s="313">
        <f t="shared" si="0"/>
        <v>2149642.33</v>
      </c>
      <c r="F22" s="358">
        <v>178.74247950594872</v>
      </c>
      <c r="G22" s="358"/>
      <c r="H22" s="358"/>
      <c r="I22" s="358"/>
      <c r="J22" s="358"/>
      <c r="K22" s="363">
        <f t="shared" si="1"/>
        <v>2149821.072479506</v>
      </c>
      <c r="L22" s="62"/>
      <c r="M22" s="358">
        <v>1848726.7300000002</v>
      </c>
      <c r="N22" s="358">
        <v>606310.41</v>
      </c>
      <c r="O22" s="313">
        <f t="shared" si="2"/>
        <v>2455037.14</v>
      </c>
      <c r="P22" s="358">
        <v>407.81630147853866</v>
      </c>
      <c r="Q22" s="358"/>
      <c r="R22" s="358"/>
      <c r="S22" s="358"/>
      <c r="T22" s="358"/>
      <c r="U22" s="363">
        <f t="shared" si="3"/>
        <v>2455444.9563014787</v>
      </c>
      <c r="V22" s="62"/>
      <c r="W22" s="358">
        <v>2157124.3100000005</v>
      </c>
      <c r="X22" s="358">
        <v>672171.89</v>
      </c>
      <c r="Y22" s="313">
        <f t="shared" si="4"/>
        <v>2829296.2000000007</v>
      </c>
      <c r="Z22" s="358">
        <v>-2414.8017386691645</v>
      </c>
      <c r="AA22" s="358"/>
      <c r="AB22" s="358"/>
      <c r="AC22" s="358"/>
      <c r="AD22" s="358"/>
      <c r="AE22" s="363">
        <f t="shared" si="5"/>
        <v>2826881.3982613315</v>
      </c>
      <c r="AF22" s="62"/>
      <c r="AG22" s="358">
        <v>2742868.7299999995</v>
      </c>
      <c r="AH22" s="358">
        <v>866539.89</v>
      </c>
      <c r="AI22" s="313">
        <f t="shared" si="6"/>
        <v>3609408.6199999996</v>
      </c>
      <c r="AJ22" s="358">
        <v>-671.3102642679587</v>
      </c>
      <c r="AK22" s="358"/>
      <c r="AL22" s="358"/>
      <c r="AM22" s="358"/>
      <c r="AN22" s="358"/>
      <c r="AO22" s="363">
        <f t="shared" si="7"/>
        <v>3608737.3097357317</v>
      </c>
    </row>
    <row r="23" spans="1:41">
      <c r="A23" s="300">
        <v>6</v>
      </c>
      <c r="B23" s="56" t="s">
        <v>237</v>
      </c>
      <c r="C23" s="358">
        <v>159133.41</v>
      </c>
      <c r="D23" s="358">
        <v>171126.9</v>
      </c>
      <c r="E23" s="313">
        <f t="shared" si="0"/>
        <v>330260.31</v>
      </c>
      <c r="F23" s="358">
        <v>28.377878718427382</v>
      </c>
      <c r="G23" s="358"/>
      <c r="H23" s="358"/>
      <c r="I23" s="358"/>
      <c r="J23" s="358"/>
      <c r="K23" s="363">
        <f t="shared" si="1"/>
        <v>330288.68787871843</v>
      </c>
      <c r="L23" s="62"/>
      <c r="M23" s="358">
        <v>202677.13000000003</v>
      </c>
      <c r="N23" s="358">
        <v>184105.94000000006</v>
      </c>
      <c r="O23" s="313">
        <f t="shared" si="2"/>
        <v>386783.07000000007</v>
      </c>
      <c r="P23" s="358">
        <v>66.755238402285613</v>
      </c>
      <c r="Q23" s="358"/>
      <c r="R23" s="358"/>
      <c r="S23" s="358"/>
      <c r="T23" s="358"/>
      <c r="U23" s="363">
        <f t="shared" si="3"/>
        <v>386849.82523840235</v>
      </c>
      <c r="V23" s="62"/>
      <c r="W23" s="358">
        <v>250869.21000000005</v>
      </c>
      <c r="X23" s="358">
        <v>191678.98</v>
      </c>
      <c r="Y23" s="313">
        <f t="shared" si="4"/>
        <v>442548.19000000006</v>
      </c>
      <c r="Z23" s="358">
        <v>-389.78686405345798</v>
      </c>
      <c r="AA23" s="358"/>
      <c r="AB23" s="358"/>
      <c r="AC23" s="358"/>
      <c r="AD23" s="358"/>
      <c r="AE23" s="363">
        <f t="shared" si="5"/>
        <v>442158.4031359466</v>
      </c>
      <c r="AF23" s="62"/>
      <c r="AG23" s="358">
        <v>388140.11999999994</v>
      </c>
      <c r="AH23" s="358">
        <v>230550.56</v>
      </c>
      <c r="AI23" s="313">
        <f t="shared" si="6"/>
        <v>618690.67999999993</v>
      </c>
      <c r="AJ23" s="358">
        <v>-113.21220869920217</v>
      </c>
      <c r="AK23" s="358"/>
      <c r="AL23" s="358"/>
      <c r="AM23" s="358"/>
      <c r="AN23" s="358"/>
      <c r="AO23" s="363">
        <f t="shared" si="7"/>
        <v>618577.46779130073</v>
      </c>
    </row>
    <row r="24" spans="1:41">
      <c r="A24" s="300">
        <v>7</v>
      </c>
      <c r="B24" s="57" t="s">
        <v>238</v>
      </c>
      <c r="C24" s="358">
        <v>12058.04</v>
      </c>
      <c r="D24" s="358">
        <v>129677.10999999999</v>
      </c>
      <c r="E24" s="313">
        <f t="shared" si="0"/>
        <v>141735.15</v>
      </c>
      <c r="F24" s="358">
        <v>13.62445646582637</v>
      </c>
      <c r="G24" s="358"/>
      <c r="H24" s="358"/>
      <c r="I24" s="358"/>
      <c r="J24" s="358"/>
      <c r="K24" s="363">
        <f t="shared" si="1"/>
        <v>141748.77445646582</v>
      </c>
      <c r="L24" s="62"/>
      <c r="M24" s="358">
        <v>2.5000000000000015E-17</v>
      </c>
      <c r="N24" s="358">
        <v>158371.32</v>
      </c>
      <c r="O24" s="313">
        <f t="shared" si="2"/>
        <v>158371.32</v>
      </c>
      <c r="P24" s="358">
        <v>33.004399968893267</v>
      </c>
      <c r="Q24" s="358"/>
      <c r="R24" s="358"/>
      <c r="S24" s="358"/>
      <c r="T24" s="358"/>
      <c r="U24" s="363">
        <f t="shared" si="3"/>
        <v>158404.3243999689</v>
      </c>
      <c r="V24" s="62"/>
      <c r="W24" s="358">
        <v>31802.57</v>
      </c>
      <c r="X24" s="358">
        <v>153742.14000000001</v>
      </c>
      <c r="Y24" s="313">
        <f t="shared" si="4"/>
        <v>185544.71000000002</v>
      </c>
      <c r="Z24" s="358">
        <v>-192.58678666051128</v>
      </c>
      <c r="AA24" s="358"/>
      <c r="AB24" s="358"/>
      <c r="AC24" s="358"/>
      <c r="AD24" s="358"/>
      <c r="AE24" s="363">
        <f t="shared" si="5"/>
        <v>185352.12321333951</v>
      </c>
      <c r="AF24" s="62"/>
      <c r="AG24" s="358">
        <v>8158.53</v>
      </c>
      <c r="AH24" s="358">
        <v>182383.35</v>
      </c>
      <c r="AI24" s="313">
        <f t="shared" si="6"/>
        <v>190541.88</v>
      </c>
      <c r="AJ24" s="358">
        <v>-45.01447825806099</v>
      </c>
      <c r="AK24" s="358"/>
      <c r="AL24" s="358"/>
      <c r="AM24" s="358"/>
      <c r="AN24" s="358"/>
      <c r="AO24" s="363">
        <f t="shared" si="7"/>
        <v>190496.86552174194</v>
      </c>
    </row>
    <row r="25" spans="1:41">
      <c r="A25" s="300">
        <v>8</v>
      </c>
      <c r="B25" s="56" t="s">
        <v>239</v>
      </c>
      <c r="C25" s="358">
        <v>85455.379999999976</v>
      </c>
      <c r="D25" s="358">
        <v>31813.88</v>
      </c>
      <c r="E25" s="313">
        <f t="shared" si="0"/>
        <v>117269.25999999998</v>
      </c>
      <c r="F25" s="358">
        <v>9.9419873245497001</v>
      </c>
      <c r="G25" s="358"/>
      <c r="H25" s="358"/>
      <c r="I25" s="358"/>
      <c r="J25" s="358"/>
      <c r="K25" s="363">
        <f t="shared" si="1"/>
        <v>117279.20198732453</v>
      </c>
      <c r="L25" s="62"/>
      <c r="M25" s="358">
        <v>85686.48</v>
      </c>
      <c r="N25" s="358">
        <v>22080.530000000006</v>
      </c>
      <c r="O25" s="313">
        <f t="shared" si="2"/>
        <v>107767.01000000001</v>
      </c>
      <c r="P25" s="358">
        <v>18.510513941539102</v>
      </c>
      <c r="Q25" s="358"/>
      <c r="R25" s="358"/>
      <c r="S25" s="358"/>
      <c r="T25" s="358"/>
      <c r="U25" s="363">
        <f t="shared" si="3"/>
        <v>107785.52051394155</v>
      </c>
      <c r="V25" s="62"/>
      <c r="W25" s="358">
        <v>86063.199999999983</v>
      </c>
      <c r="X25" s="358">
        <v>21152.51</v>
      </c>
      <c r="Y25" s="313">
        <f t="shared" si="4"/>
        <v>107215.70999999998</v>
      </c>
      <c r="Z25" s="358">
        <v>-96.534781742913765</v>
      </c>
      <c r="AA25" s="358"/>
      <c r="AB25" s="358"/>
      <c r="AC25" s="358"/>
      <c r="AD25" s="358"/>
      <c r="AE25" s="363">
        <f t="shared" si="5"/>
        <v>107119.17521825706</v>
      </c>
      <c r="AF25" s="62"/>
      <c r="AG25" s="358">
        <v>115012.05</v>
      </c>
      <c r="AH25" s="358">
        <v>28980.890000000003</v>
      </c>
      <c r="AI25" s="313">
        <f t="shared" si="6"/>
        <v>143992.94</v>
      </c>
      <c r="AJ25" s="358">
        <v>-27.866074199584546</v>
      </c>
      <c r="AK25" s="358"/>
      <c r="AL25" s="358"/>
      <c r="AM25" s="358"/>
      <c r="AN25" s="358"/>
      <c r="AO25" s="363">
        <f t="shared" si="7"/>
        <v>143965.07392580042</v>
      </c>
    </row>
    <row r="26" spans="1:41">
      <c r="A26" s="300">
        <v>9</v>
      </c>
      <c r="B26" s="57" t="s">
        <v>240</v>
      </c>
      <c r="C26" s="358">
        <v>7340518.7199999988</v>
      </c>
      <c r="D26" s="358">
        <v>2.7000000000000015E-24</v>
      </c>
      <c r="E26" s="313">
        <f t="shared" si="0"/>
        <v>7340518.7199999988</v>
      </c>
      <c r="F26" s="358"/>
      <c r="G26" s="358"/>
      <c r="H26" s="358"/>
      <c r="I26" s="358"/>
      <c r="J26" s="358"/>
      <c r="K26" s="363">
        <f t="shared" si="1"/>
        <v>7340518.7199999988</v>
      </c>
      <c r="L26" s="62"/>
      <c r="M26" s="358">
        <v>8692184.4900000002</v>
      </c>
      <c r="N26" s="358">
        <v>2.7000000000000015E-24</v>
      </c>
      <c r="O26" s="313">
        <f t="shared" si="2"/>
        <v>8692184.4900000002</v>
      </c>
      <c r="P26" s="358"/>
      <c r="Q26" s="358"/>
      <c r="R26" s="358"/>
      <c r="S26" s="358"/>
      <c r="T26" s="358"/>
      <c r="U26" s="363">
        <f t="shared" si="3"/>
        <v>8692184.4900000002</v>
      </c>
      <c r="V26" s="62"/>
      <c r="W26" s="358">
        <v>9281232.4199999981</v>
      </c>
      <c r="X26" s="358">
        <v>2.7000000000000015E-24</v>
      </c>
      <c r="Y26" s="313">
        <f t="shared" si="4"/>
        <v>9281232.4199999981</v>
      </c>
      <c r="Z26" s="358"/>
      <c r="AA26" s="358"/>
      <c r="AB26" s="358"/>
      <c r="AC26" s="358"/>
      <c r="AD26" s="358"/>
      <c r="AE26" s="363">
        <f t="shared" si="5"/>
        <v>9281232.4199999981</v>
      </c>
      <c r="AF26" s="62"/>
      <c r="AG26" s="358">
        <v>12733379.060000002</v>
      </c>
      <c r="AH26" s="358">
        <v>2.7000000000000015E-24</v>
      </c>
      <c r="AI26" s="313">
        <f t="shared" si="6"/>
        <v>12733379.060000002</v>
      </c>
      <c r="AJ26" s="358"/>
      <c r="AK26" s="358"/>
      <c r="AL26" s="358"/>
      <c r="AM26" s="358"/>
      <c r="AN26" s="358"/>
      <c r="AO26" s="363">
        <f t="shared" si="7"/>
        <v>12733379.060000002</v>
      </c>
    </row>
    <row r="27" spans="1:41">
      <c r="A27" s="300">
        <v>10</v>
      </c>
      <c r="B27" s="57" t="s">
        <v>241</v>
      </c>
      <c r="C27" s="358">
        <v>51239.170000000006</v>
      </c>
      <c r="D27" s="358">
        <v>384997.25999999989</v>
      </c>
      <c r="E27" s="313">
        <f>SUM(C27:D27)</f>
        <v>436236.42999999988</v>
      </c>
      <c r="F27" s="358"/>
      <c r="G27" s="358"/>
      <c r="H27" s="358"/>
      <c r="I27" s="358"/>
      <c r="J27" s="358"/>
      <c r="K27" s="363">
        <f t="shared" si="1"/>
        <v>436236.42999999988</v>
      </c>
      <c r="L27" s="62"/>
      <c r="M27" s="358">
        <v>48083.61</v>
      </c>
      <c r="N27" s="358">
        <v>369608.39</v>
      </c>
      <c r="O27" s="313">
        <f t="shared" si="2"/>
        <v>417692</v>
      </c>
      <c r="P27" s="358"/>
      <c r="Q27" s="358"/>
      <c r="R27" s="358"/>
      <c r="S27" s="358"/>
      <c r="T27" s="358"/>
      <c r="U27" s="363">
        <f t="shared" si="3"/>
        <v>417692</v>
      </c>
      <c r="V27" s="62"/>
      <c r="W27" s="358">
        <v>41407.11</v>
      </c>
      <c r="X27" s="358">
        <v>300491.48</v>
      </c>
      <c r="Y27" s="313">
        <f t="shared" si="4"/>
        <v>341898.58999999997</v>
      </c>
      <c r="Z27" s="358"/>
      <c r="AA27" s="358"/>
      <c r="AB27" s="358"/>
      <c r="AC27" s="358"/>
      <c r="AD27" s="358"/>
      <c r="AE27" s="363">
        <f t="shared" si="5"/>
        <v>341898.58999999997</v>
      </c>
      <c r="AF27" s="62"/>
      <c r="AG27" s="358">
        <v>31493.270000000004</v>
      </c>
      <c r="AH27" s="358">
        <v>310270.79000000004</v>
      </c>
      <c r="AI27" s="313">
        <f t="shared" si="6"/>
        <v>341764.06000000006</v>
      </c>
      <c r="AJ27" s="358"/>
      <c r="AK27" s="358"/>
      <c r="AL27" s="358"/>
      <c r="AM27" s="358"/>
      <c r="AN27" s="358"/>
      <c r="AO27" s="363">
        <f t="shared" si="7"/>
        <v>341764.06000000006</v>
      </c>
    </row>
    <row r="28" spans="1:41">
      <c r="A28" s="300">
        <v>11</v>
      </c>
      <c r="B28" s="56" t="s">
        <v>242</v>
      </c>
      <c r="C28" s="358">
        <v>85911.23</v>
      </c>
      <c r="D28" s="358">
        <v>41053.89</v>
      </c>
      <c r="E28" s="313">
        <f t="shared" si="0"/>
        <v>126965.12</v>
      </c>
      <c r="F28" s="358">
        <v>10.256420965568395</v>
      </c>
      <c r="G28" s="358"/>
      <c r="H28" s="358"/>
      <c r="I28" s="358"/>
      <c r="J28" s="358"/>
      <c r="K28" s="363">
        <f t="shared" si="1"/>
        <v>126975.37642096556</v>
      </c>
      <c r="L28" s="62"/>
      <c r="M28" s="358">
        <v>111982.30999999998</v>
      </c>
      <c r="N28" s="358">
        <v>31588.150000000009</v>
      </c>
      <c r="O28" s="313">
        <f t="shared" si="2"/>
        <v>143570.46</v>
      </c>
      <c r="P28" s="358">
        <v>23.561013464903226</v>
      </c>
      <c r="Q28" s="358"/>
      <c r="R28" s="358"/>
      <c r="S28" s="358"/>
      <c r="T28" s="358"/>
      <c r="U28" s="363">
        <f t="shared" si="3"/>
        <v>143594.0210134649</v>
      </c>
      <c r="V28" s="62"/>
      <c r="W28" s="358">
        <v>119578.75</v>
      </c>
      <c r="X28" s="358">
        <v>30498.27</v>
      </c>
      <c r="Y28" s="313">
        <f t="shared" si="4"/>
        <v>150077.01999999999</v>
      </c>
      <c r="Z28" s="358">
        <v>-128.47338678370579</v>
      </c>
      <c r="AA28" s="358"/>
      <c r="AB28" s="358"/>
      <c r="AC28" s="358"/>
      <c r="AD28" s="358"/>
      <c r="AE28" s="363">
        <f t="shared" si="5"/>
        <v>149948.54661321628</v>
      </c>
      <c r="AF28" s="62"/>
      <c r="AG28" s="358">
        <v>135260.01999999999</v>
      </c>
      <c r="AH28" s="358">
        <v>37963.709999999992</v>
      </c>
      <c r="AI28" s="313">
        <f t="shared" si="6"/>
        <v>173223.72999999998</v>
      </c>
      <c r="AJ28" s="358">
        <v>-31.063269315665821</v>
      </c>
      <c r="AK28" s="358"/>
      <c r="AL28" s="358"/>
      <c r="AM28" s="358"/>
      <c r="AN28" s="358"/>
      <c r="AO28" s="363">
        <f t="shared" si="7"/>
        <v>173192.66673068432</v>
      </c>
    </row>
    <row r="29" spans="1:41">
      <c r="A29" s="300">
        <v>12</v>
      </c>
      <c r="B29" s="57" t="s">
        <v>243</v>
      </c>
      <c r="C29" s="358">
        <v>518165.69</v>
      </c>
      <c r="D29" s="358">
        <v>147882.70000000001</v>
      </c>
      <c r="E29" s="313">
        <f t="shared" si="0"/>
        <v>666048.39</v>
      </c>
      <c r="F29" s="358">
        <v>48.530263907159679</v>
      </c>
      <c r="G29" s="358"/>
      <c r="H29" s="358"/>
      <c r="I29" s="358"/>
      <c r="J29" s="358"/>
      <c r="K29" s="363">
        <f t="shared" si="1"/>
        <v>666096.92026390717</v>
      </c>
      <c r="L29" s="62"/>
      <c r="M29" s="358">
        <v>526513.72</v>
      </c>
      <c r="N29" s="358">
        <v>151878.43</v>
      </c>
      <c r="O29" s="313">
        <f t="shared" si="2"/>
        <v>678392.14999999991</v>
      </c>
      <c r="P29" s="358">
        <v>100.92809304536786</v>
      </c>
      <c r="Q29" s="358"/>
      <c r="R29" s="358"/>
      <c r="S29" s="358"/>
      <c r="T29" s="358"/>
      <c r="U29" s="363">
        <f t="shared" si="3"/>
        <v>678493.07809304527</v>
      </c>
      <c r="V29" s="62"/>
      <c r="W29" s="358">
        <v>629495.15</v>
      </c>
      <c r="X29" s="358">
        <v>188841.63000000003</v>
      </c>
      <c r="Y29" s="313">
        <f t="shared" si="4"/>
        <v>818336.78</v>
      </c>
      <c r="Z29" s="358">
        <v>-695.52506049873773</v>
      </c>
      <c r="AA29" s="358"/>
      <c r="AB29" s="358"/>
      <c r="AC29" s="358"/>
      <c r="AD29" s="358"/>
      <c r="AE29" s="363">
        <f t="shared" si="5"/>
        <v>817641.25493950129</v>
      </c>
      <c r="AF29" s="62"/>
      <c r="AG29" s="358">
        <v>762048.75</v>
      </c>
      <c r="AH29" s="358">
        <v>265035.09999999998</v>
      </c>
      <c r="AI29" s="313">
        <f t="shared" si="6"/>
        <v>1027083.85</v>
      </c>
      <c r="AJ29" s="358">
        <v>-174.32341456529684</v>
      </c>
      <c r="AK29" s="358"/>
      <c r="AL29" s="358"/>
      <c r="AM29" s="358"/>
      <c r="AN29" s="358"/>
      <c r="AO29" s="363">
        <f t="shared" si="7"/>
        <v>1026909.5265854347</v>
      </c>
    </row>
    <row r="30" spans="1:41">
      <c r="A30" s="840">
        <v>13</v>
      </c>
      <c r="B30" s="56" t="s">
        <v>244</v>
      </c>
      <c r="C30" s="358">
        <v>23188.25</v>
      </c>
      <c r="D30" s="358">
        <v>2765221.23</v>
      </c>
      <c r="E30" s="313">
        <f t="shared" si="0"/>
        <v>2788409.48</v>
      </c>
      <c r="F30" s="358">
        <v>168.80408676946536</v>
      </c>
      <c r="G30" s="358"/>
      <c r="H30" s="358"/>
      <c r="I30" s="358"/>
      <c r="J30" s="358"/>
      <c r="K30" s="363">
        <f t="shared" si="1"/>
        <v>2788578.2840867694</v>
      </c>
      <c r="L30" s="62"/>
      <c r="M30" s="358">
        <v>30056.000000000004</v>
      </c>
      <c r="N30" s="358">
        <v>3076484.5</v>
      </c>
      <c r="O30" s="313">
        <f t="shared" si="2"/>
        <v>3106540.5</v>
      </c>
      <c r="P30" s="358">
        <v>362.67701880028471</v>
      </c>
      <c r="Q30" s="358"/>
      <c r="R30" s="358"/>
      <c r="S30" s="358"/>
      <c r="T30" s="358"/>
      <c r="U30" s="363">
        <f t="shared" si="3"/>
        <v>3106903.1770188003</v>
      </c>
      <c r="V30" s="62"/>
      <c r="W30" s="358">
        <v>16901.43</v>
      </c>
      <c r="X30" s="358">
        <v>3229933.5500000003</v>
      </c>
      <c r="Y30" s="313">
        <f t="shared" si="4"/>
        <v>3246834.9800000004</v>
      </c>
      <c r="Z30" s="358">
        <v>-2013.1507342071272</v>
      </c>
      <c r="AA30" s="358"/>
      <c r="AB30" s="358"/>
      <c r="AC30" s="358"/>
      <c r="AD30" s="358"/>
      <c r="AE30" s="363">
        <f t="shared" si="5"/>
        <v>3244821.8292657933</v>
      </c>
      <c r="AF30" s="62"/>
      <c r="AG30" s="358">
        <v>10508.440000000002</v>
      </c>
      <c r="AH30" s="358">
        <v>3740073.0700000003</v>
      </c>
      <c r="AI30" s="313">
        <f t="shared" si="6"/>
        <v>3750581.5100000002</v>
      </c>
      <c r="AJ30" s="358">
        <v>-513.21736056543887</v>
      </c>
      <c r="AK30" s="358"/>
      <c r="AL30" s="358"/>
      <c r="AM30" s="358"/>
      <c r="AN30" s="358"/>
      <c r="AO30" s="363">
        <f t="shared" si="7"/>
        <v>3750068.2926394348</v>
      </c>
    </row>
    <row r="31" spans="1:41">
      <c r="A31" s="840">
        <v>14</v>
      </c>
      <c r="B31" s="57" t="s">
        <v>245</v>
      </c>
      <c r="C31" s="358">
        <v>361149.98000000004</v>
      </c>
      <c r="D31" s="358">
        <v>536375.16999999993</v>
      </c>
      <c r="E31" s="313">
        <f t="shared" si="0"/>
        <v>897525.14999999991</v>
      </c>
      <c r="F31" s="358">
        <v>67.24805634864606</v>
      </c>
      <c r="G31" s="358"/>
      <c r="H31" s="358"/>
      <c r="I31" s="358"/>
      <c r="J31" s="358"/>
      <c r="K31" s="363">
        <f t="shared" si="1"/>
        <v>897592.39805634855</v>
      </c>
      <c r="L31" s="62"/>
      <c r="M31" s="358">
        <v>380548.49</v>
      </c>
      <c r="N31" s="358">
        <v>610504.83000000007</v>
      </c>
      <c r="O31" s="313">
        <f t="shared" si="2"/>
        <v>991053.32000000007</v>
      </c>
      <c r="P31" s="358">
        <v>147.76295216626022</v>
      </c>
      <c r="Q31" s="358"/>
      <c r="R31" s="358"/>
      <c r="S31" s="358"/>
      <c r="T31" s="358"/>
      <c r="U31" s="363">
        <f t="shared" si="3"/>
        <v>991201.08295216633</v>
      </c>
      <c r="V31" s="62"/>
      <c r="W31" s="358">
        <v>447721.5</v>
      </c>
      <c r="X31" s="358">
        <v>657812.93999999994</v>
      </c>
      <c r="Y31" s="313">
        <f t="shared" si="4"/>
        <v>1105534.44</v>
      </c>
      <c r="Z31" s="358">
        <v>-871.5547932065092</v>
      </c>
      <c r="AA31" s="358"/>
      <c r="AB31" s="358"/>
      <c r="AC31" s="358"/>
      <c r="AD31" s="358"/>
      <c r="AE31" s="363">
        <f t="shared" si="5"/>
        <v>1104662.8852067934</v>
      </c>
      <c r="AF31" s="62"/>
      <c r="AG31" s="358">
        <v>526565.28</v>
      </c>
      <c r="AH31" s="358">
        <v>835307.38000000024</v>
      </c>
      <c r="AI31" s="313">
        <f t="shared" si="6"/>
        <v>1361872.6600000001</v>
      </c>
      <c r="AJ31" s="358">
        <v>-231.23266698908992</v>
      </c>
      <c r="AK31" s="358"/>
      <c r="AL31" s="358"/>
      <c r="AM31" s="358"/>
      <c r="AN31" s="358"/>
      <c r="AO31" s="363">
        <f t="shared" si="7"/>
        <v>1361641.4273330111</v>
      </c>
    </row>
    <row r="32" spans="1:41">
      <c r="A32" s="840">
        <v>15</v>
      </c>
      <c r="B32" s="56" t="s">
        <v>246</v>
      </c>
      <c r="C32" s="358">
        <v>8568.2800000000007</v>
      </c>
      <c r="D32" s="358">
        <v>380710.94999999995</v>
      </c>
      <c r="E32" s="313">
        <f t="shared" si="0"/>
        <v>389279.23</v>
      </c>
      <c r="F32" s="358">
        <v>24.346450355544221</v>
      </c>
      <c r="G32" s="358"/>
      <c r="H32" s="358"/>
      <c r="I32" s="358"/>
      <c r="J32" s="358"/>
      <c r="K32" s="363">
        <f t="shared" si="1"/>
        <v>389303.57645035553</v>
      </c>
      <c r="L32" s="62"/>
      <c r="M32" s="358">
        <v>11748.99</v>
      </c>
      <c r="N32" s="358">
        <v>425243.41</v>
      </c>
      <c r="O32" s="313">
        <f t="shared" si="2"/>
        <v>436992.39999999997</v>
      </c>
      <c r="P32" s="358">
        <v>52.916018253192306</v>
      </c>
      <c r="Q32" s="358"/>
      <c r="R32" s="358"/>
      <c r="S32" s="358"/>
      <c r="T32" s="358"/>
      <c r="U32" s="363">
        <f t="shared" si="3"/>
        <v>437045.31601825316</v>
      </c>
      <c r="V32" s="62"/>
      <c r="W32" s="358">
        <v>390.32</v>
      </c>
      <c r="X32" s="358">
        <v>442819.42000000004</v>
      </c>
      <c r="Y32" s="313">
        <f t="shared" si="4"/>
        <v>443209.74000000005</v>
      </c>
      <c r="Z32" s="358">
        <v>-294.61994575912831</v>
      </c>
      <c r="AA32" s="358"/>
      <c r="AB32" s="358"/>
      <c r="AC32" s="358"/>
      <c r="AD32" s="358"/>
      <c r="AE32" s="363">
        <f t="shared" si="5"/>
        <v>442915.12005424092</v>
      </c>
      <c r="AF32" s="62"/>
      <c r="AG32" s="358">
        <v>1152.2</v>
      </c>
      <c r="AH32" s="358">
        <v>594018.10000000009</v>
      </c>
      <c r="AI32" s="313">
        <f t="shared" si="6"/>
        <v>595170.30000000005</v>
      </c>
      <c r="AJ32" s="358">
        <v>-87.916734837228432</v>
      </c>
      <c r="AK32" s="358"/>
      <c r="AL32" s="358"/>
      <c r="AM32" s="358"/>
      <c r="AN32" s="358"/>
      <c r="AO32" s="363">
        <f t="shared" si="7"/>
        <v>595082.38326516282</v>
      </c>
    </row>
    <row r="33" spans="1:41">
      <c r="A33" s="840">
        <v>16</v>
      </c>
      <c r="B33" s="56" t="s">
        <v>247</v>
      </c>
      <c r="C33" s="358">
        <v>2922.41</v>
      </c>
      <c r="D33" s="358">
        <v>60115.07</v>
      </c>
      <c r="E33" s="313">
        <f t="shared" si="0"/>
        <v>63037.479999999996</v>
      </c>
      <c r="F33" s="358">
        <v>3.9848490555086755</v>
      </c>
      <c r="G33" s="358"/>
      <c r="H33" s="358"/>
      <c r="I33" s="358"/>
      <c r="J33" s="358"/>
      <c r="K33" s="363">
        <f t="shared" si="1"/>
        <v>63041.464849055505</v>
      </c>
      <c r="L33" s="62"/>
      <c r="M33" s="358">
        <v>3129.3900000000003</v>
      </c>
      <c r="N33" s="358">
        <v>78798.58</v>
      </c>
      <c r="O33" s="313">
        <f t="shared" si="2"/>
        <v>81927.97</v>
      </c>
      <c r="P33" s="358">
        <v>9.8158772232854972</v>
      </c>
      <c r="Q33" s="358"/>
      <c r="R33" s="358"/>
      <c r="S33" s="358"/>
      <c r="T33" s="358"/>
      <c r="U33" s="363">
        <f t="shared" si="3"/>
        <v>81937.785877223287</v>
      </c>
      <c r="V33" s="62"/>
      <c r="W33" s="358">
        <v>1872.85</v>
      </c>
      <c r="X33" s="358">
        <v>85922.49000000002</v>
      </c>
      <c r="Y33" s="313">
        <f t="shared" si="4"/>
        <v>87795.340000000026</v>
      </c>
      <c r="Z33" s="358">
        <v>-60.839730273844907</v>
      </c>
      <c r="AA33" s="358"/>
      <c r="AB33" s="358"/>
      <c r="AC33" s="358"/>
      <c r="AD33" s="358"/>
      <c r="AE33" s="363">
        <f t="shared" si="5"/>
        <v>87734.500269726181</v>
      </c>
      <c r="AF33" s="62"/>
      <c r="AG33" s="358">
        <v>2.3000000000000013E-17</v>
      </c>
      <c r="AH33" s="358">
        <v>120651.65</v>
      </c>
      <c r="AI33" s="313">
        <f t="shared" si="6"/>
        <v>120651.65</v>
      </c>
      <c r="AJ33" s="358">
        <v>-17.763917342279456</v>
      </c>
      <c r="AK33" s="358"/>
      <c r="AL33" s="358"/>
      <c r="AM33" s="358"/>
      <c r="AN33" s="358"/>
      <c r="AO33" s="363">
        <f t="shared" si="7"/>
        <v>120633.88608265771</v>
      </c>
    </row>
    <row r="34" spans="1:41">
      <c r="A34" s="840">
        <v>17</v>
      </c>
      <c r="B34" s="56" t="s">
        <v>248</v>
      </c>
      <c r="C34" s="358">
        <v>20116.11</v>
      </c>
      <c r="D34" s="358">
        <v>361239.36000000004</v>
      </c>
      <c r="E34" s="313">
        <f t="shared" si="0"/>
        <v>381355.47000000003</v>
      </c>
      <c r="F34" s="358">
        <v>31.354084450111259</v>
      </c>
      <c r="G34" s="358"/>
      <c r="H34" s="358"/>
      <c r="I34" s="358"/>
      <c r="J34" s="358"/>
      <c r="K34" s="363">
        <f t="shared" si="1"/>
        <v>381386.82408445014</v>
      </c>
      <c r="L34" s="62"/>
      <c r="M34" s="358">
        <v>22822.35</v>
      </c>
      <c r="N34" s="358">
        <v>389704.14999999997</v>
      </c>
      <c r="O34" s="313">
        <f t="shared" si="2"/>
        <v>412526.49999999994</v>
      </c>
      <c r="P34" s="358">
        <v>70.563926329195965</v>
      </c>
      <c r="Q34" s="358"/>
      <c r="R34" s="358"/>
      <c r="S34" s="358"/>
      <c r="T34" s="358"/>
      <c r="U34" s="363">
        <f t="shared" si="3"/>
        <v>412597.06392632914</v>
      </c>
      <c r="V34" s="62"/>
      <c r="W34" s="358">
        <v>15801.78</v>
      </c>
      <c r="X34" s="358">
        <v>420075.73</v>
      </c>
      <c r="Y34" s="313">
        <f t="shared" si="4"/>
        <v>435877.51</v>
      </c>
      <c r="Z34" s="358">
        <v>-412.00451265316224</v>
      </c>
      <c r="AA34" s="358"/>
      <c r="AB34" s="358"/>
      <c r="AC34" s="358"/>
      <c r="AD34" s="358"/>
      <c r="AE34" s="363">
        <f t="shared" si="5"/>
        <v>435465.50548734685</v>
      </c>
      <c r="AF34" s="62"/>
      <c r="AG34" s="358">
        <v>22587.34</v>
      </c>
      <c r="AH34" s="358">
        <v>476439.50000000006</v>
      </c>
      <c r="AI34" s="313">
        <f t="shared" si="6"/>
        <v>499026.84000000008</v>
      </c>
      <c r="AJ34" s="358">
        <v>-99.523064634646289</v>
      </c>
      <c r="AK34" s="358"/>
      <c r="AL34" s="358"/>
      <c r="AM34" s="358"/>
      <c r="AN34" s="358"/>
      <c r="AO34" s="363">
        <f t="shared" si="7"/>
        <v>498927.31693536544</v>
      </c>
    </row>
    <row r="35" spans="1:41">
      <c r="A35" s="300">
        <v>18</v>
      </c>
      <c r="B35" s="56" t="s">
        <v>249</v>
      </c>
      <c r="C35" s="358">
        <v>224377.84</v>
      </c>
      <c r="D35" s="358">
        <v>559499.59000000008</v>
      </c>
      <c r="E35" s="313">
        <f t="shared" si="0"/>
        <v>783877.43</v>
      </c>
      <c r="F35" s="358">
        <v>64.337887517525814</v>
      </c>
      <c r="G35" s="358"/>
      <c r="H35" s="358"/>
      <c r="I35" s="358"/>
      <c r="J35" s="358"/>
      <c r="K35" s="363">
        <f t="shared" si="1"/>
        <v>783941.76788751758</v>
      </c>
      <c r="L35" s="62"/>
      <c r="M35" s="358">
        <v>267452.95</v>
      </c>
      <c r="N35" s="358">
        <v>674408.91999999993</v>
      </c>
      <c r="O35" s="313">
        <f t="shared" si="2"/>
        <v>941861.86999999988</v>
      </c>
      <c r="P35" s="358">
        <v>159.44148800673429</v>
      </c>
      <c r="Q35" s="358"/>
      <c r="R35" s="358"/>
      <c r="S35" s="358"/>
      <c r="T35" s="358"/>
      <c r="U35" s="363">
        <f t="shared" si="3"/>
        <v>942021.31148800661</v>
      </c>
      <c r="V35" s="62"/>
      <c r="W35" s="358">
        <v>352046.66000000003</v>
      </c>
      <c r="X35" s="358">
        <v>787486.39000000013</v>
      </c>
      <c r="Y35" s="313">
        <f t="shared" si="4"/>
        <v>1139533.0500000003</v>
      </c>
      <c r="Z35" s="358">
        <v>-1016.4367791311815</v>
      </c>
      <c r="AA35" s="358"/>
      <c r="AB35" s="358"/>
      <c r="AC35" s="358"/>
      <c r="AD35" s="358"/>
      <c r="AE35" s="363">
        <f t="shared" si="5"/>
        <v>1138516.6132208691</v>
      </c>
      <c r="AF35" s="62"/>
      <c r="AG35" s="358">
        <v>440999.21</v>
      </c>
      <c r="AH35" s="358">
        <v>876282.48</v>
      </c>
      <c r="AI35" s="313">
        <f t="shared" si="6"/>
        <v>1317281.69</v>
      </c>
      <c r="AJ35" s="358">
        <v>-262.49081769655459</v>
      </c>
      <c r="AK35" s="358"/>
      <c r="AL35" s="358"/>
      <c r="AM35" s="358"/>
      <c r="AN35" s="358"/>
      <c r="AO35" s="363">
        <f t="shared" si="7"/>
        <v>1317019.1991823034</v>
      </c>
    </row>
    <row r="36" spans="1:41">
      <c r="A36" s="300">
        <v>19</v>
      </c>
      <c r="B36" s="57" t="s">
        <v>250</v>
      </c>
      <c r="C36" s="358">
        <v>409924.24</v>
      </c>
      <c r="D36" s="358">
        <v>138906.23999999996</v>
      </c>
      <c r="E36" s="313">
        <f t="shared" si="0"/>
        <v>548830.48</v>
      </c>
      <c r="F36" s="358">
        <v>41.512634836835787</v>
      </c>
      <c r="G36" s="358"/>
      <c r="H36" s="358"/>
      <c r="I36" s="358"/>
      <c r="J36" s="358"/>
      <c r="K36" s="363">
        <f t="shared" si="1"/>
        <v>548871.99263483682</v>
      </c>
      <c r="L36" s="62"/>
      <c r="M36" s="358">
        <v>395121.05999999994</v>
      </c>
      <c r="N36" s="358">
        <v>115838.56000000001</v>
      </c>
      <c r="O36" s="313">
        <f t="shared" si="2"/>
        <v>510959.61999999994</v>
      </c>
      <c r="P36" s="358">
        <v>85.274237799225375</v>
      </c>
      <c r="Q36" s="358"/>
      <c r="R36" s="358"/>
      <c r="S36" s="358"/>
      <c r="T36" s="358"/>
      <c r="U36" s="363">
        <f t="shared" si="3"/>
        <v>511044.89423779916</v>
      </c>
      <c r="V36" s="62"/>
      <c r="W36" s="358">
        <v>600717.12</v>
      </c>
      <c r="X36" s="358">
        <v>173165.15999999997</v>
      </c>
      <c r="Y36" s="313">
        <f t="shared" si="4"/>
        <v>773882.28</v>
      </c>
      <c r="Z36" s="358">
        <v>-763.19322744768579</v>
      </c>
      <c r="AA36" s="358"/>
      <c r="AB36" s="358"/>
      <c r="AC36" s="358"/>
      <c r="AD36" s="358"/>
      <c r="AE36" s="363">
        <f t="shared" si="5"/>
        <v>773119.08677255234</v>
      </c>
      <c r="AF36" s="62"/>
      <c r="AG36" s="358">
        <v>599806.09</v>
      </c>
      <c r="AH36" s="358">
        <v>187043.91999999998</v>
      </c>
      <c r="AI36" s="313">
        <f t="shared" si="6"/>
        <v>786850.01</v>
      </c>
      <c r="AJ36" s="358">
        <v>-167.41447281895671</v>
      </c>
      <c r="AK36" s="358"/>
      <c r="AL36" s="358"/>
      <c r="AM36" s="358"/>
      <c r="AN36" s="358"/>
      <c r="AO36" s="363">
        <f t="shared" si="7"/>
        <v>786682.59552718105</v>
      </c>
    </row>
    <row r="37" spans="1:41">
      <c r="A37" s="300">
        <v>20</v>
      </c>
      <c r="B37" s="56" t="s">
        <v>251</v>
      </c>
      <c r="C37" s="358">
        <v>2259.7599999999998</v>
      </c>
      <c r="D37" s="358">
        <v>4044.46</v>
      </c>
      <c r="E37" s="313">
        <f t="shared" si="0"/>
        <v>6304.2199999999993</v>
      </c>
      <c r="F37" s="358">
        <v>0.89082046936437109</v>
      </c>
      <c r="G37" s="358"/>
      <c r="H37" s="358"/>
      <c r="I37" s="358"/>
      <c r="J37" s="358"/>
      <c r="K37" s="363">
        <f t="shared" si="1"/>
        <v>6305.1108204693637</v>
      </c>
      <c r="L37" s="62"/>
      <c r="M37" s="358">
        <v>876.27</v>
      </c>
      <c r="N37" s="358">
        <v>219.06</v>
      </c>
      <c r="O37" s="313">
        <f t="shared" si="2"/>
        <v>1095.33</v>
      </c>
      <c r="P37" s="358">
        <v>0.35452924317701218</v>
      </c>
      <c r="Q37" s="358"/>
      <c r="R37" s="358"/>
      <c r="S37" s="358"/>
      <c r="T37" s="358"/>
      <c r="U37" s="363">
        <f t="shared" si="3"/>
        <v>1095.6845292431769</v>
      </c>
      <c r="V37" s="62"/>
      <c r="W37" s="358">
        <v>1263.3400000000001</v>
      </c>
      <c r="X37" s="358">
        <v>315.84000000000003</v>
      </c>
      <c r="Y37" s="313">
        <f t="shared" si="4"/>
        <v>1579.1800000000003</v>
      </c>
      <c r="Z37" s="358">
        <v>-2.5837285311104097</v>
      </c>
      <c r="AA37" s="358"/>
      <c r="AB37" s="358"/>
      <c r="AC37" s="358"/>
      <c r="AD37" s="358"/>
      <c r="AE37" s="363">
        <f t="shared" si="5"/>
        <v>1576.5962714688899</v>
      </c>
      <c r="AF37" s="62"/>
      <c r="AG37" s="358">
        <v>2010.0700000000002</v>
      </c>
      <c r="AH37" s="358">
        <v>5472.35</v>
      </c>
      <c r="AI37" s="313">
        <f t="shared" si="6"/>
        <v>7482.42</v>
      </c>
      <c r="AJ37" s="358">
        <v>-1.1034144440336604</v>
      </c>
      <c r="AK37" s="358"/>
      <c r="AL37" s="358"/>
      <c r="AM37" s="358"/>
      <c r="AN37" s="358"/>
      <c r="AO37" s="363">
        <f t="shared" si="7"/>
        <v>7481.3165855559664</v>
      </c>
    </row>
    <row r="38" spans="1:41">
      <c r="A38" s="300">
        <v>21</v>
      </c>
      <c r="B38" s="57" t="s">
        <v>252</v>
      </c>
      <c r="C38" s="358">
        <v>499975.94751878292</v>
      </c>
      <c r="D38" s="358">
        <v>513937.04248121718</v>
      </c>
      <c r="E38" s="313">
        <f t="shared" si="0"/>
        <v>1013912.9900000001</v>
      </c>
      <c r="F38" s="358">
        <v>14.488430552650243</v>
      </c>
      <c r="G38" s="358"/>
      <c r="H38" s="358"/>
      <c r="I38" s="358"/>
      <c r="J38" s="358"/>
      <c r="K38" s="363">
        <f t="shared" si="1"/>
        <v>1013927.4784305528</v>
      </c>
      <c r="L38" s="62"/>
      <c r="M38" s="358">
        <v>540996.1972330343</v>
      </c>
      <c r="N38" s="358">
        <v>531980.37276696553</v>
      </c>
      <c r="O38" s="313">
        <f t="shared" si="2"/>
        <v>1072976.5699999998</v>
      </c>
      <c r="P38" s="358">
        <v>30.185847067739815</v>
      </c>
      <c r="Q38" s="358"/>
      <c r="R38" s="358"/>
      <c r="S38" s="358"/>
      <c r="T38" s="358"/>
      <c r="U38" s="363">
        <f t="shared" si="3"/>
        <v>1073006.7558470676</v>
      </c>
      <c r="V38" s="62"/>
      <c r="W38" s="358">
        <v>528618.78056656942</v>
      </c>
      <c r="X38" s="358">
        <v>522568.38943343051</v>
      </c>
      <c r="Y38" s="313">
        <f t="shared" si="4"/>
        <v>1051187.17</v>
      </c>
      <c r="Z38" s="358">
        <v>-171.42441832413897</v>
      </c>
      <c r="AA38" s="358"/>
      <c r="AB38" s="358"/>
      <c r="AC38" s="358"/>
      <c r="AD38" s="358"/>
      <c r="AE38" s="363">
        <f t="shared" si="5"/>
        <v>1051015.7455816758</v>
      </c>
      <c r="AF38" s="62"/>
      <c r="AG38" s="358">
        <v>717590.53019679559</v>
      </c>
      <c r="AH38" s="358">
        <v>661404.8298032044</v>
      </c>
      <c r="AI38" s="313">
        <f t="shared" si="6"/>
        <v>1378995.3599999999</v>
      </c>
      <c r="AJ38" s="358">
        <v>-40.210705895908177</v>
      </c>
      <c r="AK38" s="358"/>
      <c r="AL38" s="358"/>
      <c r="AM38" s="358"/>
      <c r="AN38" s="358"/>
      <c r="AO38" s="363">
        <f t="shared" si="7"/>
        <v>1378955.149294104</v>
      </c>
    </row>
    <row r="39" spans="1:41">
      <c r="A39" s="300">
        <v>22</v>
      </c>
      <c r="B39" s="56" t="s">
        <v>253</v>
      </c>
      <c r="C39" s="358">
        <v>3353.5499999999997</v>
      </c>
      <c r="D39" s="358">
        <v>1237.0400000000002</v>
      </c>
      <c r="E39" s="313">
        <f t="shared" si="0"/>
        <v>4590.59</v>
      </c>
      <c r="F39" s="358">
        <v>0.38327782824853784</v>
      </c>
      <c r="G39" s="358"/>
      <c r="H39" s="358"/>
      <c r="I39" s="358"/>
      <c r="J39" s="358"/>
      <c r="K39" s="363">
        <f t="shared" si="1"/>
        <v>4590.9732778282487</v>
      </c>
      <c r="L39" s="62"/>
      <c r="M39" s="358">
        <v>5016.880000000001</v>
      </c>
      <c r="N39" s="358">
        <v>1229.51</v>
      </c>
      <c r="O39" s="313">
        <f t="shared" si="2"/>
        <v>6246.3900000000012</v>
      </c>
      <c r="P39" s="358">
        <v>1.1572216352824398</v>
      </c>
      <c r="Q39" s="358"/>
      <c r="R39" s="358"/>
      <c r="S39" s="358"/>
      <c r="T39" s="358"/>
      <c r="U39" s="363">
        <f t="shared" si="3"/>
        <v>6247.5472216352837</v>
      </c>
      <c r="V39" s="62"/>
      <c r="W39" s="358">
        <v>8787.4500000000007</v>
      </c>
      <c r="X39" s="358">
        <v>2277.9899999999998</v>
      </c>
      <c r="Y39" s="313">
        <f t="shared" si="4"/>
        <v>11065.44</v>
      </c>
      <c r="Z39" s="358">
        <v>-10.367578504074118</v>
      </c>
      <c r="AA39" s="358"/>
      <c r="AB39" s="358"/>
      <c r="AC39" s="358"/>
      <c r="AD39" s="358"/>
      <c r="AE39" s="363">
        <f t="shared" si="5"/>
        <v>11055.072421495926</v>
      </c>
      <c r="AF39" s="62"/>
      <c r="AG39" s="358">
        <v>132094.87999999998</v>
      </c>
      <c r="AH39" s="358">
        <v>33078.36</v>
      </c>
      <c r="AI39" s="313">
        <f t="shared" si="6"/>
        <v>165173.24</v>
      </c>
      <c r="AJ39" s="358">
        <v>-30.791755119018489</v>
      </c>
      <c r="AK39" s="358"/>
      <c r="AL39" s="358"/>
      <c r="AM39" s="358"/>
      <c r="AN39" s="358"/>
      <c r="AO39" s="363">
        <f t="shared" si="7"/>
        <v>165142.44824488097</v>
      </c>
    </row>
    <row r="40" spans="1:41">
      <c r="A40" s="300">
        <v>23</v>
      </c>
      <c r="B40" s="56" t="s">
        <v>66</v>
      </c>
      <c r="C40" s="103">
        <f t="shared" ref="C40:K40" si="8">SUM(C18:C39)</f>
        <v>18962978.207518786</v>
      </c>
      <c r="D40" s="103">
        <f t="shared" si="8"/>
        <v>8850460.3024812173</v>
      </c>
      <c r="E40" s="103">
        <f t="shared" si="8"/>
        <v>27813438.509999994</v>
      </c>
      <c r="F40" s="103">
        <f>SUM(F18:F39)</f>
        <v>1470.2542725758058</v>
      </c>
      <c r="G40" s="103">
        <f t="shared" si="8"/>
        <v>0</v>
      </c>
      <c r="H40" s="103">
        <f t="shared" si="8"/>
        <v>0</v>
      </c>
      <c r="I40" s="103">
        <f t="shared" si="8"/>
        <v>0</v>
      </c>
      <c r="J40" s="103">
        <f t="shared" si="8"/>
        <v>0</v>
      </c>
      <c r="K40" s="103">
        <f t="shared" si="8"/>
        <v>27814908.764272578</v>
      </c>
      <c r="L40" s="62"/>
      <c r="M40" s="103">
        <f t="shared" ref="M40:U40" si="9">SUM(M18:M39)</f>
        <v>21680712.727233026</v>
      </c>
      <c r="N40" s="103">
        <f t="shared" si="9"/>
        <v>9342237.1027669683</v>
      </c>
      <c r="O40" s="103">
        <f t="shared" si="9"/>
        <v>31022949.829999998</v>
      </c>
      <c r="P40" s="103">
        <f>SUM(P18:P39)</f>
        <v>3250.4430019393176</v>
      </c>
      <c r="Q40" s="103">
        <f t="shared" si="9"/>
        <v>0</v>
      </c>
      <c r="R40" s="103">
        <f t="shared" si="9"/>
        <v>0</v>
      </c>
      <c r="S40" s="103">
        <f t="shared" si="9"/>
        <v>0</v>
      </c>
      <c r="T40" s="103">
        <f t="shared" si="9"/>
        <v>0</v>
      </c>
      <c r="U40" s="103">
        <f t="shared" si="9"/>
        <v>31026200.273001939</v>
      </c>
      <c r="V40" s="62"/>
      <c r="W40" s="103">
        <f t="shared" ref="W40:AE40" si="10">SUM(W18:W39)</f>
        <v>25477242.99056657</v>
      </c>
      <c r="X40" s="103">
        <f t="shared" si="10"/>
        <v>10061703.389433432</v>
      </c>
      <c r="Y40" s="103">
        <f t="shared" si="10"/>
        <v>35538946.380000003</v>
      </c>
      <c r="Z40" s="103">
        <f t="shared" si="10"/>
        <v>-20348.382089421852</v>
      </c>
      <c r="AA40" s="103">
        <f t="shared" si="10"/>
        <v>0</v>
      </c>
      <c r="AB40" s="103">
        <f t="shared" si="10"/>
        <v>0</v>
      </c>
      <c r="AC40" s="103">
        <f t="shared" si="10"/>
        <v>0</v>
      </c>
      <c r="AD40" s="103">
        <f t="shared" si="10"/>
        <v>0</v>
      </c>
      <c r="AE40" s="103">
        <f t="shared" si="10"/>
        <v>35518597.997910574</v>
      </c>
      <c r="AF40" s="62"/>
      <c r="AG40" s="103">
        <f t="shared" ref="AG40:AO40" si="11">SUM(AG18:AG39)</f>
        <v>32655270.830196798</v>
      </c>
      <c r="AH40" s="103">
        <f t="shared" si="11"/>
        <v>12337159.199803203</v>
      </c>
      <c r="AI40" s="103">
        <f t="shared" si="11"/>
        <v>44992430.029999994</v>
      </c>
      <c r="AJ40" s="103">
        <f t="shared" si="11"/>
        <v>-5421.595987128384</v>
      </c>
      <c r="AK40" s="103">
        <f t="shared" si="11"/>
        <v>0</v>
      </c>
      <c r="AL40" s="103">
        <f t="shared" si="11"/>
        <v>0</v>
      </c>
      <c r="AM40" s="103">
        <f t="shared" si="11"/>
        <v>0</v>
      </c>
      <c r="AN40" s="103">
        <f t="shared" si="11"/>
        <v>0</v>
      </c>
      <c r="AO40" s="103">
        <f t="shared" si="11"/>
        <v>44987008.434012875</v>
      </c>
    </row>
    <row r="41" spans="1:41">
      <c r="A41" s="76"/>
      <c r="B41" s="77"/>
      <c r="C41" s="131"/>
      <c r="D41" s="75"/>
      <c r="E41" s="75"/>
      <c r="F41" s="75"/>
      <c r="G41" s="75"/>
      <c r="H41" s="75"/>
      <c r="I41" s="75"/>
      <c r="J41" s="75"/>
      <c r="K41" s="75"/>
      <c r="L41" s="62"/>
      <c r="M41" s="131"/>
      <c r="N41" s="75"/>
      <c r="O41" s="75"/>
      <c r="P41" s="75"/>
      <c r="Q41" s="75"/>
      <c r="R41" s="75"/>
      <c r="S41" s="75"/>
      <c r="T41" s="75"/>
      <c r="U41" s="75"/>
      <c r="V41" s="62"/>
      <c r="W41" s="131"/>
      <c r="X41" s="75"/>
      <c r="Y41" s="75"/>
      <c r="Z41" s="75"/>
      <c r="AA41" s="75"/>
      <c r="AB41" s="75"/>
      <c r="AC41" s="75"/>
      <c r="AD41" s="75"/>
      <c r="AE41" s="75"/>
      <c r="AF41" s="62"/>
      <c r="AG41" s="131"/>
      <c r="AH41" s="75"/>
      <c r="AI41" s="75"/>
      <c r="AJ41" s="75"/>
      <c r="AK41" s="75"/>
      <c r="AL41" s="75"/>
      <c r="AM41" s="75"/>
      <c r="AN41" s="75"/>
      <c r="AO41" s="75"/>
    </row>
    <row r="42" spans="1:41">
      <c r="A42" s="300">
        <v>24</v>
      </c>
      <c r="B42" s="57" t="s">
        <v>238</v>
      </c>
      <c r="C42" s="313">
        <f>C24</f>
        <v>12058.04</v>
      </c>
      <c r="D42" s="313">
        <f t="shared" ref="D42" si="12">D24</f>
        <v>129677.10999999999</v>
      </c>
      <c r="E42" s="313">
        <f t="shared" ref="E42:E47" si="13">SUM(C42:D42)</f>
        <v>141735.15</v>
      </c>
      <c r="F42" s="313">
        <f t="shared" ref="F42:J42" si="14">F24</f>
        <v>13.62445646582637</v>
      </c>
      <c r="G42" s="313">
        <f t="shared" si="14"/>
        <v>0</v>
      </c>
      <c r="H42" s="313">
        <f t="shared" si="14"/>
        <v>0</v>
      </c>
      <c r="I42" s="313">
        <f t="shared" si="14"/>
        <v>0</v>
      </c>
      <c r="J42" s="313">
        <f t="shared" si="14"/>
        <v>0</v>
      </c>
      <c r="K42" s="362">
        <f t="shared" ref="K42:K47" si="15">SUM(E42:J42)</f>
        <v>141748.77445646582</v>
      </c>
      <c r="L42" s="62"/>
      <c r="M42" s="313">
        <f>M24</f>
        <v>2.5000000000000015E-17</v>
      </c>
      <c r="N42" s="313">
        <f t="shared" ref="N42" si="16">N24</f>
        <v>158371.32</v>
      </c>
      <c r="O42" s="313">
        <f t="shared" ref="O42:O47" si="17">SUM(M42:N42)</f>
        <v>158371.32</v>
      </c>
      <c r="P42" s="313">
        <f t="shared" ref="P42:T42" si="18">P24</f>
        <v>33.004399968893267</v>
      </c>
      <c r="Q42" s="313">
        <f t="shared" si="18"/>
        <v>0</v>
      </c>
      <c r="R42" s="313">
        <f t="shared" si="18"/>
        <v>0</v>
      </c>
      <c r="S42" s="313">
        <f t="shared" si="18"/>
        <v>0</v>
      </c>
      <c r="T42" s="313">
        <f t="shared" si="18"/>
        <v>0</v>
      </c>
      <c r="U42" s="362">
        <f t="shared" ref="U42:U47" si="19">SUM(O42:T42)</f>
        <v>158404.3243999689</v>
      </c>
      <c r="V42" s="62"/>
      <c r="W42" s="313">
        <f>W24</f>
        <v>31802.57</v>
      </c>
      <c r="X42" s="313">
        <f t="shared" ref="X42" si="20">X24</f>
        <v>153742.14000000001</v>
      </c>
      <c r="Y42" s="313">
        <f t="shared" ref="Y42:Y47" si="21">SUM(W42:X42)</f>
        <v>185544.71000000002</v>
      </c>
      <c r="Z42" s="313">
        <f t="shared" ref="Z42:AD42" si="22">Z24</f>
        <v>-192.58678666051128</v>
      </c>
      <c r="AA42" s="313">
        <f t="shared" si="22"/>
        <v>0</v>
      </c>
      <c r="AB42" s="313">
        <f t="shared" si="22"/>
        <v>0</v>
      </c>
      <c r="AC42" s="313">
        <f t="shared" si="22"/>
        <v>0</v>
      </c>
      <c r="AD42" s="313">
        <f t="shared" si="22"/>
        <v>0</v>
      </c>
      <c r="AE42" s="362">
        <f t="shared" ref="AE42:AE47" si="23">SUM(Y42:AD42)</f>
        <v>185352.12321333951</v>
      </c>
      <c r="AF42" s="62"/>
      <c r="AG42" s="313">
        <f>AG24</f>
        <v>8158.53</v>
      </c>
      <c r="AH42" s="313">
        <f t="shared" ref="AH42" si="24">AH24</f>
        <v>182383.35</v>
      </c>
      <c r="AI42" s="313">
        <f t="shared" ref="AI42:AI47" si="25">SUM(AG42:AH42)</f>
        <v>190541.88</v>
      </c>
      <c r="AJ42" s="313">
        <f t="shared" ref="AJ42:AN42" si="26">AJ24</f>
        <v>-45.01447825806099</v>
      </c>
      <c r="AK42" s="313">
        <f t="shared" si="26"/>
        <v>0</v>
      </c>
      <c r="AL42" s="313">
        <f t="shared" si="26"/>
        <v>0</v>
      </c>
      <c r="AM42" s="313">
        <f t="shared" si="26"/>
        <v>0</v>
      </c>
      <c r="AN42" s="313">
        <f t="shared" si="26"/>
        <v>0</v>
      </c>
      <c r="AO42" s="362">
        <f t="shared" ref="AO42:AO47" si="27">SUM(AI42:AN42)</f>
        <v>190496.86552174194</v>
      </c>
    </row>
    <row r="43" spans="1:41">
      <c r="A43" s="300">
        <v>25</v>
      </c>
      <c r="B43" s="56" t="s">
        <v>441</v>
      </c>
      <c r="C43" s="313">
        <f>SUM(C18:C19)</f>
        <v>4659350.1100000003</v>
      </c>
      <c r="D43" s="313">
        <f t="shared" ref="D43" si="28">SUM(D18:D19)</f>
        <v>842623.25999999978</v>
      </c>
      <c r="E43" s="313">
        <f t="shared" si="13"/>
        <v>5501973.3700000001</v>
      </c>
      <c r="F43" s="313">
        <f t="shared" ref="F43:J43" si="29">SUM(F18:F19)</f>
        <v>427.30820402619429</v>
      </c>
      <c r="G43" s="313">
        <f t="shared" si="29"/>
        <v>0</v>
      </c>
      <c r="H43" s="313">
        <f t="shared" si="29"/>
        <v>0</v>
      </c>
      <c r="I43" s="313">
        <f t="shared" si="29"/>
        <v>0</v>
      </c>
      <c r="J43" s="313">
        <f t="shared" si="29"/>
        <v>0</v>
      </c>
      <c r="K43" s="363">
        <f t="shared" si="15"/>
        <v>5502400.6782040261</v>
      </c>
      <c r="L43" s="62"/>
      <c r="M43" s="313">
        <f>SUM(M18:M19)</f>
        <v>5051079.2399999993</v>
      </c>
      <c r="N43" s="313">
        <f t="shared" ref="N43" si="30">SUM(N18:N19)</f>
        <v>877141.34</v>
      </c>
      <c r="O43" s="313">
        <f t="shared" si="17"/>
        <v>5928220.5799999991</v>
      </c>
      <c r="P43" s="313">
        <f t="shared" ref="P43:T43" si="31">SUM(P18:P19)</f>
        <v>933.848760566907</v>
      </c>
      <c r="Q43" s="313">
        <f t="shared" si="31"/>
        <v>0</v>
      </c>
      <c r="R43" s="313">
        <f t="shared" si="31"/>
        <v>0</v>
      </c>
      <c r="S43" s="313">
        <f t="shared" si="31"/>
        <v>0</v>
      </c>
      <c r="T43" s="313">
        <f t="shared" si="31"/>
        <v>0</v>
      </c>
      <c r="U43" s="363">
        <f t="shared" si="19"/>
        <v>5929154.4287605658</v>
      </c>
      <c r="V43" s="62"/>
      <c r="W43" s="313">
        <f>SUM(W18:W19)</f>
        <v>7205111.2599999998</v>
      </c>
      <c r="X43" s="313">
        <f t="shared" ref="X43" si="32">SUM(X18:X19)</f>
        <v>1069251.9799999997</v>
      </c>
      <c r="Y43" s="313">
        <f t="shared" si="21"/>
        <v>8274363.2399999993</v>
      </c>
      <c r="Z43" s="313">
        <f t="shared" ref="Z43:AD43" si="33">SUM(Z18:Z19)</f>
        <v>-6686.3290547346696</v>
      </c>
      <c r="AA43" s="313">
        <f t="shared" si="33"/>
        <v>0</v>
      </c>
      <c r="AB43" s="313">
        <f t="shared" si="33"/>
        <v>0</v>
      </c>
      <c r="AC43" s="313">
        <f t="shared" si="33"/>
        <v>0</v>
      </c>
      <c r="AD43" s="313">
        <f t="shared" si="33"/>
        <v>0</v>
      </c>
      <c r="AE43" s="363">
        <f t="shared" si="23"/>
        <v>8267676.9109452646</v>
      </c>
      <c r="AF43" s="62"/>
      <c r="AG43" s="313">
        <f>SUM(AG18:AG19)</f>
        <v>8297494.5699999994</v>
      </c>
      <c r="AH43" s="313">
        <f t="shared" ref="AH43" si="34">SUM(AH18:AH19)</f>
        <v>1414116.1</v>
      </c>
      <c r="AI43" s="313">
        <f t="shared" si="25"/>
        <v>9711610.6699999999</v>
      </c>
      <c r="AJ43" s="313">
        <f t="shared" ref="AJ43:AN43" si="35">SUM(AJ18:AJ19)</f>
        <v>-1717.8505517286249</v>
      </c>
      <c r="AK43" s="313">
        <f t="shared" si="35"/>
        <v>0</v>
      </c>
      <c r="AL43" s="313">
        <f t="shared" si="35"/>
        <v>0</v>
      </c>
      <c r="AM43" s="313">
        <f t="shared" si="35"/>
        <v>0</v>
      </c>
      <c r="AN43" s="313">
        <f t="shared" si="35"/>
        <v>0</v>
      </c>
      <c r="AO43" s="363">
        <f t="shared" si="27"/>
        <v>9709892.8194482718</v>
      </c>
    </row>
    <row r="44" spans="1:41">
      <c r="A44" s="300">
        <v>26</v>
      </c>
      <c r="B44" s="57" t="s">
        <v>442</v>
      </c>
      <c r="C44" s="313">
        <f>SUM(C29:C34)</f>
        <v>934110.71999999997</v>
      </c>
      <c r="D44" s="313">
        <f>SUM(D29:D34)</f>
        <v>4251544.4799999995</v>
      </c>
      <c r="E44" s="313">
        <f t="shared" si="13"/>
        <v>5185655.1999999993</v>
      </c>
      <c r="F44" s="313">
        <f>SUM(F29:F34)</f>
        <v>344.26779088643525</v>
      </c>
      <c r="G44" s="313">
        <f>SUM(G29:G34)</f>
        <v>0</v>
      </c>
      <c r="H44" s="313">
        <f>SUM(H29:H34)</f>
        <v>0</v>
      </c>
      <c r="I44" s="313">
        <f>SUM(I29:I34)</f>
        <v>0</v>
      </c>
      <c r="J44" s="313">
        <f>SUM(J29:J34)</f>
        <v>0</v>
      </c>
      <c r="K44" s="363">
        <f t="shared" si="15"/>
        <v>5185999.4677908858</v>
      </c>
      <c r="L44" s="62"/>
      <c r="M44" s="313">
        <f>SUM(M29:M34)</f>
        <v>974818.94</v>
      </c>
      <c r="N44" s="313">
        <f>SUM(N29:N34)</f>
        <v>4732613.9000000004</v>
      </c>
      <c r="O44" s="313">
        <f t="shared" si="17"/>
        <v>5707432.8399999999</v>
      </c>
      <c r="P44" s="313">
        <f>SUM(P29:P34)</f>
        <v>744.66388581758656</v>
      </c>
      <c r="Q44" s="313">
        <f>SUM(Q29:Q34)</f>
        <v>0</v>
      </c>
      <c r="R44" s="313">
        <f>SUM(R29:R34)</f>
        <v>0</v>
      </c>
      <c r="S44" s="313">
        <f>SUM(S29:S34)</f>
        <v>0</v>
      </c>
      <c r="T44" s="313">
        <f>SUM(T29:T34)</f>
        <v>0</v>
      </c>
      <c r="U44" s="363">
        <f t="shared" si="19"/>
        <v>5708177.5038858177</v>
      </c>
      <c r="V44" s="62"/>
      <c r="W44" s="313">
        <f>SUM(W29:W34)</f>
        <v>1112183.0300000003</v>
      </c>
      <c r="X44" s="313">
        <f>SUM(X29:X34)</f>
        <v>5025405.76</v>
      </c>
      <c r="Y44" s="313">
        <f t="shared" si="21"/>
        <v>6137588.79</v>
      </c>
      <c r="Z44" s="313">
        <f>SUM(Z29:Z34)</f>
        <v>-4347.6947765985096</v>
      </c>
      <c r="AA44" s="313">
        <f>SUM(AA29:AA34)</f>
        <v>0</v>
      </c>
      <c r="AB44" s="313">
        <f>SUM(AB29:AB34)</f>
        <v>0</v>
      </c>
      <c r="AC44" s="313">
        <f>SUM(AC29:AC34)</f>
        <v>0</v>
      </c>
      <c r="AD44" s="313">
        <f>SUM(AD29:AD34)</f>
        <v>0</v>
      </c>
      <c r="AE44" s="363">
        <f t="shared" si="23"/>
        <v>6133241.0952234017</v>
      </c>
      <c r="AF44" s="62"/>
      <c r="AG44" s="313">
        <f>SUM(AG29:AG34)</f>
        <v>1322862.01</v>
      </c>
      <c r="AH44" s="313">
        <f>SUM(AH29:AH34)</f>
        <v>6031524.8000000007</v>
      </c>
      <c r="AI44" s="313">
        <f t="shared" si="25"/>
        <v>7354386.8100000005</v>
      </c>
      <c r="AJ44" s="313">
        <f>SUM(AJ29:AJ34)</f>
        <v>-1123.9771589339798</v>
      </c>
      <c r="AK44" s="313">
        <f>SUM(AK29:AK34)</f>
        <v>0</v>
      </c>
      <c r="AL44" s="313">
        <f>SUM(AL29:AL34)</f>
        <v>0</v>
      </c>
      <c r="AM44" s="313">
        <f>SUM(AM29:AM34)</f>
        <v>0</v>
      </c>
      <c r="AN44" s="313">
        <f>SUM(AN29:AN34)</f>
        <v>0</v>
      </c>
      <c r="AO44" s="363">
        <f t="shared" si="27"/>
        <v>7353262.8328410666</v>
      </c>
    </row>
    <row r="45" spans="1:41">
      <c r="A45" s="300">
        <v>27</v>
      </c>
      <c r="B45" s="56" t="s">
        <v>443</v>
      </c>
      <c r="C45" s="313">
        <f>SUM(C22:C23,C25,C28,C35:C39)</f>
        <v>2910286.3075187821</v>
      </c>
      <c r="D45" s="313">
        <f>SUM(D22:D23,D25,D28,D35:D39)</f>
        <v>2171366.4224812174</v>
      </c>
      <c r="E45" s="313">
        <f t="shared" si="13"/>
        <v>5081652.7299999995</v>
      </c>
      <c r="F45" s="313">
        <f>SUM(F22:F23,F25,F28,F35:F39)</f>
        <v>348.93181771911895</v>
      </c>
      <c r="G45" s="313">
        <f>SUM(G22:G23,G25,G28,G35:G39)</f>
        <v>0</v>
      </c>
      <c r="H45" s="313">
        <f>SUM(H22:H23,H25,H28,H35:H39)</f>
        <v>0</v>
      </c>
      <c r="I45" s="313">
        <f>SUM(I22:I23,I25,I28,I35:I39)</f>
        <v>0</v>
      </c>
      <c r="J45" s="313">
        <f>SUM(J22:J23,J25,J28,J35:J39)</f>
        <v>0</v>
      </c>
      <c r="K45" s="363">
        <f t="shared" si="15"/>
        <v>5082001.6618177183</v>
      </c>
      <c r="L45" s="62"/>
      <c r="M45" s="313">
        <f>SUM(M22:M23,M25,M28,M35:M39)</f>
        <v>3458536.0072330348</v>
      </c>
      <c r="N45" s="313">
        <f>SUM(N22:N23,N25,N28,N35:N39)</f>
        <v>2167761.4527669656</v>
      </c>
      <c r="O45" s="313">
        <f t="shared" si="17"/>
        <v>5626297.4600000009</v>
      </c>
      <c r="P45" s="313">
        <f>SUM(P22:P23,P25,P28,P35:P39)</f>
        <v>793.05639103942553</v>
      </c>
      <c r="Q45" s="313">
        <f>SUM(Q22:Q23,Q25,Q28,Q35:Q39)</f>
        <v>0</v>
      </c>
      <c r="R45" s="313">
        <f>SUM(R22:R23,R25,R28,R35:R39)</f>
        <v>0</v>
      </c>
      <c r="S45" s="313">
        <f>SUM(S22:S23,S25,S28,S35:S39)</f>
        <v>0</v>
      </c>
      <c r="T45" s="313">
        <f>SUM(T22:T23,T25,T28,T35:T39)</f>
        <v>0</v>
      </c>
      <c r="U45" s="363">
        <f t="shared" si="19"/>
        <v>5627090.5163910408</v>
      </c>
      <c r="V45" s="62"/>
      <c r="W45" s="313">
        <f>SUM(W22:W23,W25,W28,W35:W39)</f>
        <v>4105068.8205665704</v>
      </c>
      <c r="X45" s="313">
        <f>SUM(X22:X23,X25,X28,X35:X39)</f>
        <v>2401315.4194334308</v>
      </c>
      <c r="Y45" s="313">
        <f t="shared" si="21"/>
        <v>6506384.2400000012</v>
      </c>
      <c r="Z45" s="313">
        <f>SUM(Z22:Z23,Z25,Z28,Z35:Z39)</f>
        <v>-4993.6025031874324</v>
      </c>
      <c r="AA45" s="313">
        <f>SUM(AA22:AA23,AA25,AA28,AA35:AA39)</f>
        <v>0</v>
      </c>
      <c r="AB45" s="313">
        <f>SUM(AB22:AB23,AB25,AB28,AB35:AB39)</f>
        <v>0</v>
      </c>
      <c r="AC45" s="313">
        <f>SUM(AC22:AC23,AC25,AC28,AC35:AC39)</f>
        <v>0</v>
      </c>
      <c r="AD45" s="313">
        <f>SUM(AD22:AD23,AD25,AD28,AD35:AD39)</f>
        <v>0</v>
      </c>
      <c r="AE45" s="363">
        <f t="shared" si="23"/>
        <v>6501390.6374968141</v>
      </c>
      <c r="AF45" s="62"/>
      <c r="AG45" s="313">
        <f>SUM(AG22:AG23,AG25,AG28,AG30:AG39)</f>
        <v>5834594.9601967949</v>
      </c>
      <c r="AH45" s="313">
        <f t="shared" ref="AH45" si="36">SUM(AH22:AH23,AH25,AH28,AH30:AH39)</f>
        <v>8693806.6898032036</v>
      </c>
      <c r="AI45" s="313">
        <f t="shared" si="25"/>
        <v>14528401.649999999</v>
      </c>
      <c r="AJ45" s="313">
        <f t="shared" ref="AJ45:AN45" si="37">SUM(AJ22:AJ23,AJ25,AJ28,AJ30:AJ39)</f>
        <v>-2295.1167268255658</v>
      </c>
      <c r="AK45" s="313">
        <f t="shared" si="37"/>
        <v>0</v>
      </c>
      <c r="AL45" s="313">
        <f t="shared" si="37"/>
        <v>0</v>
      </c>
      <c r="AM45" s="313">
        <f t="shared" si="37"/>
        <v>0</v>
      </c>
      <c r="AN45" s="313">
        <f t="shared" si="37"/>
        <v>0</v>
      </c>
      <c r="AO45" s="363">
        <f t="shared" si="27"/>
        <v>14526106.533273173</v>
      </c>
    </row>
    <row r="46" spans="1:41">
      <c r="A46" s="300">
        <v>28</v>
      </c>
      <c r="B46" s="57" t="s">
        <v>444</v>
      </c>
      <c r="C46" s="313">
        <f>SUM(C20:C21)</f>
        <v>3055415.1399999997</v>
      </c>
      <c r="D46" s="313">
        <f t="shared" ref="D46" si="38">SUM(D20:D21)</f>
        <v>1070251.77</v>
      </c>
      <c r="E46" s="313">
        <f t="shared" si="13"/>
        <v>4125666.9099999997</v>
      </c>
      <c r="F46" s="313">
        <f t="shared" ref="F46:J46" si="39">SUM(F20:F21)</f>
        <v>336.12200347823091</v>
      </c>
      <c r="G46" s="313">
        <f t="shared" si="39"/>
        <v>0</v>
      </c>
      <c r="H46" s="313">
        <f t="shared" si="39"/>
        <v>0</v>
      </c>
      <c r="I46" s="313">
        <f t="shared" si="39"/>
        <v>0</v>
      </c>
      <c r="J46" s="313">
        <f t="shared" si="39"/>
        <v>0</v>
      </c>
      <c r="K46" s="363">
        <f t="shared" si="15"/>
        <v>4126003.0320034781</v>
      </c>
      <c r="L46" s="62"/>
      <c r="M46" s="313">
        <f>SUM(M20:M21)</f>
        <v>3456010.4399999995</v>
      </c>
      <c r="N46" s="313">
        <f t="shared" ref="N46" si="40">SUM(N20:N21)</f>
        <v>1036740.7000000001</v>
      </c>
      <c r="O46" s="313">
        <f t="shared" si="17"/>
        <v>4492751.1399999997</v>
      </c>
      <c r="P46" s="313">
        <f t="shared" ref="P46:T46" si="41">SUM(P20:P21)</f>
        <v>745.86956454650499</v>
      </c>
      <c r="Q46" s="313">
        <f t="shared" si="41"/>
        <v>0</v>
      </c>
      <c r="R46" s="313">
        <f t="shared" si="41"/>
        <v>0</v>
      </c>
      <c r="S46" s="313">
        <f t="shared" si="41"/>
        <v>0</v>
      </c>
      <c r="T46" s="313">
        <f t="shared" si="41"/>
        <v>0</v>
      </c>
      <c r="U46" s="363">
        <f t="shared" si="19"/>
        <v>4493497.0095645459</v>
      </c>
      <c r="V46" s="62"/>
      <c r="W46" s="313">
        <f>SUM(W20:W21)</f>
        <v>3700437.7800000003</v>
      </c>
      <c r="X46" s="313">
        <f t="shared" ref="X46" si="42">SUM(X20:X21)</f>
        <v>1111496.6099999999</v>
      </c>
      <c r="Y46" s="313">
        <f t="shared" si="21"/>
        <v>4811934.3900000006</v>
      </c>
      <c r="Z46" s="313">
        <f t="shared" ref="Z46:AD46" si="43">SUM(Z20:Z21)</f>
        <v>-4128.1689682407305</v>
      </c>
      <c r="AA46" s="313">
        <f t="shared" si="43"/>
        <v>0</v>
      </c>
      <c r="AB46" s="313">
        <f t="shared" si="43"/>
        <v>0</v>
      </c>
      <c r="AC46" s="313">
        <f t="shared" si="43"/>
        <v>0</v>
      </c>
      <c r="AD46" s="313">
        <f t="shared" si="43"/>
        <v>0</v>
      </c>
      <c r="AE46" s="363">
        <f t="shared" si="23"/>
        <v>4807806.2210317599</v>
      </c>
      <c r="AF46" s="62"/>
      <c r="AG46" s="313">
        <f>SUM(AG20:AG21)</f>
        <v>4988101.6899999995</v>
      </c>
      <c r="AH46" s="313">
        <f t="shared" ref="AH46" si="44">SUM(AH20:AH21)</f>
        <v>1471547.17</v>
      </c>
      <c r="AI46" s="313">
        <f t="shared" si="25"/>
        <v>6459648.8599999994</v>
      </c>
      <c r="AJ46" s="313">
        <f t="shared" ref="AJ46:AN46" si="45">SUM(AJ20:AJ21)</f>
        <v>-1189.2908157508355</v>
      </c>
      <c r="AK46" s="313">
        <f t="shared" si="45"/>
        <v>0</v>
      </c>
      <c r="AL46" s="313">
        <f t="shared" si="45"/>
        <v>0</v>
      </c>
      <c r="AM46" s="313">
        <f t="shared" si="45"/>
        <v>0</v>
      </c>
      <c r="AN46" s="313">
        <f t="shared" si="45"/>
        <v>0</v>
      </c>
      <c r="AO46" s="363">
        <f t="shared" si="27"/>
        <v>6458459.5691842483</v>
      </c>
    </row>
    <row r="47" spans="1:41">
      <c r="A47" s="300">
        <v>29</v>
      </c>
      <c r="B47" s="57" t="s">
        <v>445</v>
      </c>
      <c r="C47" s="313">
        <f>SUM(C26:C27)</f>
        <v>7391757.8899999987</v>
      </c>
      <c r="D47" s="313">
        <f t="shared" ref="D47" si="46">SUM(D26:D27)</f>
        <v>384997.25999999989</v>
      </c>
      <c r="E47" s="313">
        <f t="shared" si="13"/>
        <v>7776755.1499999985</v>
      </c>
      <c r="F47" s="313">
        <f t="shared" ref="F47:J47" si="47">SUM(F26:F27)</f>
        <v>0</v>
      </c>
      <c r="G47" s="313">
        <f t="shared" si="47"/>
        <v>0</v>
      </c>
      <c r="H47" s="313">
        <f t="shared" si="47"/>
        <v>0</v>
      </c>
      <c r="I47" s="313">
        <f t="shared" si="47"/>
        <v>0</v>
      </c>
      <c r="J47" s="313">
        <f t="shared" si="47"/>
        <v>0</v>
      </c>
      <c r="K47" s="363">
        <f t="shared" si="15"/>
        <v>7776755.1499999985</v>
      </c>
      <c r="L47" s="62"/>
      <c r="M47" s="313">
        <f>SUM(M26:M27)</f>
        <v>8740268.0999999996</v>
      </c>
      <c r="N47" s="313">
        <f t="shared" ref="N47" si="48">SUM(N26:N27)</f>
        <v>369608.39</v>
      </c>
      <c r="O47" s="313">
        <f t="shared" si="17"/>
        <v>9109876.4900000002</v>
      </c>
      <c r="P47" s="313">
        <f t="shared" ref="P47:T47" si="49">SUM(P26:P27)</f>
        <v>0</v>
      </c>
      <c r="Q47" s="313">
        <f t="shared" si="49"/>
        <v>0</v>
      </c>
      <c r="R47" s="313">
        <f t="shared" si="49"/>
        <v>0</v>
      </c>
      <c r="S47" s="313">
        <f t="shared" si="49"/>
        <v>0</v>
      </c>
      <c r="T47" s="313">
        <f t="shared" si="49"/>
        <v>0</v>
      </c>
      <c r="U47" s="363">
        <f t="shared" si="19"/>
        <v>9109876.4900000002</v>
      </c>
      <c r="V47" s="62"/>
      <c r="W47" s="313">
        <f>SUM(W26:W27)</f>
        <v>9322639.5299999975</v>
      </c>
      <c r="X47" s="313">
        <f t="shared" ref="X47" si="50">SUM(X26:X27)</f>
        <v>300491.48</v>
      </c>
      <c r="Y47" s="313">
        <f t="shared" si="21"/>
        <v>9623131.0099999979</v>
      </c>
      <c r="Z47" s="313">
        <f t="shared" ref="Z47:AD47" si="51">SUM(Z26:Z27)</f>
        <v>0</v>
      </c>
      <c r="AA47" s="313">
        <f t="shared" si="51"/>
        <v>0</v>
      </c>
      <c r="AB47" s="313">
        <f t="shared" si="51"/>
        <v>0</v>
      </c>
      <c r="AC47" s="313">
        <f t="shared" si="51"/>
        <v>0</v>
      </c>
      <c r="AD47" s="313">
        <f t="shared" si="51"/>
        <v>0</v>
      </c>
      <c r="AE47" s="363">
        <f t="shared" si="23"/>
        <v>9623131.0099999979</v>
      </c>
      <c r="AF47" s="62"/>
      <c r="AG47" s="313">
        <f>SUM(AG26:AG27)</f>
        <v>12764872.330000002</v>
      </c>
      <c r="AH47" s="313">
        <f t="shared" ref="AH47" si="52">SUM(AH26:AH27)</f>
        <v>310270.79000000004</v>
      </c>
      <c r="AI47" s="313">
        <f t="shared" si="25"/>
        <v>13075143.120000001</v>
      </c>
      <c r="AJ47" s="313">
        <f t="shared" ref="AJ47:AN47" si="53">SUM(AJ26:AJ27)</f>
        <v>0</v>
      </c>
      <c r="AK47" s="313">
        <f t="shared" si="53"/>
        <v>0</v>
      </c>
      <c r="AL47" s="313">
        <f t="shared" si="53"/>
        <v>0</v>
      </c>
      <c r="AM47" s="313">
        <f t="shared" si="53"/>
        <v>0</v>
      </c>
      <c r="AN47" s="313">
        <f t="shared" si="53"/>
        <v>0</v>
      </c>
      <c r="AO47" s="363">
        <f t="shared" si="27"/>
        <v>13075143.120000001</v>
      </c>
    </row>
    <row r="48" spans="1:41">
      <c r="A48" s="76"/>
      <c r="B48" s="77"/>
      <c r="C48" s="78"/>
      <c r="D48" s="62"/>
      <c r="E48" s="62"/>
      <c r="F48" s="62"/>
      <c r="G48" s="62"/>
      <c r="H48" s="62"/>
      <c r="I48" s="62"/>
      <c r="J48" s="62"/>
      <c r="K48" s="62"/>
    </row>
    <row r="49" spans="1:41" ht="12.95">
      <c r="A49" s="79"/>
      <c r="B49" s="80" t="s">
        <v>1409</v>
      </c>
      <c r="C49" s="62"/>
      <c r="D49" s="62"/>
      <c r="E49" s="62"/>
      <c r="F49" s="62"/>
      <c r="G49" s="62"/>
      <c r="H49" s="62"/>
      <c r="I49" s="62"/>
      <c r="J49" s="62"/>
      <c r="K49" s="132"/>
      <c r="U49" s="360"/>
      <c r="AE49" s="360"/>
      <c r="AO49" s="360"/>
    </row>
    <row r="50" spans="1:41" ht="12.95">
      <c r="A50" s="81"/>
      <c r="B50" s="61" t="s">
        <v>1410</v>
      </c>
      <c r="C50" s="61"/>
      <c r="D50" s="61"/>
      <c r="E50" s="61"/>
      <c r="F50" s="62"/>
      <c r="G50" s="62"/>
      <c r="H50" s="62"/>
      <c r="I50" s="62"/>
      <c r="J50" s="62"/>
      <c r="K50" s="132"/>
      <c r="U50" s="360"/>
      <c r="AE50" s="360"/>
      <c r="AO50" s="360"/>
    </row>
    <row r="51" spans="1:41">
      <c r="A51" s="76"/>
      <c r="B51" s="61" t="s">
        <v>420</v>
      </c>
      <c r="C51" s="61"/>
      <c r="D51" s="62"/>
      <c r="E51" s="62"/>
      <c r="F51" s="62"/>
      <c r="G51" s="62"/>
      <c r="H51" s="62"/>
      <c r="I51" s="62"/>
      <c r="J51" s="62"/>
      <c r="K51" s="132"/>
      <c r="U51" s="360"/>
      <c r="AE51" s="360"/>
      <c r="AO51" s="360"/>
    </row>
    <row r="52" spans="1:41">
      <c r="A52" s="62"/>
      <c r="B52" s="62" t="s">
        <v>423</v>
      </c>
      <c r="C52" s="62"/>
      <c r="D52" s="62"/>
      <c r="E52" s="62"/>
      <c r="F52" s="62"/>
      <c r="G52" s="62"/>
      <c r="H52" s="62"/>
      <c r="I52" s="62"/>
      <c r="J52" s="62"/>
      <c r="K52" s="62"/>
    </row>
    <row r="53" spans="1:41">
      <c r="A53" s="62"/>
      <c r="B53" s="62" t="s">
        <v>426</v>
      </c>
      <c r="C53" s="62"/>
      <c r="D53" s="62"/>
      <c r="E53" s="62"/>
      <c r="F53" s="62"/>
      <c r="G53" s="62"/>
      <c r="H53" s="62"/>
      <c r="I53" s="62"/>
      <c r="J53" s="62"/>
      <c r="K53" s="62"/>
    </row>
    <row r="54" spans="1:41">
      <c r="A54" s="62"/>
      <c r="B54" s="62" t="s">
        <v>429</v>
      </c>
      <c r="C54" s="62"/>
      <c r="D54" s="62"/>
      <c r="E54" s="62"/>
      <c r="F54" s="62"/>
      <c r="G54" s="62"/>
      <c r="H54" s="62"/>
      <c r="I54" s="62"/>
      <c r="J54" s="62"/>
      <c r="K54" s="62"/>
    </row>
    <row r="55" spans="1:41">
      <c r="A55" s="62"/>
      <c r="B55" s="62" t="s">
        <v>432</v>
      </c>
      <c r="C55" s="62"/>
      <c r="D55" s="62"/>
      <c r="E55" s="62"/>
      <c r="F55" s="62"/>
      <c r="G55" s="62"/>
      <c r="H55" s="62"/>
      <c r="I55" s="62"/>
      <c r="J55" s="62"/>
      <c r="K55" s="62"/>
    </row>
    <row r="56" spans="1:41">
      <c r="A56" s="62"/>
      <c r="B56" s="62"/>
      <c r="C56" s="62"/>
      <c r="D56" s="62"/>
      <c r="E56" s="62"/>
      <c r="F56" s="62"/>
      <c r="G56" s="62"/>
      <c r="H56" s="62"/>
      <c r="I56" s="62"/>
      <c r="J56" s="62"/>
      <c r="K56" s="62"/>
    </row>
  </sheetData>
  <sheetProtection formatColumns="0"/>
  <mergeCells count="17">
    <mergeCell ref="D1:E1"/>
    <mergeCell ref="AG14:AG15"/>
    <mergeCell ref="AH14:AH15"/>
    <mergeCell ref="AI14:AI15"/>
    <mergeCell ref="AO14:AO15"/>
    <mergeCell ref="O14:O15"/>
    <mergeCell ref="U14:U15"/>
    <mergeCell ref="W14:W15"/>
    <mergeCell ref="X14:X15"/>
    <mergeCell ref="Y14:Y15"/>
    <mergeCell ref="AE14:AE15"/>
    <mergeCell ref="N14:N15"/>
    <mergeCell ref="C14:C15"/>
    <mergeCell ref="D14:D15"/>
    <mergeCell ref="E14:E15"/>
    <mergeCell ref="K14:K15"/>
    <mergeCell ref="M14:M1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S52"/>
  <sheetViews>
    <sheetView zoomScale="70" zoomScaleNormal="70" zoomScaleSheetLayoutView="100" workbookViewId="0">
      <pane xSplit="2" ySplit="9" topLeftCell="C10" activePane="bottomRight" state="frozen"/>
      <selection pane="bottomRight" activeCell="I49" sqref="I49"/>
      <selection pane="bottomLeft" activeCell="I49" sqref="I49"/>
      <selection pane="topRight" activeCell="I49" sqref="I49"/>
    </sheetView>
  </sheetViews>
  <sheetFormatPr defaultRowHeight="9.9499999999999993"/>
  <cols>
    <col min="1" max="1" width="11.42578125" style="369" customWidth="1"/>
    <col min="2" max="2" width="52.42578125" style="369" bestFit="1" customWidth="1"/>
    <col min="3" max="12" width="12.140625" style="364" customWidth="1"/>
    <col min="13" max="17" width="16.42578125" style="365" customWidth="1"/>
    <col min="18" max="22" width="9.140625" style="366"/>
    <col min="23" max="27" width="13" style="366" customWidth="1"/>
    <col min="28" max="32" width="13.42578125" style="366" customWidth="1"/>
    <col min="33" max="37" width="15.42578125" style="368" customWidth="1"/>
    <col min="38" max="42" width="12.5703125" style="368" customWidth="1"/>
    <col min="43" max="44" width="9.140625" style="369"/>
    <col min="45" max="45" width="9.140625" style="370"/>
    <col min="46" max="288" width="9.140625" style="369"/>
    <col min="289" max="289" width="11.42578125" style="369" customWidth="1"/>
    <col min="290" max="290" width="39.42578125" style="369" customWidth="1"/>
    <col min="291" max="292" width="12.140625" style="369" customWidth="1"/>
    <col min="293" max="293" width="16.42578125" style="369" customWidth="1"/>
    <col min="294" max="294" width="9.140625" style="369"/>
    <col min="295" max="295" width="13" style="369" customWidth="1"/>
    <col min="296" max="296" width="13.42578125" style="369" bestFit="1" customWidth="1"/>
    <col min="297" max="297" width="15.42578125" style="369" bestFit="1" customWidth="1"/>
    <col min="298" max="298" width="12.5703125" style="369" bestFit="1" customWidth="1"/>
    <col min="299" max="544" width="9.140625" style="369"/>
    <col min="545" max="545" width="11.42578125" style="369" customWidth="1"/>
    <col min="546" max="546" width="39.42578125" style="369" customWidth="1"/>
    <col min="547" max="548" width="12.140625" style="369" customWidth="1"/>
    <col min="549" max="549" width="16.42578125" style="369" customWidth="1"/>
    <col min="550" max="550" width="9.140625" style="369"/>
    <col min="551" max="551" width="13" style="369" customWidth="1"/>
    <col min="552" max="552" width="13.42578125" style="369" bestFit="1" customWidth="1"/>
    <col min="553" max="553" width="15.42578125" style="369" bestFit="1" customWidth="1"/>
    <col min="554" max="554" width="12.5703125" style="369" bestFit="1" customWidth="1"/>
    <col min="555" max="800" width="9.140625" style="369"/>
    <col min="801" max="801" width="11.42578125" style="369" customWidth="1"/>
    <col min="802" max="802" width="39.42578125" style="369" customWidth="1"/>
    <col min="803" max="804" width="12.140625" style="369" customWidth="1"/>
    <col min="805" max="805" width="16.42578125" style="369" customWidth="1"/>
    <col min="806" max="806" width="9.140625" style="369"/>
    <col min="807" max="807" width="13" style="369" customWidth="1"/>
    <col min="808" max="808" width="13.42578125" style="369" bestFit="1" customWidth="1"/>
    <col min="809" max="809" width="15.42578125" style="369" bestFit="1" customWidth="1"/>
    <col min="810" max="810" width="12.5703125" style="369" bestFit="1" customWidth="1"/>
    <col min="811" max="1056" width="9.140625" style="369"/>
    <col min="1057" max="1057" width="11.42578125" style="369" customWidth="1"/>
    <col min="1058" max="1058" width="39.42578125" style="369" customWidth="1"/>
    <col min="1059" max="1060" width="12.140625" style="369" customWidth="1"/>
    <col min="1061" max="1061" width="16.42578125" style="369" customWidth="1"/>
    <col min="1062" max="1062" width="9.140625" style="369"/>
    <col min="1063" max="1063" width="13" style="369" customWidth="1"/>
    <col min="1064" max="1064" width="13.42578125" style="369" bestFit="1" customWidth="1"/>
    <col min="1065" max="1065" width="15.42578125" style="369" bestFit="1" customWidth="1"/>
    <col min="1066" max="1066" width="12.5703125" style="369" bestFit="1" customWidth="1"/>
    <col min="1067" max="1312" width="9.140625" style="369"/>
    <col min="1313" max="1313" width="11.42578125" style="369" customWidth="1"/>
    <col min="1314" max="1314" width="39.42578125" style="369" customWidth="1"/>
    <col min="1315" max="1316" width="12.140625" style="369" customWidth="1"/>
    <col min="1317" max="1317" width="16.42578125" style="369" customWidth="1"/>
    <col min="1318" max="1318" width="9.140625" style="369"/>
    <col min="1319" max="1319" width="13" style="369" customWidth="1"/>
    <col min="1320" max="1320" width="13.42578125" style="369" bestFit="1" customWidth="1"/>
    <col min="1321" max="1321" width="15.42578125" style="369" bestFit="1" customWidth="1"/>
    <col min="1322" max="1322" width="12.5703125" style="369" bestFit="1" customWidth="1"/>
    <col min="1323" max="1568" width="9.140625" style="369"/>
    <col min="1569" max="1569" width="11.42578125" style="369" customWidth="1"/>
    <col min="1570" max="1570" width="39.42578125" style="369" customWidth="1"/>
    <col min="1571" max="1572" width="12.140625" style="369" customWidth="1"/>
    <col min="1573" max="1573" width="16.42578125" style="369" customWidth="1"/>
    <col min="1574" max="1574" width="9.140625" style="369"/>
    <col min="1575" max="1575" width="13" style="369" customWidth="1"/>
    <col min="1576" max="1576" width="13.42578125" style="369" bestFit="1" customWidth="1"/>
    <col min="1577" max="1577" width="15.42578125" style="369" bestFit="1" customWidth="1"/>
    <col min="1578" max="1578" width="12.5703125" style="369" bestFit="1" customWidth="1"/>
    <col min="1579" max="1824" width="9.140625" style="369"/>
    <col min="1825" max="1825" width="11.42578125" style="369" customWidth="1"/>
    <col min="1826" max="1826" width="39.42578125" style="369" customWidth="1"/>
    <col min="1827" max="1828" width="12.140625" style="369" customWidth="1"/>
    <col min="1829" max="1829" width="16.42578125" style="369" customWidth="1"/>
    <col min="1830" max="1830" width="9.140625" style="369"/>
    <col min="1831" max="1831" width="13" style="369" customWidth="1"/>
    <col min="1832" max="1832" width="13.42578125" style="369" bestFit="1" customWidth="1"/>
    <col min="1833" max="1833" width="15.42578125" style="369" bestFit="1" customWidth="1"/>
    <col min="1834" max="1834" width="12.5703125" style="369" bestFit="1" customWidth="1"/>
    <col min="1835" max="2080" width="9.140625" style="369"/>
    <col min="2081" max="2081" width="11.42578125" style="369" customWidth="1"/>
    <col min="2082" max="2082" width="39.42578125" style="369" customWidth="1"/>
    <col min="2083" max="2084" width="12.140625" style="369" customWidth="1"/>
    <col min="2085" max="2085" width="16.42578125" style="369" customWidth="1"/>
    <col min="2086" max="2086" width="9.140625" style="369"/>
    <col min="2087" max="2087" width="13" style="369" customWidth="1"/>
    <col min="2088" max="2088" width="13.42578125" style="369" bestFit="1" customWidth="1"/>
    <col min="2089" max="2089" width="15.42578125" style="369" bestFit="1" customWidth="1"/>
    <col min="2090" max="2090" width="12.5703125" style="369" bestFit="1" customWidth="1"/>
    <col min="2091" max="2336" width="9.140625" style="369"/>
    <col min="2337" max="2337" width="11.42578125" style="369" customWidth="1"/>
    <col min="2338" max="2338" width="39.42578125" style="369" customWidth="1"/>
    <col min="2339" max="2340" width="12.140625" style="369" customWidth="1"/>
    <col min="2341" max="2341" width="16.42578125" style="369" customWidth="1"/>
    <col min="2342" max="2342" width="9.140625" style="369"/>
    <col min="2343" max="2343" width="13" style="369" customWidth="1"/>
    <col min="2344" max="2344" width="13.42578125" style="369" bestFit="1" customWidth="1"/>
    <col min="2345" max="2345" width="15.42578125" style="369" bestFit="1" customWidth="1"/>
    <col min="2346" max="2346" width="12.5703125" style="369" bestFit="1" customWidth="1"/>
    <col min="2347" max="2592" width="9.140625" style="369"/>
    <col min="2593" max="2593" width="11.42578125" style="369" customWidth="1"/>
    <col min="2594" max="2594" width="39.42578125" style="369" customWidth="1"/>
    <col min="2595" max="2596" width="12.140625" style="369" customWidth="1"/>
    <col min="2597" max="2597" width="16.42578125" style="369" customWidth="1"/>
    <col min="2598" max="2598" width="9.140625" style="369"/>
    <col min="2599" max="2599" width="13" style="369" customWidth="1"/>
    <col min="2600" max="2600" width="13.42578125" style="369" bestFit="1" customWidth="1"/>
    <col min="2601" max="2601" width="15.42578125" style="369" bestFit="1" customWidth="1"/>
    <col min="2602" max="2602" width="12.5703125" style="369" bestFit="1" customWidth="1"/>
    <col min="2603" max="2848" width="9.140625" style="369"/>
    <col min="2849" max="2849" width="11.42578125" style="369" customWidth="1"/>
    <col min="2850" max="2850" width="39.42578125" style="369" customWidth="1"/>
    <col min="2851" max="2852" width="12.140625" style="369" customWidth="1"/>
    <col min="2853" max="2853" width="16.42578125" style="369" customWidth="1"/>
    <col min="2854" max="2854" width="9.140625" style="369"/>
    <col min="2855" max="2855" width="13" style="369" customWidth="1"/>
    <col min="2856" max="2856" width="13.42578125" style="369" bestFit="1" customWidth="1"/>
    <col min="2857" max="2857" width="15.42578125" style="369" bestFit="1" customWidth="1"/>
    <col min="2858" max="2858" width="12.5703125" style="369" bestFit="1" customWidth="1"/>
    <col min="2859" max="3104" width="9.140625" style="369"/>
    <col min="3105" max="3105" width="11.42578125" style="369" customWidth="1"/>
    <col min="3106" max="3106" width="39.42578125" style="369" customWidth="1"/>
    <col min="3107" max="3108" width="12.140625" style="369" customWidth="1"/>
    <col min="3109" max="3109" width="16.42578125" style="369" customWidth="1"/>
    <col min="3110" max="3110" width="9.140625" style="369"/>
    <col min="3111" max="3111" width="13" style="369" customWidth="1"/>
    <col min="3112" max="3112" width="13.42578125" style="369" bestFit="1" customWidth="1"/>
    <col min="3113" max="3113" width="15.42578125" style="369" bestFit="1" customWidth="1"/>
    <col min="3114" max="3114" width="12.5703125" style="369" bestFit="1" customWidth="1"/>
    <col min="3115" max="3360" width="9.140625" style="369"/>
    <col min="3361" max="3361" width="11.42578125" style="369" customWidth="1"/>
    <col min="3362" max="3362" width="39.42578125" style="369" customWidth="1"/>
    <col min="3363" max="3364" width="12.140625" style="369" customWidth="1"/>
    <col min="3365" max="3365" width="16.42578125" style="369" customWidth="1"/>
    <col min="3366" max="3366" width="9.140625" style="369"/>
    <col min="3367" max="3367" width="13" style="369" customWidth="1"/>
    <col min="3368" max="3368" width="13.42578125" style="369" bestFit="1" customWidth="1"/>
    <col min="3369" max="3369" width="15.42578125" style="369" bestFit="1" customWidth="1"/>
    <col min="3370" max="3370" width="12.5703125" style="369" bestFit="1" customWidth="1"/>
    <col min="3371" max="3616" width="9.140625" style="369"/>
    <col min="3617" max="3617" width="11.42578125" style="369" customWidth="1"/>
    <col min="3618" max="3618" width="39.42578125" style="369" customWidth="1"/>
    <col min="3619" max="3620" width="12.140625" style="369" customWidth="1"/>
    <col min="3621" max="3621" width="16.42578125" style="369" customWidth="1"/>
    <col min="3622" max="3622" width="9.140625" style="369"/>
    <col min="3623" max="3623" width="13" style="369" customWidth="1"/>
    <col min="3624" max="3624" width="13.42578125" style="369" bestFit="1" customWidth="1"/>
    <col min="3625" max="3625" width="15.42578125" style="369" bestFit="1" customWidth="1"/>
    <col min="3626" max="3626" width="12.5703125" style="369" bestFit="1" customWidth="1"/>
    <col min="3627" max="3872" width="9.140625" style="369"/>
    <col min="3873" max="3873" width="11.42578125" style="369" customWidth="1"/>
    <col min="3874" max="3874" width="39.42578125" style="369" customWidth="1"/>
    <col min="3875" max="3876" width="12.140625" style="369" customWidth="1"/>
    <col min="3877" max="3877" width="16.42578125" style="369" customWidth="1"/>
    <col min="3878" max="3878" width="9.140625" style="369"/>
    <col min="3879" max="3879" width="13" style="369" customWidth="1"/>
    <col min="3880" max="3880" width="13.42578125" style="369" bestFit="1" customWidth="1"/>
    <col min="3881" max="3881" width="15.42578125" style="369" bestFit="1" customWidth="1"/>
    <col min="3882" max="3882" width="12.5703125" style="369" bestFit="1" customWidth="1"/>
    <col min="3883" max="4128" width="9.140625" style="369"/>
    <col min="4129" max="4129" width="11.42578125" style="369" customWidth="1"/>
    <col min="4130" max="4130" width="39.42578125" style="369" customWidth="1"/>
    <col min="4131" max="4132" width="12.140625" style="369" customWidth="1"/>
    <col min="4133" max="4133" width="16.42578125" style="369" customWidth="1"/>
    <col min="4134" max="4134" width="9.140625" style="369"/>
    <col min="4135" max="4135" width="13" style="369" customWidth="1"/>
    <col min="4136" max="4136" width="13.42578125" style="369" bestFit="1" customWidth="1"/>
    <col min="4137" max="4137" width="15.42578125" style="369" bestFit="1" customWidth="1"/>
    <col min="4138" max="4138" width="12.5703125" style="369" bestFit="1" customWidth="1"/>
    <col min="4139" max="4384" width="9.140625" style="369"/>
    <col min="4385" max="4385" width="11.42578125" style="369" customWidth="1"/>
    <col min="4386" max="4386" width="39.42578125" style="369" customWidth="1"/>
    <col min="4387" max="4388" width="12.140625" style="369" customWidth="1"/>
    <col min="4389" max="4389" width="16.42578125" style="369" customWidth="1"/>
    <col min="4390" max="4390" width="9.140625" style="369"/>
    <col min="4391" max="4391" width="13" style="369" customWidth="1"/>
    <col min="4392" max="4392" width="13.42578125" style="369" bestFit="1" customWidth="1"/>
    <col min="4393" max="4393" width="15.42578125" style="369" bestFit="1" customWidth="1"/>
    <col min="4394" max="4394" width="12.5703125" style="369" bestFit="1" customWidth="1"/>
    <col min="4395" max="4640" width="9.140625" style="369"/>
    <col min="4641" max="4641" width="11.42578125" style="369" customWidth="1"/>
    <col min="4642" max="4642" width="39.42578125" style="369" customWidth="1"/>
    <col min="4643" max="4644" width="12.140625" style="369" customWidth="1"/>
    <col min="4645" max="4645" width="16.42578125" style="369" customWidth="1"/>
    <col min="4646" max="4646" width="9.140625" style="369"/>
    <col min="4647" max="4647" width="13" style="369" customWidth="1"/>
    <col min="4648" max="4648" width="13.42578125" style="369" bestFit="1" customWidth="1"/>
    <col min="4649" max="4649" width="15.42578125" style="369" bestFit="1" customWidth="1"/>
    <col min="4650" max="4650" width="12.5703125" style="369" bestFit="1" customWidth="1"/>
    <col min="4651" max="4896" width="9.140625" style="369"/>
    <col min="4897" max="4897" width="11.42578125" style="369" customWidth="1"/>
    <col min="4898" max="4898" width="39.42578125" style="369" customWidth="1"/>
    <col min="4899" max="4900" width="12.140625" style="369" customWidth="1"/>
    <col min="4901" max="4901" width="16.42578125" style="369" customWidth="1"/>
    <col min="4902" max="4902" width="9.140625" style="369"/>
    <col min="4903" max="4903" width="13" style="369" customWidth="1"/>
    <col min="4904" max="4904" width="13.42578125" style="369" bestFit="1" customWidth="1"/>
    <col min="4905" max="4905" width="15.42578125" style="369" bestFit="1" customWidth="1"/>
    <col min="4906" max="4906" width="12.5703125" style="369" bestFit="1" customWidth="1"/>
    <col min="4907" max="5152" width="9.140625" style="369"/>
    <col min="5153" max="5153" width="11.42578125" style="369" customWidth="1"/>
    <col min="5154" max="5154" width="39.42578125" style="369" customWidth="1"/>
    <col min="5155" max="5156" width="12.140625" style="369" customWidth="1"/>
    <col min="5157" max="5157" width="16.42578125" style="369" customWidth="1"/>
    <col min="5158" max="5158" width="9.140625" style="369"/>
    <col min="5159" max="5159" width="13" style="369" customWidth="1"/>
    <col min="5160" max="5160" width="13.42578125" style="369" bestFit="1" customWidth="1"/>
    <col min="5161" max="5161" width="15.42578125" style="369" bestFit="1" customWidth="1"/>
    <col min="5162" max="5162" width="12.5703125" style="369" bestFit="1" customWidth="1"/>
    <col min="5163" max="5408" width="9.140625" style="369"/>
    <col min="5409" max="5409" width="11.42578125" style="369" customWidth="1"/>
    <col min="5410" max="5410" width="39.42578125" style="369" customWidth="1"/>
    <col min="5411" max="5412" width="12.140625" style="369" customWidth="1"/>
    <col min="5413" max="5413" width="16.42578125" style="369" customWidth="1"/>
    <col min="5414" max="5414" width="9.140625" style="369"/>
    <col min="5415" max="5415" width="13" style="369" customWidth="1"/>
    <col min="5416" max="5416" width="13.42578125" style="369" bestFit="1" customWidth="1"/>
    <col min="5417" max="5417" width="15.42578125" style="369" bestFit="1" customWidth="1"/>
    <col min="5418" max="5418" width="12.5703125" style="369" bestFit="1" customWidth="1"/>
    <col min="5419" max="5664" width="9.140625" style="369"/>
    <col min="5665" max="5665" width="11.42578125" style="369" customWidth="1"/>
    <col min="5666" max="5666" width="39.42578125" style="369" customWidth="1"/>
    <col min="5667" max="5668" width="12.140625" style="369" customWidth="1"/>
    <col min="5669" max="5669" width="16.42578125" style="369" customWidth="1"/>
    <col min="5670" max="5670" width="9.140625" style="369"/>
    <col min="5671" max="5671" width="13" style="369" customWidth="1"/>
    <col min="5672" max="5672" width="13.42578125" style="369" bestFit="1" customWidth="1"/>
    <col min="5673" max="5673" width="15.42578125" style="369" bestFit="1" customWidth="1"/>
    <col min="5674" max="5674" width="12.5703125" style="369" bestFit="1" customWidth="1"/>
    <col min="5675" max="5920" width="9.140625" style="369"/>
    <col min="5921" max="5921" width="11.42578125" style="369" customWidth="1"/>
    <col min="5922" max="5922" width="39.42578125" style="369" customWidth="1"/>
    <col min="5923" max="5924" width="12.140625" style="369" customWidth="1"/>
    <col min="5925" max="5925" width="16.42578125" style="369" customWidth="1"/>
    <col min="5926" max="5926" width="9.140625" style="369"/>
    <col min="5927" max="5927" width="13" style="369" customWidth="1"/>
    <col min="5928" max="5928" width="13.42578125" style="369" bestFit="1" customWidth="1"/>
    <col min="5929" max="5929" width="15.42578125" style="369" bestFit="1" customWidth="1"/>
    <col min="5930" max="5930" width="12.5703125" style="369" bestFit="1" customWidth="1"/>
    <col min="5931" max="6176" width="9.140625" style="369"/>
    <col min="6177" max="6177" width="11.42578125" style="369" customWidth="1"/>
    <col min="6178" max="6178" width="39.42578125" style="369" customWidth="1"/>
    <col min="6179" max="6180" width="12.140625" style="369" customWidth="1"/>
    <col min="6181" max="6181" width="16.42578125" style="369" customWidth="1"/>
    <col min="6182" max="6182" width="9.140625" style="369"/>
    <col min="6183" max="6183" width="13" style="369" customWidth="1"/>
    <col min="6184" max="6184" width="13.42578125" style="369" bestFit="1" customWidth="1"/>
    <col min="6185" max="6185" width="15.42578125" style="369" bestFit="1" customWidth="1"/>
    <col min="6186" max="6186" width="12.5703125" style="369" bestFit="1" customWidth="1"/>
    <col min="6187" max="6432" width="9.140625" style="369"/>
    <col min="6433" max="6433" width="11.42578125" style="369" customWidth="1"/>
    <col min="6434" max="6434" width="39.42578125" style="369" customWidth="1"/>
    <col min="6435" max="6436" width="12.140625" style="369" customWidth="1"/>
    <col min="6437" max="6437" width="16.42578125" style="369" customWidth="1"/>
    <col min="6438" max="6438" width="9.140625" style="369"/>
    <col min="6439" max="6439" width="13" style="369" customWidth="1"/>
    <col min="6440" max="6440" width="13.42578125" style="369" bestFit="1" customWidth="1"/>
    <col min="6441" max="6441" width="15.42578125" style="369" bestFit="1" customWidth="1"/>
    <col min="6442" max="6442" width="12.5703125" style="369" bestFit="1" customWidth="1"/>
    <col min="6443" max="6688" width="9.140625" style="369"/>
    <col min="6689" max="6689" width="11.42578125" style="369" customWidth="1"/>
    <col min="6690" max="6690" width="39.42578125" style="369" customWidth="1"/>
    <col min="6691" max="6692" width="12.140625" style="369" customWidth="1"/>
    <col min="6693" max="6693" width="16.42578125" style="369" customWidth="1"/>
    <col min="6694" max="6694" width="9.140625" style="369"/>
    <col min="6695" max="6695" width="13" style="369" customWidth="1"/>
    <col min="6696" max="6696" width="13.42578125" style="369" bestFit="1" customWidth="1"/>
    <col min="6697" max="6697" width="15.42578125" style="369" bestFit="1" customWidth="1"/>
    <col min="6698" max="6698" width="12.5703125" style="369" bestFit="1" customWidth="1"/>
    <col min="6699" max="6944" width="9.140625" style="369"/>
    <col min="6945" max="6945" width="11.42578125" style="369" customWidth="1"/>
    <col min="6946" max="6946" width="39.42578125" style="369" customWidth="1"/>
    <col min="6947" max="6948" width="12.140625" style="369" customWidth="1"/>
    <col min="6949" max="6949" width="16.42578125" style="369" customWidth="1"/>
    <col min="6950" max="6950" width="9.140625" style="369"/>
    <col min="6951" max="6951" width="13" style="369" customWidth="1"/>
    <col min="6952" max="6952" width="13.42578125" style="369" bestFit="1" customWidth="1"/>
    <col min="6953" max="6953" width="15.42578125" style="369" bestFit="1" customWidth="1"/>
    <col min="6954" max="6954" width="12.5703125" style="369" bestFit="1" customWidth="1"/>
    <col min="6955" max="7200" width="9.140625" style="369"/>
    <col min="7201" max="7201" width="11.42578125" style="369" customWidth="1"/>
    <col min="7202" max="7202" width="39.42578125" style="369" customWidth="1"/>
    <col min="7203" max="7204" width="12.140625" style="369" customWidth="1"/>
    <col min="7205" max="7205" width="16.42578125" style="369" customWidth="1"/>
    <col min="7206" max="7206" width="9.140625" style="369"/>
    <col min="7207" max="7207" width="13" style="369" customWidth="1"/>
    <col min="7208" max="7208" width="13.42578125" style="369" bestFit="1" customWidth="1"/>
    <col min="7209" max="7209" width="15.42578125" style="369" bestFit="1" customWidth="1"/>
    <col min="7210" max="7210" width="12.5703125" style="369" bestFit="1" customWidth="1"/>
    <col min="7211" max="7456" width="9.140625" style="369"/>
    <col min="7457" max="7457" width="11.42578125" style="369" customWidth="1"/>
    <col min="7458" max="7458" width="39.42578125" style="369" customWidth="1"/>
    <col min="7459" max="7460" width="12.140625" style="369" customWidth="1"/>
    <col min="7461" max="7461" width="16.42578125" style="369" customWidth="1"/>
    <col min="7462" max="7462" width="9.140625" style="369"/>
    <col min="7463" max="7463" width="13" style="369" customWidth="1"/>
    <col min="7464" max="7464" width="13.42578125" style="369" bestFit="1" customWidth="1"/>
    <col min="7465" max="7465" width="15.42578125" style="369" bestFit="1" customWidth="1"/>
    <col min="7466" max="7466" width="12.5703125" style="369" bestFit="1" customWidth="1"/>
    <col min="7467" max="7712" width="9.140625" style="369"/>
    <col min="7713" max="7713" width="11.42578125" style="369" customWidth="1"/>
    <col min="7714" max="7714" width="39.42578125" style="369" customWidth="1"/>
    <col min="7715" max="7716" width="12.140625" style="369" customWidth="1"/>
    <col min="7717" max="7717" width="16.42578125" style="369" customWidth="1"/>
    <col min="7718" max="7718" width="9.140625" style="369"/>
    <col min="7719" max="7719" width="13" style="369" customWidth="1"/>
    <col min="7720" max="7720" width="13.42578125" style="369" bestFit="1" customWidth="1"/>
    <col min="7721" max="7721" width="15.42578125" style="369" bestFit="1" customWidth="1"/>
    <col min="7722" max="7722" width="12.5703125" style="369" bestFit="1" customWidth="1"/>
    <col min="7723" max="7968" width="9.140625" style="369"/>
    <col min="7969" max="7969" width="11.42578125" style="369" customWidth="1"/>
    <col min="7970" max="7970" width="39.42578125" style="369" customWidth="1"/>
    <col min="7971" max="7972" width="12.140625" style="369" customWidth="1"/>
    <col min="7973" max="7973" width="16.42578125" style="369" customWidth="1"/>
    <col min="7974" max="7974" width="9.140625" style="369"/>
    <col min="7975" max="7975" width="13" style="369" customWidth="1"/>
    <col min="7976" max="7976" width="13.42578125" style="369" bestFit="1" customWidth="1"/>
    <col min="7977" max="7977" width="15.42578125" style="369" bestFit="1" customWidth="1"/>
    <col min="7978" max="7978" width="12.5703125" style="369" bestFit="1" customWidth="1"/>
    <col min="7979" max="8224" width="9.140625" style="369"/>
    <col min="8225" max="8225" width="11.42578125" style="369" customWidth="1"/>
    <col min="8226" max="8226" width="39.42578125" style="369" customWidth="1"/>
    <col min="8227" max="8228" width="12.140625" style="369" customWidth="1"/>
    <col min="8229" max="8229" width="16.42578125" style="369" customWidth="1"/>
    <col min="8230" max="8230" width="9.140625" style="369"/>
    <col min="8231" max="8231" width="13" style="369" customWidth="1"/>
    <col min="8232" max="8232" width="13.42578125" style="369" bestFit="1" customWidth="1"/>
    <col min="8233" max="8233" width="15.42578125" style="369" bestFit="1" customWidth="1"/>
    <col min="8234" max="8234" width="12.5703125" style="369" bestFit="1" customWidth="1"/>
    <col min="8235" max="8480" width="9.140625" style="369"/>
    <col min="8481" max="8481" width="11.42578125" style="369" customWidth="1"/>
    <col min="8482" max="8482" width="39.42578125" style="369" customWidth="1"/>
    <col min="8483" max="8484" width="12.140625" style="369" customWidth="1"/>
    <col min="8485" max="8485" width="16.42578125" style="369" customWidth="1"/>
    <col min="8486" max="8486" width="9.140625" style="369"/>
    <col min="8487" max="8487" width="13" style="369" customWidth="1"/>
    <col min="8488" max="8488" width="13.42578125" style="369" bestFit="1" customWidth="1"/>
    <col min="8489" max="8489" width="15.42578125" style="369" bestFit="1" customWidth="1"/>
    <col min="8490" max="8490" width="12.5703125" style="369" bestFit="1" customWidth="1"/>
    <col min="8491" max="8736" width="9.140625" style="369"/>
    <col min="8737" max="8737" width="11.42578125" style="369" customWidth="1"/>
    <col min="8738" max="8738" width="39.42578125" style="369" customWidth="1"/>
    <col min="8739" max="8740" width="12.140625" style="369" customWidth="1"/>
    <col min="8741" max="8741" width="16.42578125" style="369" customWidth="1"/>
    <col min="8742" max="8742" width="9.140625" style="369"/>
    <col min="8743" max="8743" width="13" style="369" customWidth="1"/>
    <col min="8744" max="8744" width="13.42578125" style="369" bestFit="1" customWidth="1"/>
    <col min="8745" max="8745" width="15.42578125" style="369" bestFit="1" customWidth="1"/>
    <col min="8746" max="8746" width="12.5703125" style="369" bestFit="1" customWidth="1"/>
    <col min="8747" max="8992" width="9.140625" style="369"/>
    <col min="8993" max="8993" width="11.42578125" style="369" customWidth="1"/>
    <col min="8994" max="8994" width="39.42578125" style="369" customWidth="1"/>
    <col min="8995" max="8996" width="12.140625" style="369" customWidth="1"/>
    <col min="8997" max="8997" width="16.42578125" style="369" customWidth="1"/>
    <col min="8998" max="8998" width="9.140625" style="369"/>
    <col min="8999" max="8999" width="13" style="369" customWidth="1"/>
    <col min="9000" max="9000" width="13.42578125" style="369" bestFit="1" customWidth="1"/>
    <col min="9001" max="9001" width="15.42578125" style="369" bestFit="1" customWidth="1"/>
    <col min="9002" max="9002" width="12.5703125" style="369" bestFit="1" customWidth="1"/>
    <col min="9003" max="9248" width="9.140625" style="369"/>
    <col min="9249" max="9249" width="11.42578125" style="369" customWidth="1"/>
    <col min="9250" max="9250" width="39.42578125" style="369" customWidth="1"/>
    <col min="9251" max="9252" width="12.140625" style="369" customWidth="1"/>
    <col min="9253" max="9253" width="16.42578125" style="369" customWidth="1"/>
    <col min="9254" max="9254" width="9.140625" style="369"/>
    <col min="9255" max="9255" width="13" style="369" customWidth="1"/>
    <col min="9256" max="9256" width="13.42578125" style="369" bestFit="1" customWidth="1"/>
    <col min="9257" max="9257" width="15.42578125" style="369" bestFit="1" customWidth="1"/>
    <col min="9258" max="9258" width="12.5703125" style="369" bestFit="1" customWidth="1"/>
    <col min="9259" max="9504" width="9.140625" style="369"/>
    <col min="9505" max="9505" width="11.42578125" style="369" customWidth="1"/>
    <col min="9506" max="9506" width="39.42578125" style="369" customWidth="1"/>
    <col min="9507" max="9508" width="12.140625" style="369" customWidth="1"/>
    <col min="9509" max="9509" width="16.42578125" style="369" customWidth="1"/>
    <col min="9510" max="9510" width="9.140625" style="369"/>
    <col min="9511" max="9511" width="13" style="369" customWidth="1"/>
    <col min="9512" max="9512" width="13.42578125" style="369" bestFit="1" customWidth="1"/>
    <col min="9513" max="9513" width="15.42578125" style="369" bestFit="1" customWidth="1"/>
    <col min="9514" max="9514" width="12.5703125" style="369" bestFit="1" customWidth="1"/>
    <col min="9515" max="9760" width="9.140625" style="369"/>
    <col min="9761" max="9761" width="11.42578125" style="369" customWidth="1"/>
    <col min="9762" max="9762" width="39.42578125" style="369" customWidth="1"/>
    <col min="9763" max="9764" width="12.140625" style="369" customWidth="1"/>
    <col min="9765" max="9765" width="16.42578125" style="369" customWidth="1"/>
    <col min="9766" max="9766" width="9.140625" style="369"/>
    <col min="9767" max="9767" width="13" style="369" customWidth="1"/>
    <col min="9768" max="9768" width="13.42578125" style="369" bestFit="1" customWidth="1"/>
    <col min="9769" max="9769" width="15.42578125" style="369" bestFit="1" customWidth="1"/>
    <col min="9770" max="9770" width="12.5703125" style="369" bestFit="1" customWidth="1"/>
    <col min="9771" max="10016" width="9.140625" style="369"/>
    <col min="10017" max="10017" width="11.42578125" style="369" customWidth="1"/>
    <col min="10018" max="10018" width="39.42578125" style="369" customWidth="1"/>
    <col min="10019" max="10020" width="12.140625" style="369" customWidth="1"/>
    <col min="10021" max="10021" width="16.42578125" style="369" customWidth="1"/>
    <col min="10022" max="10022" width="9.140625" style="369"/>
    <col min="10023" max="10023" width="13" style="369" customWidth="1"/>
    <col min="10024" max="10024" width="13.42578125" style="369" bestFit="1" customWidth="1"/>
    <col min="10025" max="10025" width="15.42578125" style="369" bestFit="1" customWidth="1"/>
    <col min="10026" max="10026" width="12.5703125" style="369" bestFit="1" customWidth="1"/>
    <col min="10027" max="10272" width="9.140625" style="369"/>
    <col min="10273" max="10273" width="11.42578125" style="369" customWidth="1"/>
    <col min="10274" max="10274" width="39.42578125" style="369" customWidth="1"/>
    <col min="10275" max="10276" width="12.140625" style="369" customWidth="1"/>
    <col min="10277" max="10277" width="16.42578125" style="369" customWidth="1"/>
    <col min="10278" max="10278" width="9.140625" style="369"/>
    <col min="10279" max="10279" width="13" style="369" customWidth="1"/>
    <col min="10280" max="10280" width="13.42578125" style="369" bestFit="1" customWidth="1"/>
    <col min="10281" max="10281" width="15.42578125" style="369" bestFit="1" customWidth="1"/>
    <col min="10282" max="10282" width="12.5703125" style="369" bestFit="1" customWidth="1"/>
    <col min="10283" max="10528" width="9.140625" style="369"/>
    <col min="10529" max="10529" width="11.42578125" style="369" customWidth="1"/>
    <col min="10530" max="10530" width="39.42578125" style="369" customWidth="1"/>
    <col min="10531" max="10532" width="12.140625" style="369" customWidth="1"/>
    <col min="10533" max="10533" width="16.42578125" style="369" customWidth="1"/>
    <col min="10534" max="10534" width="9.140625" style="369"/>
    <col min="10535" max="10535" width="13" style="369" customWidth="1"/>
    <col min="10536" max="10536" width="13.42578125" style="369" bestFit="1" customWidth="1"/>
    <col min="10537" max="10537" width="15.42578125" style="369" bestFit="1" customWidth="1"/>
    <col min="10538" max="10538" width="12.5703125" style="369" bestFit="1" customWidth="1"/>
    <col min="10539" max="10784" width="9.140625" style="369"/>
    <col min="10785" max="10785" width="11.42578125" style="369" customWidth="1"/>
    <col min="10786" max="10786" width="39.42578125" style="369" customWidth="1"/>
    <col min="10787" max="10788" width="12.140625" style="369" customWidth="1"/>
    <col min="10789" max="10789" width="16.42578125" style="369" customWidth="1"/>
    <col min="10790" max="10790" width="9.140625" style="369"/>
    <col min="10791" max="10791" width="13" style="369" customWidth="1"/>
    <col min="10792" max="10792" width="13.42578125" style="369" bestFit="1" customWidth="1"/>
    <col min="10793" max="10793" width="15.42578125" style="369" bestFit="1" customWidth="1"/>
    <col min="10794" max="10794" width="12.5703125" style="369" bestFit="1" customWidth="1"/>
    <col min="10795" max="11040" width="9.140625" style="369"/>
    <col min="11041" max="11041" width="11.42578125" style="369" customWidth="1"/>
    <col min="11042" max="11042" width="39.42578125" style="369" customWidth="1"/>
    <col min="11043" max="11044" width="12.140625" style="369" customWidth="1"/>
    <col min="11045" max="11045" width="16.42578125" style="369" customWidth="1"/>
    <col min="11046" max="11046" width="9.140625" style="369"/>
    <col min="11047" max="11047" width="13" style="369" customWidth="1"/>
    <col min="11048" max="11048" width="13.42578125" style="369" bestFit="1" customWidth="1"/>
    <col min="11049" max="11049" width="15.42578125" style="369" bestFit="1" customWidth="1"/>
    <col min="11050" max="11050" width="12.5703125" style="369" bestFit="1" customWidth="1"/>
    <col min="11051" max="11296" width="9.140625" style="369"/>
    <col min="11297" max="11297" width="11.42578125" style="369" customWidth="1"/>
    <col min="11298" max="11298" width="39.42578125" style="369" customWidth="1"/>
    <col min="11299" max="11300" width="12.140625" style="369" customWidth="1"/>
    <col min="11301" max="11301" width="16.42578125" style="369" customWidth="1"/>
    <col min="11302" max="11302" width="9.140625" style="369"/>
    <col min="11303" max="11303" width="13" style="369" customWidth="1"/>
    <col min="11304" max="11304" width="13.42578125" style="369" bestFit="1" customWidth="1"/>
    <col min="11305" max="11305" width="15.42578125" style="369" bestFit="1" customWidth="1"/>
    <col min="11306" max="11306" width="12.5703125" style="369" bestFit="1" customWidth="1"/>
    <col min="11307" max="11552" width="9.140625" style="369"/>
    <col min="11553" max="11553" width="11.42578125" style="369" customWidth="1"/>
    <col min="11554" max="11554" width="39.42578125" style="369" customWidth="1"/>
    <col min="11555" max="11556" width="12.140625" style="369" customWidth="1"/>
    <col min="11557" max="11557" width="16.42578125" style="369" customWidth="1"/>
    <col min="11558" max="11558" width="9.140625" style="369"/>
    <col min="11559" max="11559" width="13" style="369" customWidth="1"/>
    <col min="11560" max="11560" width="13.42578125" style="369" bestFit="1" customWidth="1"/>
    <col min="11561" max="11561" width="15.42578125" style="369" bestFit="1" customWidth="1"/>
    <col min="11562" max="11562" width="12.5703125" style="369" bestFit="1" customWidth="1"/>
    <col min="11563" max="11808" width="9.140625" style="369"/>
    <col min="11809" max="11809" width="11.42578125" style="369" customWidth="1"/>
    <col min="11810" max="11810" width="39.42578125" style="369" customWidth="1"/>
    <col min="11811" max="11812" width="12.140625" style="369" customWidth="1"/>
    <col min="11813" max="11813" width="16.42578125" style="369" customWidth="1"/>
    <col min="11814" max="11814" width="9.140625" style="369"/>
    <col min="11815" max="11815" width="13" style="369" customWidth="1"/>
    <col min="11816" max="11816" width="13.42578125" style="369" bestFit="1" customWidth="1"/>
    <col min="11817" max="11817" width="15.42578125" style="369" bestFit="1" customWidth="1"/>
    <col min="11818" max="11818" width="12.5703125" style="369" bestFit="1" customWidth="1"/>
    <col min="11819" max="12064" width="9.140625" style="369"/>
    <col min="12065" max="12065" width="11.42578125" style="369" customWidth="1"/>
    <col min="12066" max="12066" width="39.42578125" style="369" customWidth="1"/>
    <col min="12067" max="12068" width="12.140625" style="369" customWidth="1"/>
    <col min="12069" max="12069" width="16.42578125" style="369" customWidth="1"/>
    <col min="12070" max="12070" width="9.140625" style="369"/>
    <col min="12071" max="12071" width="13" style="369" customWidth="1"/>
    <col min="12072" max="12072" width="13.42578125" style="369" bestFit="1" customWidth="1"/>
    <col min="12073" max="12073" width="15.42578125" style="369" bestFit="1" customWidth="1"/>
    <col min="12074" max="12074" width="12.5703125" style="369" bestFit="1" customWidth="1"/>
    <col min="12075" max="12320" width="9.140625" style="369"/>
    <col min="12321" max="12321" width="11.42578125" style="369" customWidth="1"/>
    <col min="12322" max="12322" width="39.42578125" style="369" customWidth="1"/>
    <col min="12323" max="12324" width="12.140625" style="369" customWidth="1"/>
    <col min="12325" max="12325" width="16.42578125" style="369" customWidth="1"/>
    <col min="12326" max="12326" width="9.140625" style="369"/>
    <col min="12327" max="12327" width="13" style="369" customWidth="1"/>
    <col min="12328" max="12328" width="13.42578125" style="369" bestFit="1" customWidth="1"/>
    <col min="12329" max="12329" width="15.42578125" style="369" bestFit="1" customWidth="1"/>
    <col min="12330" max="12330" width="12.5703125" style="369" bestFit="1" customWidth="1"/>
    <col min="12331" max="12576" width="9.140625" style="369"/>
    <col min="12577" max="12577" width="11.42578125" style="369" customWidth="1"/>
    <col min="12578" max="12578" width="39.42578125" style="369" customWidth="1"/>
    <col min="12579" max="12580" width="12.140625" style="369" customWidth="1"/>
    <col min="12581" max="12581" width="16.42578125" style="369" customWidth="1"/>
    <col min="12582" max="12582" width="9.140625" style="369"/>
    <col min="12583" max="12583" width="13" style="369" customWidth="1"/>
    <col min="12584" max="12584" width="13.42578125" style="369" bestFit="1" customWidth="1"/>
    <col min="12585" max="12585" width="15.42578125" style="369" bestFit="1" customWidth="1"/>
    <col min="12586" max="12586" width="12.5703125" style="369" bestFit="1" customWidth="1"/>
    <col min="12587" max="12832" width="9.140625" style="369"/>
    <col min="12833" max="12833" width="11.42578125" style="369" customWidth="1"/>
    <col min="12834" max="12834" width="39.42578125" style="369" customWidth="1"/>
    <col min="12835" max="12836" width="12.140625" style="369" customWidth="1"/>
    <col min="12837" max="12837" width="16.42578125" style="369" customWidth="1"/>
    <col min="12838" max="12838" width="9.140625" style="369"/>
    <col min="12839" max="12839" width="13" style="369" customWidth="1"/>
    <col min="12840" max="12840" width="13.42578125" style="369" bestFit="1" customWidth="1"/>
    <col min="12841" max="12841" width="15.42578125" style="369" bestFit="1" customWidth="1"/>
    <col min="12842" max="12842" width="12.5703125" style="369" bestFit="1" customWidth="1"/>
    <col min="12843" max="13088" width="9.140625" style="369"/>
    <col min="13089" max="13089" width="11.42578125" style="369" customWidth="1"/>
    <col min="13090" max="13090" width="39.42578125" style="369" customWidth="1"/>
    <col min="13091" max="13092" width="12.140625" style="369" customWidth="1"/>
    <col min="13093" max="13093" width="16.42578125" style="369" customWidth="1"/>
    <col min="13094" max="13094" width="9.140625" style="369"/>
    <col min="13095" max="13095" width="13" style="369" customWidth="1"/>
    <col min="13096" max="13096" width="13.42578125" style="369" bestFit="1" customWidth="1"/>
    <col min="13097" max="13097" width="15.42578125" style="369" bestFit="1" customWidth="1"/>
    <col min="13098" max="13098" width="12.5703125" style="369" bestFit="1" customWidth="1"/>
    <col min="13099" max="13344" width="9.140625" style="369"/>
    <col min="13345" max="13345" width="11.42578125" style="369" customWidth="1"/>
    <col min="13346" max="13346" width="39.42578125" style="369" customWidth="1"/>
    <col min="13347" max="13348" width="12.140625" style="369" customWidth="1"/>
    <col min="13349" max="13349" width="16.42578125" style="369" customWidth="1"/>
    <col min="13350" max="13350" width="9.140625" style="369"/>
    <col min="13351" max="13351" width="13" style="369" customWidth="1"/>
    <col min="13352" max="13352" width="13.42578125" style="369" bestFit="1" customWidth="1"/>
    <col min="13353" max="13353" width="15.42578125" style="369" bestFit="1" customWidth="1"/>
    <col min="13354" max="13354" width="12.5703125" style="369" bestFit="1" customWidth="1"/>
    <col min="13355" max="13600" width="9.140625" style="369"/>
    <col min="13601" max="13601" width="11.42578125" style="369" customWidth="1"/>
    <col min="13602" max="13602" width="39.42578125" style="369" customWidth="1"/>
    <col min="13603" max="13604" width="12.140625" style="369" customWidth="1"/>
    <col min="13605" max="13605" width="16.42578125" style="369" customWidth="1"/>
    <col min="13606" max="13606" width="9.140625" style="369"/>
    <col min="13607" max="13607" width="13" style="369" customWidth="1"/>
    <col min="13608" max="13608" width="13.42578125" style="369" bestFit="1" customWidth="1"/>
    <col min="13609" max="13609" width="15.42578125" style="369" bestFit="1" customWidth="1"/>
    <col min="13610" max="13610" width="12.5703125" style="369" bestFit="1" customWidth="1"/>
    <col min="13611" max="13856" width="9.140625" style="369"/>
    <col min="13857" max="13857" width="11.42578125" style="369" customWidth="1"/>
    <col min="13858" max="13858" width="39.42578125" style="369" customWidth="1"/>
    <col min="13859" max="13860" width="12.140625" style="369" customWidth="1"/>
    <col min="13861" max="13861" width="16.42578125" style="369" customWidth="1"/>
    <col min="13862" max="13862" width="9.140625" style="369"/>
    <col min="13863" max="13863" width="13" style="369" customWidth="1"/>
    <col min="13864" max="13864" width="13.42578125" style="369" bestFit="1" customWidth="1"/>
    <col min="13865" max="13865" width="15.42578125" style="369" bestFit="1" customWidth="1"/>
    <col min="13866" max="13866" width="12.5703125" style="369" bestFit="1" customWidth="1"/>
    <col min="13867" max="14112" width="9.140625" style="369"/>
    <col min="14113" max="14113" width="11.42578125" style="369" customWidth="1"/>
    <col min="14114" max="14114" width="39.42578125" style="369" customWidth="1"/>
    <col min="14115" max="14116" width="12.140625" style="369" customWidth="1"/>
    <col min="14117" max="14117" width="16.42578125" style="369" customWidth="1"/>
    <col min="14118" max="14118" width="9.140625" style="369"/>
    <col min="14119" max="14119" width="13" style="369" customWidth="1"/>
    <col min="14120" max="14120" width="13.42578125" style="369" bestFit="1" customWidth="1"/>
    <col min="14121" max="14121" width="15.42578125" style="369" bestFit="1" customWidth="1"/>
    <col min="14122" max="14122" width="12.5703125" style="369" bestFit="1" customWidth="1"/>
    <col min="14123" max="14368" width="9.140625" style="369"/>
    <col min="14369" max="14369" width="11.42578125" style="369" customWidth="1"/>
    <col min="14370" max="14370" width="39.42578125" style="369" customWidth="1"/>
    <col min="14371" max="14372" width="12.140625" style="369" customWidth="1"/>
    <col min="14373" max="14373" width="16.42578125" style="369" customWidth="1"/>
    <col min="14374" max="14374" width="9.140625" style="369"/>
    <col min="14375" max="14375" width="13" style="369" customWidth="1"/>
    <col min="14376" max="14376" width="13.42578125" style="369" bestFit="1" customWidth="1"/>
    <col min="14377" max="14377" width="15.42578125" style="369" bestFit="1" customWidth="1"/>
    <col min="14378" max="14378" width="12.5703125" style="369" bestFit="1" customWidth="1"/>
    <col min="14379" max="14624" width="9.140625" style="369"/>
    <col min="14625" max="14625" width="11.42578125" style="369" customWidth="1"/>
    <col min="14626" max="14626" width="39.42578125" style="369" customWidth="1"/>
    <col min="14627" max="14628" width="12.140625" style="369" customWidth="1"/>
    <col min="14629" max="14629" width="16.42578125" style="369" customWidth="1"/>
    <col min="14630" max="14630" width="9.140625" style="369"/>
    <col min="14631" max="14631" width="13" style="369" customWidth="1"/>
    <col min="14632" max="14632" width="13.42578125" style="369" bestFit="1" customWidth="1"/>
    <col min="14633" max="14633" width="15.42578125" style="369" bestFit="1" customWidth="1"/>
    <col min="14634" max="14634" width="12.5703125" style="369" bestFit="1" customWidth="1"/>
    <col min="14635" max="14880" width="9.140625" style="369"/>
    <col min="14881" max="14881" width="11.42578125" style="369" customWidth="1"/>
    <col min="14882" max="14882" width="39.42578125" style="369" customWidth="1"/>
    <col min="14883" max="14884" width="12.140625" style="369" customWidth="1"/>
    <col min="14885" max="14885" width="16.42578125" style="369" customWidth="1"/>
    <col min="14886" max="14886" width="9.140625" style="369"/>
    <col min="14887" max="14887" width="13" style="369" customWidth="1"/>
    <col min="14888" max="14888" width="13.42578125" style="369" bestFit="1" customWidth="1"/>
    <col min="14889" max="14889" width="15.42578125" style="369" bestFit="1" customWidth="1"/>
    <col min="14890" max="14890" width="12.5703125" style="369" bestFit="1" customWidth="1"/>
    <col min="14891" max="15136" width="9.140625" style="369"/>
    <col min="15137" max="15137" width="11.42578125" style="369" customWidth="1"/>
    <col min="15138" max="15138" width="39.42578125" style="369" customWidth="1"/>
    <col min="15139" max="15140" width="12.140625" style="369" customWidth="1"/>
    <col min="15141" max="15141" width="16.42578125" style="369" customWidth="1"/>
    <col min="15142" max="15142" width="9.140625" style="369"/>
    <col min="15143" max="15143" width="13" style="369" customWidth="1"/>
    <col min="15144" max="15144" width="13.42578125" style="369" bestFit="1" customWidth="1"/>
    <col min="15145" max="15145" width="15.42578125" style="369" bestFit="1" customWidth="1"/>
    <col min="15146" max="15146" width="12.5703125" style="369" bestFit="1" customWidth="1"/>
    <col min="15147" max="15392" width="9.140625" style="369"/>
    <col min="15393" max="15393" width="11.42578125" style="369" customWidth="1"/>
    <col min="15394" max="15394" width="39.42578125" style="369" customWidth="1"/>
    <col min="15395" max="15396" width="12.140625" style="369" customWidth="1"/>
    <col min="15397" max="15397" width="16.42578125" style="369" customWidth="1"/>
    <col min="15398" max="15398" width="9.140625" style="369"/>
    <col min="15399" max="15399" width="13" style="369" customWidth="1"/>
    <col min="15400" max="15400" width="13.42578125" style="369" bestFit="1" customWidth="1"/>
    <col min="15401" max="15401" width="15.42578125" style="369" bestFit="1" customWidth="1"/>
    <col min="15402" max="15402" width="12.5703125" style="369" bestFit="1" customWidth="1"/>
    <col min="15403" max="15648" width="9.140625" style="369"/>
    <col min="15649" max="15649" width="11.42578125" style="369" customWidth="1"/>
    <col min="15650" max="15650" width="39.42578125" style="369" customWidth="1"/>
    <col min="15651" max="15652" width="12.140625" style="369" customWidth="1"/>
    <col min="15653" max="15653" width="16.42578125" style="369" customWidth="1"/>
    <col min="15654" max="15654" width="9.140625" style="369"/>
    <col min="15655" max="15655" width="13" style="369" customWidth="1"/>
    <col min="15656" max="15656" width="13.42578125" style="369" bestFit="1" customWidth="1"/>
    <col min="15657" max="15657" width="15.42578125" style="369" bestFit="1" customWidth="1"/>
    <col min="15658" max="15658" width="12.5703125" style="369" bestFit="1" customWidth="1"/>
    <col min="15659" max="15904" width="9.140625" style="369"/>
    <col min="15905" max="15905" width="11.42578125" style="369" customWidth="1"/>
    <col min="15906" max="15906" width="39.42578125" style="369" customWidth="1"/>
    <col min="15907" max="15908" width="12.140625" style="369" customWidth="1"/>
    <col min="15909" max="15909" width="16.42578125" style="369" customWidth="1"/>
    <col min="15910" max="15910" width="9.140625" style="369"/>
    <col min="15911" max="15911" width="13" style="369" customWidth="1"/>
    <col min="15912" max="15912" width="13.42578125" style="369" bestFit="1" customWidth="1"/>
    <col min="15913" max="15913" width="15.42578125" style="369" bestFit="1" customWidth="1"/>
    <col min="15914" max="15914" width="12.5703125" style="369" bestFit="1" customWidth="1"/>
    <col min="15915" max="16160" width="9.140625" style="369"/>
    <col min="16161" max="16161" width="11.42578125" style="369" customWidth="1"/>
    <col min="16162" max="16162" width="39.42578125" style="369" customWidth="1"/>
    <col min="16163" max="16164" width="12.140625" style="369" customWidth="1"/>
    <col min="16165" max="16165" width="16.42578125" style="369" customWidth="1"/>
    <col min="16166" max="16166" width="9.140625" style="369"/>
    <col min="16167" max="16167" width="13" style="369" customWidth="1"/>
    <col min="16168" max="16168" width="13.42578125" style="369" bestFit="1" customWidth="1"/>
    <col min="16169" max="16169" width="15.42578125" style="369" bestFit="1" customWidth="1"/>
    <col min="16170" max="16170" width="12.5703125" style="369" bestFit="1" customWidth="1"/>
    <col min="16171" max="16384" width="9.140625" style="369"/>
  </cols>
  <sheetData>
    <row r="1" spans="1:45" ht="15.6">
      <c r="A1" s="379" t="s">
        <v>1411</v>
      </c>
      <c r="B1" s="382"/>
      <c r="C1" s="133"/>
      <c r="D1" s="134"/>
      <c r="E1" s="133"/>
      <c r="F1" s="133"/>
      <c r="W1" s="367"/>
      <c r="X1" s="367"/>
      <c r="Y1" s="367"/>
      <c r="Z1" s="367"/>
      <c r="AA1" s="367"/>
    </row>
    <row r="2" spans="1:45" ht="13.5" customHeight="1">
      <c r="A2" s="209" t="s">
        <v>1297</v>
      </c>
      <c r="B2" s="205"/>
      <c r="C2" s="1103" t="str">
        <f>'1_Enrollment'!D2</f>
        <v>Tufts Health Public Plan, Inc.</v>
      </c>
      <c r="D2" s="207"/>
      <c r="E2" s="207"/>
      <c r="F2" s="208"/>
    </row>
    <row r="3" spans="1:45" ht="13.5" customHeight="1">
      <c r="A3" s="209" t="s">
        <v>1299</v>
      </c>
      <c r="B3" s="205"/>
      <c r="C3" s="1103" t="str">
        <f>'1_Enrollment'!D3</f>
        <v>01/01/2022 to 12/31/2022</v>
      </c>
      <c r="D3" s="207"/>
      <c r="E3" s="207"/>
      <c r="F3" s="208"/>
    </row>
    <row r="4" spans="1:45" ht="12.95">
      <c r="A4" s="209" t="s">
        <v>1301</v>
      </c>
      <c r="B4" s="205"/>
      <c r="C4" s="1105">
        <f>'1_Enrollment'!D4</f>
        <v>45382</v>
      </c>
      <c r="D4" s="207"/>
      <c r="E4" s="207"/>
      <c r="F4" s="208"/>
    </row>
    <row r="5" spans="1:45" ht="12.95">
      <c r="A5" s="209" t="s">
        <v>1302</v>
      </c>
      <c r="B5" s="205"/>
      <c r="C5" s="1103" t="str">
        <f>'1_Enrollment'!D5</f>
        <v>Jeffrey Muehlberg</v>
      </c>
      <c r="D5" s="207"/>
      <c r="E5" s="207"/>
      <c r="F5" s="208"/>
    </row>
    <row r="6" spans="1:45" ht="12.95">
      <c r="A6" s="209" t="s">
        <v>1304</v>
      </c>
      <c r="B6" s="205"/>
      <c r="C6" s="1105">
        <f>'1_Enrollment'!D6</f>
        <v>45412</v>
      </c>
      <c r="D6" s="207"/>
      <c r="E6" s="207"/>
      <c r="F6" s="208"/>
    </row>
    <row r="7" spans="1:45" ht="13.5" thickBot="1">
      <c r="A7" s="275" t="s">
        <v>1305</v>
      </c>
    </row>
    <row r="8" spans="1:45" ht="15.95" thickBot="1">
      <c r="A8" s="379"/>
      <c r="B8" s="135" t="s">
        <v>1412</v>
      </c>
      <c r="C8" s="380">
        <f>'7C_Utilization_Western'!C8+'7B_Utilization_Eastern'!C8+'7D_Utilization_The Cape'!C8</f>
        <v>9689</v>
      </c>
      <c r="D8" s="380">
        <f>'7C_Utilization_Western'!D8+'7B_Utilization_Eastern'!D8+'7D_Utilization_The Cape'!D8</f>
        <v>10404</v>
      </c>
      <c r="E8" s="380">
        <f>'7C_Utilization_Western'!E8+'7B_Utilization_Eastern'!E8+'7D_Utilization_The Cape'!E8</f>
        <v>11467</v>
      </c>
      <c r="F8" s="380">
        <f>'7C_Utilization_Western'!F8+'7B_Utilization_Eastern'!F8+'7D_Utilization_The Cape'!F8</f>
        <v>15009</v>
      </c>
      <c r="G8" s="381">
        <f>SUM(C8:F8)</f>
        <v>46569</v>
      </c>
    </row>
    <row r="9" spans="1:45" s="371" customFormat="1" ht="13.5" thickBot="1">
      <c r="A9" s="136"/>
      <c r="B9" s="1128"/>
      <c r="C9" s="1129" t="s">
        <v>1413</v>
      </c>
      <c r="D9" s="1129"/>
      <c r="E9" s="1129"/>
      <c r="F9" s="1129"/>
      <c r="G9" s="137"/>
      <c r="H9" s="138" t="s">
        <v>1414</v>
      </c>
      <c r="I9" s="1129"/>
      <c r="J9" s="1129"/>
      <c r="K9" s="1129"/>
      <c r="L9" s="137"/>
      <c r="M9" s="139" t="s">
        <v>1415</v>
      </c>
      <c r="N9" s="1130"/>
      <c r="O9" s="1130"/>
      <c r="P9" s="1130"/>
      <c r="Q9" s="140"/>
      <c r="R9" s="141" t="s">
        <v>1416</v>
      </c>
      <c r="S9" s="1131"/>
      <c r="T9" s="1131"/>
      <c r="U9" s="1131"/>
      <c r="V9" s="142"/>
      <c r="W9" s="141" t="s">
        <v>1417</v>
      </c>
      <c r="X9" s="1131"/>
      <c r="Y9" s="1131"/>
      <c r="Z9" s="1131"/>
      <c r="AA9" s="142"/>
      <c r="AB9" s="141" t="s">
        <v>1418</v>
      </c>
      <c r="AC9" s="1131"/>
      <c r="AD9" s="1131"/>
      <c r="AE9" s="1131"/>
      <c r="AF9" s="142"/>
      <c r="AG9" s="143" t="s">
        <v>1419</v>
      </c>
      <c r="AH9" s="1132"/>
      <c r="AI9" s="1132"/>
      <c r="AJ9" s="1132"/>
      <c r="AK9" s="144"/>
      <c r="AL9" s="143" t="s">
        <v>1420</v>
      </c>
      <c r="AM9" s="1132"/>
      <c r="AN9" s="1132"/>
      <c r="AO9" s="1132"/>
      <c r="AP9" s="145"/>
      <c r="AS9" s="372"/>
    </row>
    <row r="10" spans="1:45" s="371" customFormat="1" ht="12.95">
      <c r="A10" s="38"/>
      <c r="B10" s="39"/>
      <c r="C10" s="40" t="str">
        <f>'1_Enrollment'!B10</f>
        <v>Q1</v>
      </c>
      <c r="D10" s="40" t="str">
        <f>'1_Enrollment'!B16</f>
        <v>Q2</v>
      </c>
      <c r="E10" s="40" t="str">
        <f>'1_Enrollment'!B22</f>
        <v>Q3</v>
      </c>
      <c r="F10" s="40" t="str">
        <f>'1_Enrollment'!B28</f>
        <v>Q4</v>
      </c>
      <c r="G10" s="40" t="s">
        <v>66</v>
      </c>
      <c r="H10" s="40" t="str">
        <f>C10</f>
        <v>Q1</v>
      </c>
      <c r="I10" s="40" t="str">
        <f>D10</f>
        <v>Q2</v>
      </c>
      <c r="J10" s="40" t="str">
        <f>E10</f>
        <v>Q3</v>
      </c>
      <c r="K10" s="40" t="str">
        <f>F10</f>
        <v>Q4</v>
      </c>
      <c r="L10" s="40" t="s">
        <v>66</v>
      </c>
      <c r="M10" s="40" t="str">
        <f>H10</f>
        <v>Q1</v>
      </c>
      <c r="N10" s="40" t="str">
        <f>I10</f>
        <v>Q2</v>
      </c>
      <c r="O10" s="40" t="str">
        <f>J10</f>
        <v>Q3</v>
      </c>
      <c r="P10" s="40" t="str">
        <f>K10</f>
        <v>Q4</v>
      </c>
      <c r="Q10" s="40" t="s">
        <v>66</v>
      </c>
      <c r="R10" s="40" t="str">
        <f>M10</f>
        <v>Q1</v>
      </c>
      <c r="S10" s="40" t="str">
        <f>N10</f>
        <v>Q2</v>
      </c>
      <c r="T10" s="40" t="str">
        <f>O10</f>
        <v>Q3</v>
      </c>
      <c r="U10" s="40" t="str">
        <f>P10</f>
        <v>Q4</v>
      </c>
      <c r="V10" s="40" t="s">
        <v>66</v>
      </c>
      <c r="W10" s="40" t="str">
        <f>R10</f>
        <v>Q1</v>
      </c>
      <c r="X10" s="40" t="str">
        <f>S10</f>
        <v>Q2</v>
      </c>
      <c r="Y10" s="40" t="str">
        <f>T10</f>
        <v>Q3</v>
      </c>
      <c r="Z10" s="40" t="str">
        <f>U10</f>
        <v>Q4</v>
      </c>
      <c r="AA10" s="40" t="s">
        <v>66</v>
      </c>
      <c r="AB10" s="40" t="str">
        <f>W10</f>
        <v>Q1</v>
      </c>
      <c r="AC10" s="40" t="str">
        <f>X10</f>
        <v>Q2</v>
      </c>
      <c r="AD10" s="40" t="str">
        <f>Y10</f>
        <v>Q3</v>
      </c>
      <c r="AE10" s="40" t="str">
        <f>Z10</f>
        <v>Q4</v>
      </c>
      <c r="AF10" s="40" t="s">
        <v>66</v>
      </c>
      <c r="AG10" s="40" t="str">
        <f>AB10</f>
        <v>Q1</v>
      </c>
      <c r="AH10" s="40" t="str">
        <f>AC10</f>
        <v>Q2</v>
      </c>
      <c r="AI10" s="40" t="str">
        <f>AD10</f>
        <v>Q3</v>
      </c>
      <c r="AJ10" s="40" t="str">
        <f>AE10</f>
        <v>Q4</v>
      </c>
      <c r="AK10" s="40" t="s">
        <v>66</v>
      </c>
      <c r="AL10" s="40" t="str">
        <f t="shared" ref="AL10" si="0">AG10</f>
        <v>Q1</v>
      </c>
      <c r="AM10" s="40" t="str">
        <f t="shared" ref="AM10" si="1">AH10</f>
        <v>Q2</v>
      </c>
      <c r="AN10" s="40" t="str">
        <f t="shared" ref="AN10" si="2">AI10</f>
        <v>Q3</v>
      </c>
      <c r="AO10" s="40" t="str">
        <f t="shared" ref="AO10" si="3">AJ10</f>
        <v>Q4</v>
      </c>
      <c r="AP10" s="41" t="s">
        <v>66</v>
      </c>
      <c r="AS10" s="372"/>
    </row>
    <row r="11" spans="1:45" ht="12.95">
      <c r="A11" s="158" t="s">
        <v>485</v>
      </c>
      <c r="B11" s="159" t="s">
        <v>1421</v>
      </c>
      <c r="C11" s="165"/>
      <c r="D11" s="165"/>
      <c r="E11" s="165"/>
      <c r="F11" s="165"/>
      <c r="G11" s="165"/>
      <c r="H11" s="165"/>
      <c r="I11" s="165"/>
      <c r="J11" s="165"/>
      <c r="K11" s="165"/>
      <c r="L11" s="165"/>
      <c r="M11" s="166"/>
      <c r="N11" s="166"/>
      <c r="O11" s="166"/>
      <c r="P11" s="166"/>
      <c r="Q11" s="166"/>
      <c r="R11" s="167"/>
      <c r="S11" s="167"/>
      <c r="T11" s="167"/>
      <c r="U11" s="167"/>
      <c r="V11" s="167"/>
      <c r="W11" s="167"/>
      <c r="X11" s="167"/>
      <c r="Y11" s="167"/>
      <c r="Z11" s="167"/>
      <c r="AA11" s="167"/>
      <c r="AB11" s="167"/>
      <c r="AC11" s="167"/>
      <c r="AD11" s="167"/>
      <c r="AE11" s="167"/>
      <c r="AF11" s="167"/>
      <c r="AG11" s="168"/>
      <c r="AH11" s="168"/>
      <c r="AI11" s="168"/>
      <c r="AJ11" s="168"/>
      <c r="AK11" s="168"/>
      <c r="AL11" s="169"/>
      <c r="AM11" s="169"/>
      <c r="AN11" s="169"/>
      <c r="AO11" s="168"/>
      <c r="AP11" s="170"/>
    </row>
    <row r="12" spans="1:45" ht="12.95">
      <c r="A12" s="160"/>
      <c r="B12" s="159"/>
      <c r="C12" s="165"/>
      <c r="D12" s="165"/>
      <c r="E12" s="165"/>
      <c r="F12" s="165"/>
      <c r="G12" s="165"/>
      <c r="H12" s="165"/>
      <c r="I12" s="165"/>
      <c r="J12" s="165"/>
      <c r="K12" s="165"/>
      <c r="L12" s="165"/>
      <c r="M12" s="166"/>
      <c r="N12" s="166"/>
      <c r="O12" s="166"/>
      <c r="P12" s="166"/>
      <c r="Q12" s="166"/>
      <c r="R12" s="167"/>
      <c r="S12" s="167"/>
      <c r="T12" s="167"/>
      <c r="U12" s="167"/>
      <c r="V12" s="167"/>
      <c r="W12" s="167"/>
      <c r="X12" s="167"/>
      <c r="Y12" s="167"/>
      <c r="Z12" s="167"/>
      <c r="AA12" s="167"/>
      <c r="AB12" s="167"/>
      <c r="AC12" s="167"/>
      <c r="AD12" s="167"/>
      <c r="AE12" s="167"/>
      <c r="AF12" s="167"/>
      <c r="AG12" s="168"/>
      <c r="AH12" s="168"/>
      <c r="AI12" s="168"/>
      <c r="AJ12" s="168"/>
      <c r="AK12" s="168"/>
      <c r="AL12" s="169"/>
      <c r="AM12" s="169"/>
      <c r="AN12" s="169"/>
      <c r="AO12" s="168"/>
      <c r="AP12" s="170"/>
    </row>
    <row r="13" spans="1:45" ht="12.6">
      <c r="A13" s="163">
        <v>1</v>
      </c>
      <c r="B13" s="164" t="s">
        <v>231</v>
      </c>
      <c r="C13" s="375">
        <f>'7C_Utilization_Western'!C13+'7B_Utilization_Eastern'!C13+'7D_Utilization_The Cape'!C13</f>
        <v>210</v>
      </c>
      <c r="D13" s="375">
        <f>'7C_Utilization_Western'!D13+'7B_Utilization_Eastern'!D13+'7D_Utilization_The Cape'!D13</f>
        <v>246</v>
      </c>
      <c r="E13" s="375">
        <f>'7C_Utilization_Western'!E13+'7B_Utilization_Eastern'!E13+'7D_Utilization_The Cape'!E13</f>
        <v>299</v>
      </c>
      <c r="F13" s="375">
        <f>'7C_Utilization_Western'!F13+'7B_Utilization_Eastern'!F13+'7D_Utilization_The Cape'!F13</f>
        <v>361</v>
      </c>
      <c r="G13" s="375">
        <f>SUM(C13:F13)</f>
        <v>1116</v>
      </c>
      <c r="H13" s="375">
        <f>'7C_Utilization_Western'!H13+'7B_Utilization_Eastern'!H13+'7D_Utilization_The Cape'!H13</f>
        <v>11620</v>
      </c>
      <c r="I13" s="375">
        <f>'7C_Utilization_Western'!I13+'7B_Utilization_Eastern'!I13+'7D_Utilization_The Cape'!I13</f>
        <v>7682</v>
      </c>
      <c r="J13" s="375">
        <f>'7C_Utilization_Western'!J13+'7B_Utilization_Eastern'!J13+'7D_Utilization_The Cape'!J13</f>
        <v>12447</v>
      </c>
      <c r="K13" s="375">
        <f>'7C_Utilization_Western'!K13+'7B_Utilization_Eastern'!K13+'7D_Utilization_The Cape'!K13</f>
        <v>12534</v>
      </c>
      <c r="L13" s="376">
        <f t="shared" ref="L13:L29" si="4">SUM(H13:K13)</f>
        <v>44283</v>
      </c>
      <c r="M13" s="377">
        <f>'7C_Utilization_Western'!M13+'7B_Utilization_Eastern'!M13+'7D_Utilization_The Cape'!M13</f>
        <v>3867053.8274060129</v>
      </c>
      <c r="N13" s="377">
        <f>'7C_Utilization_Western'!N13+'7B_Utilization_Eastern'!N13+'7D_Utilization_The Cape'!N13</f>
        <v>4581771.2387725385</v>
      </c>
      <c r="O13" s="377">
        <f>'7C_Utilization_Western'!O13+'7B_Utilization_Eastern'!O13+'7D_Utilization_The Cape'!O13</f>
        <v>6159062.9888910372</v>
      </c>
      <c r="P13" s="377">
        <f>'7C_Utilization_Western'!P13+'7B_Utilization_Eastern'!P13+'7D_Utilization_The Cape'!P13</f>
        <v>7018270.7543423381</v>
      </c>
      <c r="Q13" s="377">
        <f t="shared" ref="Q13:Q29" si="5">SUM(M13:P13)</f>
        <v>21626158.809411928</v>
      </c>
      <c r="R13" s="147">
        <f t="shared" ref="R13:R28" si="6">IF(C13=0,0,(C13/$C$8)*12000)</f>
        <v>260.08876044999482</v>
      </c>
      <c r="S13" s="147">
        <f t="shared" ref="S13:S28" si="7">IF(D13=0,0,(D13/$D$8)*12000)</f>
        <v>283.73702422145328</v>
      </c>
      <c r="T13" s="147">
        <f t="shared" ref="T13:T28" si="8">IF(E13=0,0,(E13/$E$8)*12000)</f>
        <v>312.89788087555593</v>
      </c>
      <c r="U13" s="147">
        <f t="shared" ref="U13:U28" si="9">IF(F13=0,0,(F13/$F$8)*12000)</f>
        <v>288.62682390565664</v>
      </c>
      <c r="V13" s="147">
        <f t="shared" ref="V13:V28" si="10">IF(G13=0,0,(G13/$G$8)*12000)</f>
        <v>287.57327836114155</v>
      </c>
      <c r="W13" s="147">
        <f t="shared" ref="W13:W28" si="11">IF(C13=0,0,H13/C13)</f>
        <v>55.333333333333336</v>
      </c>
      <c r="X13" s="147">
        <f t="shared" ref="X13:X28" si="12">IF(D13=0,0,I13/D13)</f>
        <v>31.227642276422763</v>
      </c>
      <c r="Y13" s="147">
        <f t="shared" ref="Y13:Y28" si="13">IF(E13=0,0,J13/E13)</f>
        <v>41.628762541806019</v>
      </c>
      <c r="Z13" s="147">
        <f t="shared" ref="Z13:Z28" si="14">IF(F13=0,0,K13/F13)</f>
        <v>34.720221606648202</v>
      </c>
      <c r="AA13" s="147">
        <f t="shared" ref="AA13:AA28" si="15">IF(G13=0,0,L13/G13)</f>
        <v>39.68010752688172</v>
      </c>
      <c r="AB13" s="147">
        <f>IF(H13=0,0,(H13/$C$8)*12000)</f>
        <v>14391.578078233048</v>
      </c>
      <c r="AC13" s="147">
        <f>IF(I13=0,0,(I13/$D$8)*12000)</f>
        <v>8860.4382929642434</v>
      </c>
      <c r="AD13" s="147">
        <f>IF(J13=0,0,(J13/$E$8)*12000)</f>
        <v>13025.551582802826</v>
      </c>
      <c r="AE13" s="147">
        <f>IF(K13=0,0,(K13/$F$8)*12000)</f>
        <v>10021.187287627423</v>
      </c>
      <c r="AF13" s="147">
        <f>IF(L13=0,0,(L13/$G$8)*12000)</f>
        <v>11410.938607227985</v>
      </c>
      <c r="AG13" s="148">
        <f t="shared" ref="AG13:AG29" si="16">IF(H13=0,0,M13/H13)</f>
        <v>332.79292834819387</v>
      </c>
      <c r="AH13" s="148">
        <f t="shared" ref="AH13:AH29" si="17">IF(I13=0,0,N13/I13)</f>
        <v>596.42947653899228</v>
      </c>
      <c r="AI13" s="148">
        <f t="shared" ref="AI13:AI29" si="18">IF(J13=0,0,O13/J13)</f>
        <v>494.8230890086798</v>
      </c>
      <c r="AJ13" s="148">
        <f t="shared" ref="AJ13:AJ29" si="19">IF(K13=0,0,P13/K13)</f>
        <v>559.93862728118222</v>
      </c>
      <c r="AK13" s="149">
        <f t="shared" ref="AK13:AK29" si="20">IF(L13=0,0,Q13/L13)</f>
        <v>488.36255017528009</v>
      </c>
      <c r="AL13" s="148">
        <f t="shared" ref="AL13:AL28" si="21">IF(M13=0,0,M13/C$8)</f>
        <v>399.11795101723737</v>
      </c>
      <c r="AM13" s="148">
        <f t="shared" ref="AM13:AM28" si="22">IF(N13=0,0,N13/D$8)</f>
        <v>440.38554774822552</v>
      </c>
      <c r="AN13" s="148">
        <f t="shared" ref="AN13:AN28" si="23">IF(O13=0,0,O13/E$8)</f>
        <v>537.11197252036607</v>
      </c>
      <c r="AO13" s="148">
        <f t="shared" ref="AO13:AO28" si="24">IF(P13=0,0,P13/F$8)</f>
        <v>467.60415446347781</v>
      </c>
      <c r="AP13" s="150">
        <f t="shared" ref="AP13:AP28" si="25">IF(Q13=0,0,Q13/G$8)</f>
        <v>464.38958984328474</v>
      </c>
    </row>
    <row r="14" spans="1:45" ht="12.6">
      <c r="A14" s="163">
        <f>A13+1</f>
        <v>2</v>
      </c>
      <c r="B14" s="164" t="s">
        <v>437</v>
      </c>
      <c r="C14" s="375">
        <f>'7C_Utilization_Western'!C14+'7B_Utilization_Eastern'!C14+'7D_Utilization_The Cape'!C14</f>
        <v>164</v>
      </c>
      <c r="D14" s="375">
        <f>'7C_Utilization_Western'!D14+'7B_Utilization_Eastern'!D14+'7D_Utilization_The Cape'!D14</f>
        <v>178</v>
      </c>
      <c r="E14" s="375">
        <f>'7C_Utilization_Western'!E14+'7B_Utilization_Eastern'!E14+'7D_Utilization_The Cape'!E14</f>
        <v>191</v>
      </c>
      <c r="F14" s="375">
        <f>'7C_Utilization_Western'!F14+'7B_Utilization_Eastern'!F14+'7D_Utilization_The Cape'!F14</f>
        <v>267</v>
      </c>
      <c r="G14" s="375">
        <f>SUM(C14:F14)</f>
        <v>800</v>
      </c>
      <c r="H14" s="375">
        <f>'7C_Utilization_Western'!H14+'7B_Utilization_Eastern'!H14+'7D_Utilization_The Cape'!H14</f>
        <v>8070</v>
      </c>
      <c r="I14" s="375">
        <f>'7C_Utilization_Western'!I14+'7B_Utilization_Eastern'!I14+'7D_Utilization_The Cape'!I14</f>
        <v>5234</v>
      </c>
      <c r="J14" s="375">
        <f>'7C_Utilization_Western'!J14+'7B_Utilization_Eastern'!J14+'7D_Utilization_The Cape'!J14</f>
        <v>8182</v>
      </c>
      <c r="K14" s="375">
        <f>'7C_Utilization_Western'!K14+'7B_Utilization_Eastern'!K14+'7D_Utilization_The Cape'!K14</f>
        <v>9418</v>
      </c>
      <c r="L14" s="376">
        <f t="shared" si="4"/>
        <v>30904</v>
      </c>
      <c r="M14" s="377">
        <f>'7C_Utilization_Western'!M14+'7B_Utilization_Eastern'!M14+'7D_Utilization_The Cape'!M14</f>
        <v>1635346.8507980129</v>
      </c>
      <c r="N14" s="377">
        <f>'7C_Utilization_Western'!N14+'7B_Utilization_Eastern'!N14+'7D_Utilization_The Cape'!N14</f>
        <v>1347383.1899880273</v>
      </c>
      <c r="O14" s="377">
        <f>'7C_Utilization_Western'!O14+'7B_Utilization_Eastern'!O14+'7D_Utilization_The Cape'!O14</f>
        <v>2108613.9220542274</v>
      </c>
      <c r="P14" s="377">
        <f>'7C_Utilization_Western'!P14+'7B_Utilization_Eastern'!P14+'7D_Utilization_The Cape'!P14</f>
        <v>2691622.0651059304</v>
      </c>
      <c r="Q14" s="377">
        <f t="shared" si="5"/>
        <v>7782966.0279461984</v>
      </c>
      <c r="R14" s="147">
        <f t="shared" si="6"/>
        <v>203.11693673237693</v>
      </c>
      <c r="S14" s="147">
        <f t="shared" si="7"/>
        <v>205.30565167243367</v>
      </c>
      <c r="T14" s="147">
        <f t="shared" si="8"/>
        <v>199.87791052585681</v>
      </c>
      <c r="U14" s="147">
        <f t="shared" si="9"/>
        <v>213.47191684989008</v>
      </c>
      <c r="V14" s="147">
        <f t="shared" si="10"/>
        <v>206.14571925529862</v>
      </c>
      <c r="W14" s="147">
        <f t="shared" si="11"/>
        <v>49.207317073170735</v>
      </c>
      <c r="X14" s="147">
        <f t="shared" si="12"/>
        <v>29.40449438202247</v>
      </c>
      <c r="Y14" s="147">
        <f t="shared" si="13"/>
        <v>42.837696335078533</v>
      </c>
      <c r="Z14" s="147">
        <f t="shared" si="14"/>
        <v>35.273408239700373</v>
      </c>
      <c r="AA14" s="147">
        <f t="shared" si="15"/>
        <v>38.630000000000003</v>
      </c>
      <c r="AB14" s="147">
        <f>IF(H14=0,0,(H14/$C$8)*12000)</f>
        <v>9994.8395087212302</v>
      </c>
      <c r="AC14" s="147">
        <f>IF(I14=0,0,(I14/$D$8)*12000)</f>
        <v>6036.9088811995389</v>
      </c>
      <c r="AD14" s="147">
        <f>IF(J14=0,0,(J14/$E$8)*12000)</f>
        <v>8562.3092351966516</v>
      </c>
      <c r="AE14" s="147">
        <f>IF(K14=0,0,(K14/$F$8)*12000)</f>
        <v>7529.8820707575451</v>
      </c>
      <c r="AF14" s="147">
        <f>IF(L14=0,0,(L14/$G$8)*12000)</f>
        <v>7963.4091348321854</v>
      </c>
      <c r="AG14" s="148">
        <f t="shared" si="16"/>
        <v>202.64521075563977</v>
      </c>
      <c r="AH14" s="148">
        <f t="shared" si="17"/>
        <v>257.42896255025357</v>
      </c>
      <c r="AI14" s="148">
        <f t="shared" si="18"/>
        <v>257.713752389908</v>
      </c>
      <c r="AJ14" s="148">
        <f t="shared" si="19"/>
        <v>285.79550489551184</v>
      </c>
      <c r="AK14" s="149">
        <f t="shared" si="20"/>
        <v>251.84332215720289</v>
      </c>
      <c r="AL14" s="148">
        <f t="shared" si="21"/>
        <v>168.78386322613406</v>
      </c>
      <c r="AM14" s="148">
        <f t="shared" si="22"/>
        <v>129.50626585813413</v>
      </c>
      <c r="AN14" s="148">
        <f t="shared" si="23"/>
        <v>183.88540351044105</v>
      </c>
      <c r="AO14" s="148">
        <f t="shared" si="24"/>
        <v>179.33387068465123</v>
      </c>
      <c r="AP14" s="150">
        <f t="shared" si="25"/>
        <v>167.12761768442951</v>
      </c>
    </row>
    <row r="15" spans="1:45" ht="12.6">
      <c r="A15" s="163">
        <f t="shared" ref="A15:A28" si="26">A14+1</f>
        <v>3</v>
      </c>
      <c r="B15" s="164" t="s">
        <v>234</v>
      </c>
      <c r="C15" s="378"/>
      <c r="D15" s="378"/>
      <c r="E15" s="378"/>
      <c r="F15" s="378"/>
      <c r="G15" s="378"/>
      <c r="H15" s="375">
        <f>'7C_Utilization_Western'!H15+'7B_Utilization_Eastern'!H15+'7D_Utilization_The Cape'!H15</f>
        <v>8016</v>
      </c>
      <c r="I15" s="375">
        <f>'7C_Utilization_Western'!I15+'7B_Utilization_Eastern'!I15+'7D_Utilization_The Cape'!I15</f>
        <v>8892</v>
      </c>
      <c r="J15" s="375">
        <f>'7C_Utilization_Western'!J15+'7B_Utilization_Eastern'!J15+'7D_Utilization_The Cape'!J15</f>
        <v>10047</v>
      </c>
      <c r="K15" s="375">
        <f>'7C_Utilization_Western'!K15+'7B_Utilization_Eastern'!K15+'7D_Utilization_The Cape'!K15</f>
        <v>12372</v>
      </c>
      <c r="L15" s="376">
        <f t="shared" si="4"/>
        <v>39327</v>
      </c>
      <c r="M15" s="377">
        <f>'7C_Utilization_Western'!M15+'7B_Utilization_Eastern'!M15+'7D_Utilization_The Cape'!M15</f>
        <v>2699179.8218433065</v>
      </c>
      <c r="N15" s="377">
        <f>'7C_Utilization_Western'!N15+'7B_Utilization_Eastern'!N15+'7D_Utilization_The Cape'!N15</f>
        <v>2957601.3629494365</v>
      </c>
      <c r="O15" s="377">
        <f>'7C_Utilization_Western'!O15+'7B_Utilization_Eastern'!O15+'7D_Utilization_The Cape'!O15</f>
        <v>3204093.9559940598</v>
      </c>
      <c r="P15" s="377">
        <f>'7C_Utilization_Western'!P15+'7B_Utilization_Eastern'!P15+'7D_Utilization_The Cape'!P15</f>
        <v>4488807.6452152906</v>
      </c>
      <c r="Q15" s="377">
        <f t="shared" si="5"/>
        <v>13349682.786002092</v>
      </c>
      <c r="R15" s="147">
        <f t="shared" si="6"/>
        <v>0</v>
      </c>
      <c r="S15" s="147">
        <f t="shared" si="7"/>
        <v>0</v>
      </c>
      <c r="T15" s="147">
        <f t="shared" si="8"/>
        <v>0</v>
      </c>
      <c r="U15" s="147">
        <f t="shared" si="9"/>
        <v>0</v>
      </c>
      <c r="V15" s="147">
        <f t="shared" si="10"/>
        <v>0</v>
      </c>
      <c r="W15" s="147">
        <f t="shared" si="11"/>
        <v>0</v>
      </c>
      <c r="X15" s="147">
        <f t="shared" si="12"/>
        <v>0</v>
      </c>
      <c r="Y15" s="147">
        <f t="shared" si="13"/>
        <v>0</v>
      </c>
      <c r="Z15" s="147">
        <f t="shared" si="14"/>
        <v>0</v>
      </c>
      <c r="AA15" s="147">
        <f t="shared" si="15"/>
        <v>0</v>
      </c>
      <c r="AB15" s="147">
        <f>IF(H15=0,0,(H15/$C$8)*12000)</f>
        <v>9927.9595417483742</v>
      </c>
      <c r="AC15" s="147">
        <f>IF(I15=0,0,(I15/$D$8)*12000)</f>
        <v>10256.055363321799</v>
      </c>
      <c r="AD15" s="147">
        <f>IF(J15=0,0,(J15/$E$8)*12000)</f>
        <v>10513.996686142844</v>
      </c>
      <c r="AE15" s="147">
        <f>IF(K15=0,0,(K15/$F$8)*12000)</f>
        <v>9891.6650009994009</v>
      </c>
      <c r="AF15" s="147">
        <f>IF(L15=0,0,(L15/$G$8)*12000)</f>
        <v>10133.865876441409</v>
      </c>
      <c r="AG15" s="148">
        <f t="shared" si="16"/>
        <v>336.72402967107115</v>
      </c>
      <c r="AH15" s="148">
        <f t="shared" si="17"/>
        <v>332.61373852332844</v>
      </c>
      <c r="AI15" s="148">
        <f t="shared" si="18"/>
        <v>318.91051617339104</v>
      </c>
      <c r="AJ15" s="148">
        <f t="shared" si="19"/>
        <v>362.81988726279428</v>
      </c>
      <c r="AK15" s="149">
        <f t="shared" si="20"/>
        <v>339.45337264480111</v>
      </c>
      <c r="AL15" s="148">
        <f t="shared" si="21"/>
        <v>278.58187860907282</v>
      </c>
      <c r="AM15" s="148">
        <f t="shared" si="22"/>
        <v>284.27540974139146</v>
      </c>
      <c r="AN15" s="148">
        <f t="shared" si="23"/>
        <v>279.41867585192813</v>
      </c>
      <c r="AO15" s="148">
        <f t="shared" si="24"/>
        <v>299.07439837532752</v>
      </c>
      <c r="AP15" s="150">
        <f t="shared" si="25"/>
        <v>286.66457914067496</v>
      </c>
    </row>
    <row r="16" spans="1:45" ht="12.6">
      <c r="A16" s="163">
        <f t="shared" si="26"/>
        <v>4</v>
      </c>
      <c r="B16" s="164" t="s">
        <v>235</v>
      </c>
      <c r="C16" s="378"/>
      <c r="D16" s="378"/>
      <c r="E16" s="378"/>
      <c r="F16" s="378"/>
      <c r="G16" s="378"/>
      <c r="H16" s="375">
        <f>'7C_Utilization_Western'!H16+'7B_Utilization_Eastern'!H16+'7D_Utilization_The Cape'!H16</f>
        <v>10150</v>
      </c>
      <c r="I16" s="375">
        <f>'7C_Utilization_Western'!I16+'7B_Utilization_Eastern'!I16+'7D_Utilization_The Cape'!I16</f>
        <v>9941</v>
      </c>
      <c r="J16" s="375">
        <f>'7C_Utilization_Western'!J16+'7B_Utilization_Eastern'!J16+'7D_Utilization_The Cape'!J16</f>
        <v>10104</v>
      </c>
      <c r="K16" s="375">
        <f>'7C_Utilization_Western'!K16+'7B_Utilization_Eastern'!K16+'7D_Utilization_The Cape'!K16</f>
        <v>12333</v>
      </c>
      <c r="L16" s="376">
        <f t="shared" si="4"/>
        <v>42528</v>
      </c>
      <c r="M16" s="377">
        <f>'7C_Utilization_Western'!M16+'7B_Utilization_Eastern'!M16+'7D_Utilization_The Cape'!M16</f>
        <v>1426823.2101601702</v>
      </c>
      <c r="N16" s="377">
        <f>'7C_Utilization_Western'!N16+'7B_Utilization_Eastern'!N16+'7D_Utilization_The Cape'!N16</f>
        <v>1535895.6466151094</v>
      </c>
      <c r="O16" s="377">
        <f>'7C_Utilization_Western'!O16+'7B_Utilization_Eastern'!O16+'7D_Utilization_The Cape'!O16</f>
        <v>1603712.2650376991</v>
      </c>
      <c r="P16" s="377">
        <f>'7C_Utilization_Western'!P16+'7B_Utilization_Eastern'!P16+'7D_Utilization_The Cape'!P16</f>
        <v>1969651.9239689577</v>
      </c>
      <c r="Q16" s="377">
        <f t="shared" si="5"/>
        <v>6536083.0457819365</v>
      </c>
      <c r="R16" s="147">
        <f t="shared" si="6"/>
        <v>0</v>
      </c>
      <c r="S16" s="147">
        <f t="shared" si="7"/>
        <v>0</v>
      </c>
      <c r="T16" s="147">
        <f t="shared" si="8"/>
        <v>0</v>
      </c>
      <c r="U16" s="147">
        <f t="shared" si="9"/>
        <v>0</v>
      </c>
      <c r="V16" s="147">
        <f t="shared" si="10"/>
        <v>0</v>
      </c>
      <c r="W16" s="147">
        <f t="shared" si="11"/>
        <v>0</v>
      </c>
      <c r="X16" s="147">
        <f t="shared" si="12"/>
        <v>0</v>
      </c>
      <c r="Y16" s="147">
        <f t="shared" si="13"/>
        <v>0</v>
      </c>
      <c r="Z16" s="147">
        <f t="shared" si="14"/>
        <v>0</v>
      </c>
      <c r="AA16" s="147">
        <f t="shared" si="15"/>
        <v>0</v>
      </c>
      <c r="AB16" s="147">
        <f>IF(H16=0,0,(H16/$C$8)*12000)</f>
        <v>12570.956755083083</v>
      </c>
      <c r="AC16" s="147">
        <f>IF(I16=0,0,(I16/$D$8)*12000)</f>
        <v>11465.974625144176</v>
      </c>
      <c r="AD16" s="147">
        <f>IF(J16=0,0,(J16/$E$8)*12000)</f>
        <v>10573.64611493852</v>
      </c>
      <c r="AE16" s="147">
        <f>IF(K16=0,0,(K16/$F$8)*12000)</f>
        <v>9860.4837097741347</v>
      </c>
      <c r="AF16" s="147">
        <f>IF(L16=0,0,(L16/$G$8)*12000)</f>
        <v>10958.706435611672</v>
      </c>
      <c r="AG16" s="148">
        <f t="shared" si="16"/>
        <v>140.57371528671626</v>
      </c>
      <c r="AH16" s="148">
        <f t="shared" si="17"/>
        <v>154.50112127704551</v>
      </c>
      <c r="AI16" s="148">
        <f t="shared" si="18"/>
        <v>158.72053296097576</v>
      </c>
      <c r="AJ16" s="148">
        <f t="shared" si="19"/>
        <v>159.70582372244854</v>
      </c>
      <c r="AK16" s="149">
        <f t="shared" si="20"/>
        <v>153.68893542564749</v>
      </c>
      <c r="AL16" s="148">
        <f t="shared" si="21"/>
        <v>147.26217464755601</v>
      </c>
      <c r="AM16" s="148">
        <f t="shared" si="22"/>
        <v>147.62549467657723</v>
      </c>
      <c r="AN16" s="148">
        <f t="shared" si="23"/>
        <v>139.85456222531604</v>
      </c>
      <c r="AO16" s="148">
        <f t="shared" si="24"/>
        <v>131.23138943093861</v>
      </c>
      <c r="AP16" s="150">
        <f t="shared" si="25"/>
        <v>140.35266047761249</v>
      </c>
      <c r="AS16" s="369"/>
    </row>
    <row r="17" spans="1:45" ht="12.6">
      <c r="A17" s="163">
        <f t="shared" si="26"/>
        <v>5</v>
      </c>
      <c r="B17" s="164" t="s">
        <v>236</v>
      </c>
      <c r="C17" s="378"/>
      <c r="D17" s="378"/>
      <c r="E17" s="378"/>
      <c r="F17" s="378"/>
      <c r="G17" s="378"/>
      <c r="H17" s="375">
        <f>'7C_Utilization_Western'!H17+'7B_Utilization_Eastern'!H17+'7D_Utilization_The Cape'!H17</f>
        <v>24356</v>
      </c>
      <c r="I17" s="375">
        <f>'7C_Utilization_Western'!I17+'7B_Utilization_Eastern'!I17+'7D_Utilization_The Cape'!I17</f>
        <v>26918</v>
      </c>
      <c r="J17" s="375">
        <f>'7C_Utilization_Western'!J17+'7B_Utilization_Eastern'!J17+'7D_Utilization_The Cape'!J17</f>
        <v>30207</v>
      </c>
      <c r="K17" s="375">
        <f>'7C_Utilization_Western'!K17+'7B_Utilization_Eastern'!K17+'7D_Utilization_The Cape'!K17</f>
        <v>37070</v>
      </c>
      <c r="L17" s="376">
        <f t="shared" si="4"/>
        <v>118551</v>
      </c>
      <c r="M17" s="377">
        <f>'7C_Utilization_Western'!M17+'7B_Utilization_Eastern'!M17+'7D_Utilization_The Cape'!M17</f>
        <v>2149821.0724795065</v>
      </c>
      <c r="N17" s="377">
        <f>'7C_Utilization_Western'!N17+'7B_Utilization_Eastern'!N17+'7D_Utilization_The Cape'!N17</f>
        <v>2455444.9563014782</v>
      </c>
      <c r="O17" s="377">
        <f>'7C_Utilization_Western'!O17+'7B_Utilization_Eastern'!O17+'7D_Utilization_The Cape'!O17</f>
        <v>2826881.398261331</v>
      </c>
      <c r="P17" s="377">
        <f>'7C_Utilization_Western'!P17+'7B_Utilization_Eastern'!P17+'7D_Utilization_The Cape'!P17</f>
        <v>3608737.3097357326</v>
      </c>
      <c r="Q17" s="377">
        <f t="shared" si="5"/>
        <v>11040884.736778049</v>
      </c>
      <c r="R17" s="147">
        <f t="shared" si="6"/>
        <v>0</v>
      </c>
      <c r="S17" s="147">
        <f t="shared" si="7"/>
        <v>0</v>
      </c>
      <c r="T17" s="147">
        <f t="shared" si="8"/>
        <v>0</v>
      </c>
      <c r="U17" s="147">
        <f t="shared" si="9"/>
        <v>0</v>
      </c>
      <c r="V17" s="147">
        <f t="shared" si="10"/>
        <v>0</v>
      </c>
      <c r="W17" s="147">
        <f t="shared" si="11"/>
        <v>0</v>
      </c>
      <c r="X17" s="147">
        <f t="shared" si="12"/>
        <v>0</v>
      </c>
      <c r="Y17" s="147">
        <f t="shared" si="13"/>
        <v>0</v>
      </c>
      <c r="Z17" s="147">
        <f t="shared" si="14"/>
        <v>0</v>
      </c>
      <c r="AA17" s="147">
        <f t="shared" si="15"/>
        <v>0</v>
      </c>
      <c r="AB17" s="147">
        <f t="shared" ref="AB17" si="27">IF(H17=0,0,(H17/$C$8)*12000)</f>
        <v>30165.342140571782</v>
      </c>
      <c r="AC17" s="147">
        <f t="shared" ref="AC17" si="28">IF(I17=0,0,(I17/$D$8)*12000)</f>
        <v>31047.289504036908</v>
      </c>
      <c r="AD17" s="147">
        <f t="shared" ref="AD17" si="29">IF(J17=0,0,(J17/$E$8)*12000)</f>
        <v>31611.057818086683</v>
      </c>
      <c r="AE17" s="147">
        <f t="shared" ref="AE17" si="30">IF(K17=0,0,(K17/$F$8)*12000)</f>
        <v>29638.217069758146</v>
      </c>
      <c r="AF17" s="147">
        <f t="shared" ref="AF17" si="31">IF(L17=0,0,(L17/$G$8)*12000)</f>
        <v>30548.476454293628</v>
      </c>
      <c r="AG17" s="148">
        <f t="shared" si="16"/>
        <v>88.26659026439097</v>
      </c>
      <c r="AH17" s="148">
        <f t="shared" si="17"/>
        <v>91.219442614662242</v>
      </c>
      <c r="AI17" s="148">
        <f t="shared" si="18"/>
        <v>93.58365273815113</v>
      </c>
      <c r="AJ17" s="148">
        <f t="shared" si="19"/>
        <v>97.349266515665832</v>
      </c>
      <c r="AK17" s="149">
        <f t="shared" si="20"/>
        <v>93.13194099398612</v>
      </c>
      <c r="AL17" s="148">
        <f t="shared" si="21"/>
        <v>221.88265790891799</v>
      </c>
      <c r="AM17" s="148">
        <f t="shared" si="22"/>
        <v>236.00970360452501</v>
      </c>
      <c r="AN17" s="148">
        <f t="shared" si="23"/>
        <v>246.52318812778677</v>
      </c>
      <c r="AO17" s="148">
        <f t="shared" si="24"/>
        <v>240.43822438108685</v>
      </c>
      <c r="AP17" s="150">
        <f t="shared" si="25"/>
        <v>237.0865755497874</v>
      </c>
      <c r="AS17" s="369"/>
    </row>
    <row r="18" spans="1:45" ht="12.6">
      <c r="A18" s="163">
        <f t="shared" si="26"/>
        <v>6</v>
      </c>
      <c r="B18" s="164" t="s">
        <v>244</v>
      </c>
      <c r="C18" s="378"/>
      <c r="D18" s="378"/>
      <c r="E18" s="378"/>
      <c r="F18" s="378"/>
      <c r="G18" s="378"/>
      <c r="H18" s="375">
        <f>'7C_Utilization_Western'!H18+'7B_Utilization_Eastern'!H18+'7D_Utilization_The Cape'!H18</f>
        <v>27295</v>
      </c>
      <c r="I18" s="375">
        <f>'7C_Utilization_Western'!I18+'7B_Utilization_Eastern'!I18+'7D_Utilization_The Cape'!I18</f>
        <v>30464</v>
      </c>
      <c r="J18" s="375">
        <f>'7C_Utilization_Western'!J18+'7B_Utilization_Eastern'!J18+'7D_Utilization_The Cape'!J18</f>
        <v>31870</v>
      </c>
      <c r="K18" s="375">
        <f>'7C_Utilization_Western'!K18+'7B_Utilization_Eastern'!K18+'7D_Utilization_The Cape'!K18</f>
        <v>37102</v>
      </c>
      <c r="L18" s="376">
        <f t="shared" si="4"/>
        <v>126731</v>
      </c>
      <c r="M18" s="377">
        <f>'7C_Utilization_Western'!M18+'7B_Utilization_Eastern'!M18+'7D_Utilization_The Cape'!M18</f>
        <v>2788578.284086769</v>
      </c>
      <c r="N18" s="377">
        <f>'7C_Utilization_Western'!N18+'7B_Utilization_Eastern'!N18+'7D_Utilization_The Cape'!N18</f>
        <v>3106903.1770188003</v>
      </c>
      <c r="O18" s="377">
        <f>'7C_Utilization_Western'!O18+'7B_Utilization_Eastern'!O18+'7D_Utilization_The Cape'!O18</f>
        <v>3244821.8292657929</v>
      </c>
      <c r="P18" s="377">
        <f>'7C_Utilization_Western'!P18+'7B_Utilization_Eastern'!P18+'7D_Utilization_The Cape'!P18</f>
        <v>3750068.2926394353</v>
      </c>
      <c r="Q18" s="377">
        <f t="shared" si="5"/>
        <v>12890371.583010796</v>
      </c>
      <c r="R18" s="147">
        <f t="shared" si="6"/>
        <v>0</v>
      </c>
      <c r="S18" s="147">
        <f t="shared" si="7"/>
        <v>0</v>
      </c>
      <c r="T18" s="147">
        <f t="shared" si="8"/>
        <v>0</v>
      </c>
      <c r="U18" s="147">
        <f t="shared" si="9"/>
        <v>0</v>
      </c>
      <c r="V18" s="147">
        <f t="shared" si="10"/>
        <v>0</v>
      </c>
      <c r="W18" s="147">
        <f t="shared" si="11"/>
        <v>0</v>
      </c>
      <c r="X18" s="147">
        <f t="shared" si="12"/>
        <v>0</v>
      </c>
      <c r="Y18" s="147">
        <f t="shared" si="13"/>
        <v>0</v>
      </c>
      <c r="Z18" s="147">
        <f t="shared" si="14"/>
        <v>0</v>
      </c>
      <c r="AA18" s="147">
        <f t="shared" si="15"/>
        <v>0</v>
      </c>
      <c r="AB18" s="147">
        <f t="shared" ref="AB18:AB29" si="32">IF(H18=0,0,(H18/$C$8)*12000)</f>
        <v>33805.346268964808</v>
      </c>
      <c r="AC18" s="147">
        <f t="shared" ref="AC18:AC29" si="33">IF(I18=0,0,(I18/$D$8)*12000)</f>
        <v>35137.254901960783</v>
      </c>
      <c r="AD18" s="147">
        <f t="shared" ref="AD18:AD29" si="34">IF(J18=0,0,(J18/$E$8)*12000)</f>
        <v>33351.356065230662</v>
      </c>
      <c r="AE18" s="147">
        <f t="shared" ref="AE18:AE29" si="35">IF(K18=0,0,(K18/$F$8)*12000)</f>
        <v>29663.801718968618</v>
      </c>
      <c r="AF18" s="147">
        <f t="shared" ref="AF18:AF29" si="36">IF(L18=0,0,(L18/$G$8)*12000)</f>
        <v>32656.316433679058</v>
      </c>
      <c r="AG18" s="148">
        <f t="shared" si="16"/>
        <v>102.16443612701114</v>
      </c>
      <c r="AH18" s="148">
        <f t="shared" si="17"/>
        <v>101.98605491789654</v>
      </c>
      <c r="AI18" s="148">
        <f t="shared" si="18"/>
        <v>101.81430276955736</v>
      </c>
      <c r="AJ18" s="148">
        <f t="shared" si="19"/>
        <v>101.07455912456027</v>
      </c>
      <c r="AK18" s="149">
        <f t="shared" si="20"/>
        <v>101.71443122054427</v>
      </c>
      <c r="AL18" s="148">
        <f t="shared" si="21"/>
        <v>287.80867830392907</v>
      </c>
      <c r="AM18" s="148">
        <f t="shared" si="22"/>
        <v>298.62583400795853</v>
      </c>
      <c r="AN18" s="148">
        <f t="shared" si="23"/>
        <v>282.97042201672565</v>
      </c>
      <c r="AO18" s="148">
        <f t="shared" si="24"/>
        <v>249.85464005859387</v>
      </c>
      <c r="AP18" s="150">
        <f t="shared" si="25"/>
        <v>276.80155431748153</v>
      </c>
      <c r="AS18" s="369"/>
    </row>
    <row r="19" spans="1:45" ht="12.6">
      <c r="A19" s="163">
        <f t="shared" si="26"/>
        <v>7</v>
      </c>
      <c r="B19" s="164" t="s">
        <v>245</v>
      </c>
      <c r="C19" s="378"/>
      <c r="D19" s="378"/>
      <c r="E19" s="378"/>
      <c r="F19" s="378"/>
      <c r="G19" s="378"/>
      <c r="H19" s="375">
        <f>'7C_Utilization_Western'!H19+'7B_Utilization_Eastern'!H19+'7D_Utilization_The Cape'!H19</f>
        <v>9072</v>
      </c>
      <c r="I19" s="375">
        <f>'7C_Utilization_Western'!I19+'7B_Utilization_Eastern'!I19+'7D_Utilization_The Cape'!I19</f>
        <v>10201</v>
      </c>
      <c r="J19" s="375">
        <f>'7C_Utilization_Western'!J19+'7B_Utilization_Eastern'!J19+'7D_Utilization_The Cape'!J19</f>
        <v>11093</v>
      </c>
      <c r="K19" s="375">
        <f>'7C_Utilization_Western'!K19+'7B_Utilization_Eastern'!K19+'7D_Utilization_The Cape'!K19</f>
        <v>13808</v>
      </c>
      <c r="L19" s="376">
        <f t="shared" si="4"/>
        <v>44174</v>
      </c>
      <c r="M19" s="377">
        <f>'7C_Utilization_Western'!M19+'7B_Utilization_Eastern'!M19+'7D_Utilization_The Cape'!M19</f>
        <v>897592.39805634844</v>
      </c>
      <c r="N19" s="377">
        <f>'7C_Utilization_Western'!N19+'7B_Utilization_Eastern'!N19+'7D_Utilization_The Cape'!N19</f>
        <v>991201.08295216644</v>
      </c>
      <c r="O19" s="377">
        <f>'7C_Utilization_Western'!O19+'7B_Utilization_Eastern'!O19+'7D_Utilization_The Cape'!O19</f>
        <v>1104662.8852067937</v>
      </c>
      <c r="P19" s="377">
        <f>'7C_Utilization_Western'!P19+'7B_Utilization_Eastern'!P19+'7D_Utilization_The Cape'!P19</f>
        <v>1361641.4273330113</v>
      </c>
      <c r="Q19" s="377">
        <f t="shared" si="5"/>
        <v>4355097.7935483195</v>
      </c>
      <c r="R19" s="147">
        <f t="shared" ref="R19:R22" si="37">IF(C19=0,0,(C19/$C$8)*12000)</f>
        <v>0</v>
      </c>
      <c r="S19" s="147">
        <f t="shared" ref="S19:S22" si="38">IF(D19=0,0,(D19/$D$8)*12000)</f>
        <v>0</v>
      </c>
      <c r="T19" s="147">
        <f t="shared" ref="T19:T22" si="39">IF(E19=0,0,(E19/$E$8)*12000)</f>
        <v>0</v>
      </c>
      <c r="U19" s="147">
        <f t="shared" ref="U19:U22" si="40">IF(F19=0,0,(F19/$F$8)*12000)</f>
        <v>0</v>
      </c>
      <c r="V19" s="147">
        <f t="shared" ref="V19:V22" si="41">IF(G19=0,0,(G19/$G$8)*12000)</f>
        <v>0</v>
      </c>
      <c r="W19" s="147">
        <f t="shared" ref="W19:W22" si="42">IF(C19=0,0,H19/C19)</f>
        <v>0</v>
      </c>
      <c r="X19" s="147">
        <f t="shared" si="12"/>
        <v>0</v>
      </c>
      <c r="Y19" s="147">
        <f t="shared" si="13"/>
        <v>0</v>
      </c>
      <c r="Z19" s="147">
        <f t="shared" si="14"/>
        <v>0</v>
      </c>
      <c r="AA19" s="147">
        <f t="shared" si="15"/>
        <v>0</v>
      </c>
      <c r="AB19" s="147">
        <f t="shared" si="32"/>
        <v>11235.834451439778</v>
      </c>
      <c r="AC19" s="147">
        <f t="shared" si="33"/>
        <v>11765.859284890426</v>
      </c>
      <c r="AD19" s="147">
        <f t="shared" si="34"/>
        <v>11608.616028603819</v>
      </c>
      <c r="AE19" s="147">
        <f t="shared" si="35"/>
        <v>11039.776134319409</v>
      </c>
      <c r="AF19" s="147">
        <f t="shared" si="36"/>
        <v>11382.85125297945</v>
      </c>
      <c r="AG19" s="148">
        <f t="shared" si="16"/>
        <v>98.940960985047226</v>
      </c>
      <c r="AH19" s="148">
        <f t="shared" ref="AH19:AH22" si="43">IF(I19=0,0,N19/I19)</f>
        <v>97.167050578587038</v>
      </c>
      <c r="AI19" s="148">
        <f t="shared" ref="AI19:AI22" si="44">IF(J19=0,0,O19/J19)</f>
        <v>99.581978293229398</v>
      </c>
      <c r="AJ19" s="148">
        <f t="shared" ref="AJ19:AJ22" si="45">IF(K19=0,0,P19/K19)</f>
        <v>98.612501979505453</v>
      </c>
      <c r="AK19" s="149">
        <f t="shared" si="20"/>
        <v>98.589618181471437</v>
      </c>
      <c r="AL19" s="148">
        <f t="shared" si="21"/>
        <v>92.640354841196043</v>
      </c>
      <c r="AM19" s="148">
        <f t="shared" si="22"/>
        <v>95.271153686290504</v>
      </c>
      <c r="AN19" s="148">
        <f t="shared" si="23"/>
        <v>96.334079114571693</v>
      </c>
      <c r="AO19" s="148">
        <f t="shared" si="24"/>
        <v>90.721662158239141</v>
      </c>
      <c r="AP19" s="150">
        <f t="shared" si="25"/>
        <v>93.519246570643986</v>
      </c>
      <c r="AS19" s="369"/>
    </row>
    <row r="20" spans="1:45" ht="12.6">
      <c r="A20" s="163">
        <f t="shared" si="26"/>
        <v>8</v>
      </c>
      <c r="B20" s="164" t="s">
        <v>246</v>
      </c>
      <c r="C20" s="378"/>
      <c r="D20" s="378"/>
      <c r="E20" s="378"/>
      <c r="F20" s="378"/>
      <c r="G20" s="378"/>
      <c r="H20" s="375">
        <f>'7C_Utilization_Western'!H20+'7B_Utilization_Eastern'!H20+'7D_Utilization_The Cape'!H20</f>
        <v>3448</v>
      </c>
      <c r="I20" s="375">
        <f>'7C_Utilization_Western'!I20+'7B_Utilization_Eastern'!I20+'7D_Utilization_The Cape'!I20</f>
        <v>3677</v>
      </c>
      <c r="J20" s="375">
        <f>'7C_Utilization_Western'!J20+'7B_Utilization_Eastern'!J20+'7D_Utilization_The Cape'!J20</f>
        <v>3611</v>
      </c>
      <c r="K20" s="375">
        <f>'7C_Utilization_Western'!K20+'7B_Utilization_Eastern'!K20+'7D_Utilization_The Cape'!K20</f>
        <v>4949</v>
      </c>
      <c r="L20" s="376">
        <f t="shared" si="4"/>
        <v>15685</v>
      </c>
      <c r="M20" s="377">
        <f>'7C_Utilization_Western'!M20+'7B_Utilization_Eastern'!M20+'7D_Utilization_The Cape'!M20</f>
        <v>389303.57645035553</v>
      </c>
      <c r="N20" s="377">
        <f>'7C_Utilization_Western'!N20+'7B_Utilization_Eastern'!N20+'7D_Utilization_The Cape'!N20</f>
        <v>437045.3160182531</v>
      </c>
      <c r="O20" s="377">
        <f>'7C_Utilization_Western'!O20+'7B_Utilization_Eastern'!O20+'7D_Utilization_The Cape'!O20</f>
        <v>442915.12005424086</v>
      </c>
      <c r="P20" s="377">
        <f>'7C_Utilization_Western'!P20+'7B_Utilization_Eastern'!P20+'7D_Utilization_The Cape'!P20</f>
        <v>595082.38326516293</v>
      </c>
      <c r="Q20" s="377">
        <f t="shared" si="5"/>
        <v>1864346.3957880125</v>
      </c>
      <c r="R20" s="147">
        <f t="shared" si="37"/>
        <v>0</v>
      </c>
      <c r="S20" s="147">
        <f t="shared" si="38"/>
        <v>0</v>
      </c>
      <c r="T20" s="147">
        <f t="shared" si="39"/>
        <v>0</v>
      </c>
      <c r="U20" s="147">
        <f t="shared" si="40"/>
        <v>0</v>
      </c>
      <c r="V20" s="147">
        <f t="shared" si="41"/>
        <v>0</v>
      </c>
      <c r="W20" s="147">
        <f t="shared" si="42"/>
        <v>0</v>
      </c>
      <c r="X20" s="147">
        <f t="shared" si="12"/>
        <v>0</v>
      </c>
      <c r="Y20" s="147">
        <f t="shared" si="13"/>
        <v>0</v>
      </c>
      <c r="Z20" s="147">
        <f t="shared" si="14"/>
        <v>0</v>
      </c>
      <c r="AA20" s="147">
        <f t="shared" si="15"/>
        <v>0</v>
      </c>
      <c r="AB20" s="147">
        <f t="shared" si="32"/>
        <v>4270.4097430075344</v>
      </c>
      <c r="AC20" s="147">
        <f t="shared" si="33"/>
        <v>4241.0611303344867</v>
      </c>
      <c r="AD20" s="147">
        <f t="shared" si="34"/>
        <v>3778.8436382663294</v>
      </c>
      <c r="AE20" s="147">
        <f t="shared" si="35"/>
        <v>3956.8259044573256</v>
      </c>
      <c r="AF20" s="147">
        <f t="shared" si="36"/>
        <v>4041.7445081491983</v>
      </c>
      <c r="AG20" s="148">
        <f t="shared" si="16"/>
        <v>112.907069736182</v>
      </c>
      <c r="AH20" s="148">
        <f t="shared" si="43"/>
        <v>118.85921023069163</v>
      </c>
      <c r="AI20" s="148">
        <f t="shared" si="44"/>
        <v>122.65719192861835</v>
      </c>
      <c r="AJ20" s="148">
        <f t="shared" si="45"/>
        <v>120.24295479191007</v>
      </c>
      <c r="AK20" s="149">
        <f t="shared" si="20"/>
        <v>118.86174024788095</v>
      </c>
      <c r="AL20" s="148">
        <f t="shared" si="21"/>
        <v>40.17995422131856</v>
      </c>
      <c r="AM20" s="148">
        <f t="shared" si="22"/>
        <v>42.007431374303451</v>
      </c>
      <c r="AN20" s="148">
        <f t="shared" si="23"/>
        <v>38.625195783922635</v>
      </c>
      <c r="AO20" s="148">
        <f t="shared" si="24"/>
        <v>39.64836986242674</v>
      </c>
      <c r="AP20" s="150">
        <f t="shared" si="25"/>
        <v>40.034065489660776</v>
      </c>
      <c r="AS20" s="369"/>
    </row>
    <row r="21" spans="1:45" ht="12.6">
      <c r="A21" s="163">
        <f t="shared" si="26"/>
        <v>9</v>
      </c>
      <c r="B21" s="164" t="s">
        <v>247</v>
      </c>
      <c r="C21" s="378"/>
      <c r="D21" s="378"/>
      <c r="E21" s="378"/>
      <c r="F21" s="378"/>
      <c r="G21" s="378"/>
      <c r="H21" s="375">
        <f>'7C_Utilization_Western'!H21+'7B_Utilization_Eastern'!H21+'7D_Utilization_The Cape'!H21</f>
        <v>571</v>
      </c>
      <c r="I21" s="375">
        <f>'7C_Utilization_Western'!I21+'7B_Utilization_Eastern'!I21+'7D_Utilization_The Cape'!I21</f>
        <v>660</v>
      </c>
      <c r="J21" s="375">
        <f>'7C_Utilization_Western'!J21+'7B_Utilization_Eastern'!J21+'7D_Utilization_The Cape'!J21</f>
        <v>781</v>
      </c>
      <c r="K21" s="375">
        <f>'7C_Utilization_Western'!K21+'7B_Utilization_Eastern'!K21+'7D_Utilization_The Cape'!K21</f>
        <v>1093</v>
      </c>
      <c r="L21" s="376">
        <f t="shared" si="4"/>
        <v>3105</v>
      </c>
      <c r="M21" s="377">
        <f>'7C_Utilization_Western'!M21+'7B_Utilization_Eastern'!M21+'7D_Utilization_The Cape'!M21</f>
        <v>63041.464849055512</v>
      </c>
      <c r="N21" s="377">
        <f>'7C_Utilization_Western'!N21+'7B_Utilization_Eastern'!N21+'7D_Utilization_The Cape'!N21</f>
        <v>81937.785877223287</v>
      </c>
      <c r="O21" s="377">
        <f>'7C_Utilization_Western'!O21+'7B_Utilization_Eastern'!O21+'7D_Utilization_The Cape'!O21</f>
        <v>87734.500269726166</v>
      </c>
      <c r="P21" s="377">
        <f>'7C_Utilization_Western'!P21+'7B_Utilization_Eastern'!P21+'7D_Utilization_The Cape'!P21</f>
        <v>120633.8860826577</v>
      </c>
      <c r="Q21" s="377">
        <f t="shared" si="5"/>
        <v>353347.63707866264</v>
      </c>
      <c r="R21" s="147">
        <f t="shared" si="37"/>
        <v>0</v>
      </c>
      <c r="S21" s="147">
        <f t="shared" si="38"/>
        <v>0</v>
      </c>
      <c r="T21" s="147">
        <f t="shared" si="39"/>
        <v>0</v>
      </c>
      <c r="U21" s="147">
        <f t="shared" si="40"/>
        <v>0</v>
      </c>
      <c r="V21" s="147">
        <f t="shared" si="41"/>
        <v>0</v>
      </c>
      <c r="W21" s="147">
        <f t="shared" si="42"/>
        <v>0</v>
      </c>
      <c r="X21" s="147">
        <f t="shared" si="12"/>
        <v>0</v>
      </c>
      <c r="Y21" s="147">
        <f t="shared" si="13"/>
        <v>0</v>
      </c>
      <c r="Z21" s="147">
        <f t="shared" si="14"/>
        <v>0</v>
      </c>
      <c r="AA21" s="147">
        <f t="shared" si="15"/>
        <v>0</v>
      </c>
      <c r="AB21" s="147">
        <f t="shared" si="32"/>
        <v>707.19372484260498</v>
      </c>
      <c r="AC21" s="147">
        <f t="shared" si="33"/>
        <v>761.24567474048433</v>
      </c>
      <c r="AD21" s="147">
        <f t="shared" si="34"/>
        <v>817.30182262143535</v>
      </c>
      <c r="AE21" s="147">
        <f t="shared" si="35"/>
        <v>873.8756745952428</v>
      </c>
      <c r="AF21" s="147">
        <f t="shared" si="36"/>
        <v>800.10307285962767</v>
      </c>
      <c r="AG21" s="148">
        <f t="shared" si="16"/>
        <v>110.40536751148076</v>
      </c>
      <c r="AH21" s="148">
        <f t="shared" si="43"/>
        <v>124.14816042003528</v>
      </c>
      <c r="AI21" s="148">
        <f t="shared" si="44"/>
        <v>112.33610789977742</v>
      </c>
      <c r="AJ21" s="148">
        <f t="shared" si="45"/>
        <v>110.36952066116899</v>
      </c>
      <c r="AK21" s="149">
        <f t="shared" si="20"/>
        <v>113.79956105593</v>
      </c>
      <c r="AL21" s="148">
        <f t="shared" si="21"/>
        <v>6.5064985910884001</v>
      </c>
      <c r="AM21" s="148">
        <f t="shared" si="22"/>
        <v>7.8756041788949718</v>
      </c>
      <c r="AN21" s="148">
        <f t="shared" si="23"/>
        <v>7.6510421443905265</v>
      </c>
      <c r="AO21" s="148">
        <f t="shared" si="24"/>
        <v>8.0374366102110528</v>
      </c>
      <c r="AP21" s="150">
        <f t="shared" si="25"/>
        <v>7.5876148742438669</v>
      </c>
      <c r="AS21" s="369"/>
    </row>
    <row r="22" spans="1:45" ht="12.6">
      <c r="A22" s="163">
        <f t="shared" si="26"/>
        <v>10</v>
      </c>
      <c r="B22" s="164" t="s">
        <v>248</v>
      </c>
      <c r="C22" s="378"/>
      <c r="D22" s="378"/>
      <c r="E22" s="378"/>
      <c r="F22" s="378"/>
      <c r="G22" s="378"/>
      <c r="H22" s="375">
        <f>'7C_Utilization_Western'!H22+'7B_Utilization_Eastern'!H22+'7D_Utilization_The Cape'!H22</f>
        <v>6220</v>
      </c>
      <c r="I22" s="375">
        <f>'7C_Utilization_Western'!I22+'7B_Utilization_Eastern'!I22+'7D_Utilization_The Cape'!I22</f>
        <v>6689</v>
      </c>
      <c r="J22" s="375">
        <f>'7C_Utilization_Western'!J22+'7B_Utilization_Eastern'!J22+'7D_Utilization_The Cape'!J22</f>
        <v>6706</v>
      </c>
      <c r="K22" s="375">
        <f>'7C_Utilization_Western'!K22+'7B_Utilization_Eastern'!K22+'7D_Utilization_The Cape'!K22</f>
        <v>7398</v>
      </c>
      <c r="L22" s="376">
        <f t="shared" si="4"/>
        <v>27013</v>
      </c>
      <c r="M22" s="377">
        <f>'7C_Utilization_Western'!M22+'7B_Utilization_Eastern'!M22+'7D_Utilization_The Cape'!M22</f>
        <v>381386.8240844502</v>
      </c>
      <c r="N22" s="377">
        <f>'7C_Utilization_Western'!N22+'7B_Utilization_Eastern'!N22+'7D_Utilization_The Cape'!N22</f>
        <v>412597.0639263292</v>
      </c>
      <c r="O22" s="377">
        <f>'7C_Utilization_Western'!O22+'7B_Utilization_Eastern'!O22+'7D_Utilization_The Cape'!O22</f>
        <v>435465.50548734679</v>
      </c>
      <c r="P22" s="377">
        <f>'7C_Utilization_Western'!P22+'7B_Utilization_Eastern'!P22+'7D_Utilization_The Cape'!P22</f>
        <v>498927.31693536544</v>
      </c>
      <c r="Q22" s="377">
        <f t="shared" si="5"/>
        <v>1728376.7104334915</v>
      </c>
      <c r="R22" s="147">
        <f t="shared" si="37"/>
        <v>0</v>
      </c>
      <c r="S22" s="147">
        <f t="shared" si="38"/>
        <v>0</v>
      </c>
      <c r="T22" s="147">
        <f t="shared" si="39"/>
        <v>0</v>
      </c>
      <c r="U22" s="147">
        <f t="shared" si="40"/>
        <v>0</v>
      </c>
      <c r="V22" s="147">
        <f t="shared" si="41"/>
        <v>0</v>
      </c>
      <c r="W22" s="147">
        <f t="shared" si="42"/>
        <v>0</v>
      </c>
      <c r="X22" s="147">
        <f t="shared" si="12"/>
        <v>0</v>
      </c>
      <c r="Y22" s="147">
        <f t="shared" si="13"/>
        <v>0</v>
      </c>
      <c r="Z22" s="147">
        <f t="shared" si="14"/>
        <v>0</v>
      </c>
      <c r="AA22" s="147">
        <f t="shared" si="15"/>
        <v>0</v>
      </c>
      <c r="AB22" s="147">
        <f t="shared" si="32"/>
        <v>7703.5813809474657</v>
      </c>
      <c r="AC22" s="147">
        <f t="shared" si="33"/>
        <v>7715.1095732410604</v>
      </c>
      <c r="AD22" s="147">
        <f t="shared" si="34"/>
        <v>7017.7029737507637</v>
      </c>
      <c r="AE22" s="147">
        <f t="shared" si="35"/>
        <v>5914.8510893463917</v>
      </c>
      <c r="AF22" s="147">
        <f t="shared" si="36"/>
        <v>6960.7678928042251</v>
      </c>
      <c r="AG22" s="148">
        <f t="shared" si="16"/>
        <v>61.316209659879455</v>
      </c>
      <c r="AH22" s="148">
        <f t="shared" si="43"/>
        <v>61.682921800916311</v>
      </c>
      <c r="AI22" s="148">
        <f t="shared" si="44"/>
        <v>64.936699297248254</v>
      </c>
      <c r="AJ22" s="148">
        <f t="shared" si="45"/>
        <v>67.440837650089946</v>
      </c>
      <c r="AK22" s="149">
        <f t="shared" si="20"/>
        <v>63.983145538573709</v>
      </c>
      <c r="AL22" s="148">
        <f t="shared" si="21"/>
        <v>39.362867590509879</v>
      </c>
      <c r="AM22" s="148">
        <f t="shared" si="22"/>
        <v>39.6575417076441</v>
      </c>
      <c r="AN22" s="148">
        <f t="shared" si="23"/>
        <v>37.97553898032151</v>
      </c>
      <c r="AO22" s="148">
        <f t="shared" si="24"/>
        <v>33.241876003422313</v>
      </c>
      <c r="AP22" s="150">
        <f t="shared" si="25"/>
        <v>37.114318762126985</v>
      </c>
      <c r="AS22" s="369"/>
    </row>
    <row r="23" spans="1:45" ht="12.6">
      <c r="A23" s="163">
        <f>A22+1</f>
        <v>11</v>
      </c>
      <c r="B23" s="164" t="s">
        <v>243</v>
      </c>
      <c r="C23" s="378"/>
      <c r="D23" s="378"/>
      <c r="E23" s="378"/>
      <c r="F23" s="378"/>
      <c r="G23" s="378"/>
      <c r="H23" s="375">
        <f>'7C_Utilization_Western'!H23+'7B_Utilization_Eastern'!H23+'7D_Utilization_The Cape'!H23</f>
        <v>5493</v>
      </c>
      <c r="I23" s="375">
        <f>'7C_Utilization_Western'!I23+'7B_Utilization_Eastern'!I23+'7D_Utilization_The Cape'!I23</f>
        <v>5839</v>
      </c>
      <c r="J23" s="375">
        <f>'7C_Utilization_Western'!J23+'7B_Utilization_Eastern'!J23+'7D_Utilization_The Cape'!J23</f>
        <v>6283</v>
      </c>
      <c r="K23" s="375">
        <f>'7C_Utilization_Western'!K23+'7B_Utilization_Eastern'!K23+'7D_Utilization_The Cape'!K23</f>
        <v>9535</v>
      </c>
      <c r="L23" s="376">
        <f t="shared" si="4"/>
        <v>27150</v>
      </c>
      <c r="M23" s="377">
        <f>'7C_Utilization_Western'!M23+'7B_Utilization_Eastern'!M23+'7D_Utilization_The Cape'!M23</f>
        <v>666096.92026390717</v>
      </c>
      <c r="N23" s="377">
        <f>'7C_Utilization_Western'!N23+'7B_Utilization_Eastern'!N23+'7D_Utilization_The Cape'!N23</f>
        <v>678493.07809304539</v>
      </c>
      <c r="O23" s="377">
        <f>'7C_Utilization_Western'!O23+'7B_Utilization_Eastern'!O23+'7D_Utilization_The Cape'!O23</f>
        <v>817641.25493950141</v>
      </c>
      <c r="P23" s="377">
        <f>'7C_Utilization_Western'!P23+'7B_Utilization_Eastern'!P23+'7D_Utilization_The Cape'!P23</f>
        <v>1026909.5265854347</v>
      </c>
      <c r="Q23" s="377">
        <f t="shared" si="5"/>
        <v>3189140.7798818885</v>
      </c>
      <c r="R23" s="147">
        <f t="shared" si="6"/>
        <v>0</v>
      </c>
      <c r="S23" s="147">
        <f t="shared" si="7"/>
        <v>0</v>
      </c>
      <c r="T23" s="147">
        <f t="shared" si="8"/>
        <v>0</v>
      </c>
      <c r="U23" s="147">
        <f t="shared" si="9"/>
        <v>0</v>
      </c>
      <c r="V23" s="147">
        <f t="shared" si="10"/>
        <v>0</v>
      </c>
      <c r="W23" s="147">
        <f t="shared" si="11"/>
        <v>0</v>
      </c>
      <c r="X23" s="147">
        <f t="shared" si="12"/>
        <v>0</v>
      </c>
      <c r="Y23" s="147">
        <f t="shared" si="13"/>
        <v>0</v>
      </c>
      <c r="Z23" s="147">
        <f t="shared" si="14"/>
        <v>0</v>
      </c>
      <c r="AA23" s="147">
        <f t="shared" si="15"/>
        <v>0</v>
      </c>
      <c r="AB23" s="147">
        <f t="shared" si="32"/>
        <v>6803.1788626277221</v>
      </c>
      <c r="AC23" s="147">
        <f t="shared" si="33"/>
        <v>6734.7174163783166</v>
      </c>
      <c r="AD23" s="147">
        <f t="shared" si="34"/>
        <v>6575.0414232144421</v>
      </c>
      <c r="AE23" s="147">
        <f t="shared" si="35"/>
        <v>7623.4259444333402</v>
      </c>
      <c r="AF23" s="147">
        <f t="shared" si="36"/>
        <v>6996.070347226695</v>
      </c>
      <c r="AG23" s="148">
        <f t="shared" si="16"/>
        <v>121.26286551318172</v>
      </c>
      <c r="AH23" s="148">
        <f t="shared" si="17"/>
        <v>116.20021888902987</v>
      </c>
      <c r="AI23" s="148">
        <f t="shared" si="18"/>
        <v>130.13548542726426</v>
      </c>
      <c r="AJ23" s="148">
        <f t="shared" si="19"/>
        <v>107.69895402049656</v>
      </c>
      <c r="AK23" s="149">
        <f t="shared" si="20"/>
        <v>117.46374879859626</v>
      </c>
      <c r="AL23" s="148">
        <f t="shared" si="21"/>
        <v>68.747746956745502</v>
      </c>
      <c r="AM23" s="148">
        <f t="shared" si="22"/>
        <v>65.214636494910167</v>
      </c>
      <c r="AN23" s="148">
        <f t="shared" si="23"/>
        <v>71.303850609531821</v>
      </c>
      <c r="AO23" s="148">
        <f t="shared" si="24"/>
        <v>68.419583355682235</v>
      </c>
      <c r="AP23" s="150">
        <f t="shared" si="25"/>
        <v>68.482054153662062</v>
      </c>
      <c r="AS23" s="369"/>
    </row>
    <row r="24" spans="1:45" ht="12.6">
      <c r="A24" s="163">
        <f t="shared" si="26"/>
        <v>12</v>
      </c>
      <c r="B24" s="164" t="s">
        <v>240</v>
      </c>
      <c r="C24" s="378"/>
      <c r="D24" s="378"/>
      <c r="E24" s="378"/>
      <c r="F24" s="378"/>
      <c r="G24" s="378"/>
      <c r="H24" s="375">
        <f>'7C_Utilization_Western'!H24+'7B_Utilization_Eastern'!H24+'7D_Utilization_The Cape'!H24</f>
        <v>39025</v>
      </c>
      <c r="I24" s="375">
        <f>'7C_Utilization_Western'!I24+'7B_Utilization_Eastern'!I24+'7D_Utilization_The Cape'!I24</f>
        <v>43218</v>
      </c>
      <c r="J24" s="375">
        <f>'7C_Utilization_Western'!J24+'7B_Utilization_Eastern'!J24+'7D_Utilization_The Cape'!J24</f>
        <v>46942</v>
      </c>
      <c r="K24" s="375">
        <f>'7C_Utilization_Western'!K24+'7B_Utilization_Eastern'!K24+'7D_Utilization_The Cape'!K24</f>
        <v>61763</v>
      </c>
      <c r="L24" s="376">
        <f t="shared" si="4"/>
        <v>190948</v>
      </c>
      <c r="M24" s="377">
        <f>'7C_Utilization_Western'!M24+'7B_Utilization_Eastern'!M24+'7D_Utilization_The Cape'!M24</f>
        <v>6237851.9351029787</v>
      </c>
      <c r="N24" s="377">
        <f>'7C_Utilization_Western'!N24+'7B_Utilization_Eastern'!N24+'7D_Utilization_The Cape'!N24</f>
        <v>6656478.182630768</v>
      </c>
      <c r="O24" s="377">
        <f>'7C_Utilization_Western'!O24+'7B_Utilization_Eastern'!O24+'7D_Utilization_The Cape'!O24</f>
        <v>7285009.9684441462</v>
      </c>
      <c r="P24" s="377">
        <f>'7C_Utilization_Western'!P24+'7B_Utilization_Eastern'!P24+'7D_Utilization_The Cape'!P24</f>
        <v>10171569.640804809</v>
      </c>
      <c r="Q24" s="377">
        <f t="shared" si="5"/>
        <v>30350909.726982702</v>
      </c>
      <c r="R24" s="147">
        <f t="shared" si="6"/>
        <v>0</v>
      </c>
      <c r="S24" s="147">
        <f t="shared" si="7"/>
        <v>0</v>
      </c>
      <c r="T24" s="147">
        <f t="shared" si="8"/>
        <v>0</v>
      </c>
      <c r="U24" s="147">
        <f t="shared" si="9"/>
        <v>0</v>
      </c>
      <c r="V24" s="147">
        <f t="shared" si="10"/>
        <v>0</v>
      </c>
      <c r="W24" s="147">
        <f t="shared" si="11"/>
        <v>0</v>
      </c>
      <c r="X24" s="147">
        <f t="shared" si="12"/>
        <v>0</v>
      </c>
      <c r="Y24" s="147">
        <f t="shared" si="13"/>
        <v>0</v>
      </c>
      <c r="Z24" s="147">
        <f t="shared" si="14"/>
        <v>0</v>
      </c>
      <c r="AA24" s="147">
        <f t="shared" si="15"/>
        <v>0</v>
      </c>
      <c r="AB24" s="147">
        <f t="shared" si="32"/>
        <v>48333.161316957376</v>
      </c>
      <c r="AC24" s="147">
        <f t="shared" si="33"/>
        <v>49847.750865051901</v>
      </c>
      <c r="AD24" s="147">
        <f t="shared" si="34"/>
        <v>49123.92081625534</v>
      </c>
      <c r="AE24" s="147">
        <f t="shared" si="35"/>
        <v>49380.771537077751</v>
      </c>
      <c r="AF24" s="147">
        <f t="shared" si="36"/>
        <v>49203.891000450945</v>
      </c>
      <c r="AG24" s="148">
        <f t="shared" si="16"/>
        <v>159.84245829860291</v>
      </c>
      <c r="AH24" s="148">
        <f t="shared" si="17"/>
        <v>154.02096771323912</v>
      </c>
      <c r="AI24" s="148">
        <f t="shared" si="18"/>
        <v>155.19172528746424</v>
      </c>
      <c r="AJ24" s="148">
        <f t="shared" si="19"/>
        <v>164.68710459020463</v>
      </c>
      <c r="AK24" s="149">
        <f t="shared" si="20"/>
        <v>158.94856048234442</v>
      </c>
      <c r="AL24" s="148">
        <f t="shared" si="21"/>
        <v>643.80761018711723</v>
      </c>
      <c r="AM24" s="148">
        <f t="shared" si="22"/>
        <v>639.79990221364551</v>
      </c>
      <c r="AN24" s="148">
        <f t="shared" si="23"/>
        <v>635.30216869662036</v>
      </c>
      <c r="AO24" s="148">
        <f t="shared" si="24"/>
        <v>677.69802390597704</v>
      </c>
      <c r="AP24" s="150">
        <f t="shared" si="25"/>
        <v>651.74063705432161</v>
      </c>
      <c r="AS24" s="369"/>
    </row>
    <row r="25" spans="1:45" ht="12.6">
      <c r="A25" s="163">
        <f t="shared" si="26"/>
        <v>13</v>
      </c>
      <c r="B25" s="164" t="s">
        <v>241</v>
      </c>
      <c r="C25" s="378"/>
      <c r="D25" s="378"/>
      <c r="E25" s="378"/>
      <c r="F25" s="378"/>
      <c r="G25" s="378"/>
      <c r="H25" s="375">
        <f>'7C_Utilization_Western'!H25+'7B_Utilization_Eastern'!H25+'7D_Utilization_The Cape'!H25</f>
        <v>42716</v>
      </c>
      <c r="I25" s="375">
        <f>'7C_Utilization_Western'!I25+'7B_Utilization_Eastern'!I25+'7D_Utilization_The Cape'!I25</f>
        <v>43185</v>
      </c>
      <c r="J25" s="375">
        <f>'7C_Utilization_Western'!J25+'7B_Utilization_Eastern'!J25+'7D_Utilization_The Cape'!J25</f>
        <v>41899</v>
      </c>
      <c r="K25" s="375">
        <f>'7C_Utilization_Western'!K25+'7B_Utilization_Eastern'!K25+'7D_Utilization_The Cape'!K25</f>
        <v>47404</v>
      </c>
      <c r="L25" s="376">
        <f t="shared" si="4"/>
        <v>175204</v>
      </c>
      <c r="M25" s="377">
        <f>'7C_Utilization_Western'!M25+'7B_Utilization_Eastern'!M25+'7D_Utilization_The Cape'!M25</f>
        <v>370706.5348970209</v>
      </c>
      <c r="N25" s="377">
        <f>'7C_Utilization_Western'!N25+'7B_Utilization_Eastern'!N25+'7D_Utilization_The Cape'!N25</f>
        <v>309266.89736923121</v>
      </c>
      <c r="O25" s="377">
        <f>'7C_Utilization_Western'!O25+'7B_Utilization_Eastern'!O25+'7D_Utilization_The Cape'!O25</f>
        <v>247573.84155585579</v>
      </c>
      <c r="P25" s="377">
        <f>'7C_Utilization_Western'!P25+'7B_Utilization_Eastern'!P25+'7D_Utilization_The Cape'!P25</f>
        <v>238234.66919519237</v>
      </c>
      <c r="Q25" s="377">
        <f t="shared" si="5"/>
        <v>1165781.9430173002</v>
      </c>
      <c r="R25" s="147">
        <f t="shared" si="6"/>
        <v>0</v>
      </c>
      <c r="S25" s="147">
        <f t="shared" si="7"/>
        <v>0</v>
      </c>
      <c r="T25" s="147">
        <f t="shared" si="8"/>
        <v>0</v>
      </c>
      <c r="U25" s="147">
        <f t="shared" si="9"/>
        <v>0</v>
      </c>
      <c r="V25" s="147">
        <f t="shared" si="10"/>
        <v>0</v>
      </c>
      <c r="W25" s="147">
        <f t="shared" si="11"/>
        <v>0</v>
      </c>
      <c r="X25" s="147">
        <f t="shared" si="12"/>
        <v>0</v>
      </c>
      <c r="Y25" s="147">
        <f t="shared" si="13"/>
        <v>0</v>
      </c>
      <c r="Z25" s="147">
        <f t="shared" si="14"/>
        <v>0</v>
      </c>
      <c r="AA25" s="147">
        <f t="shared" si="15"/>
        <v>0</v>
      </c>
      <c r="AB25" s="147">
        <f t="shared" si="32"/>
        <v>52904.530911342765</v>
      </c>
      <c r="AC25" s="147">
        <f t="shared" si="33"/>
        <v>49809.688581314884</v>
      </c>
      <c r="AD25" s="147">
        <f t="shared" si="34"/>
        <v>43846.516089648554</v>
      </c>
      <c r="AE25" s="147">
        <f t="shared" si="35"/>
        <v>37900.459724165499</v>
      </c>
      <c r="AF25" s="147">
        <f t="shared" si="36"/>
        <v>45146.943245506671</v>
      </c>
      <c r="AG25" s="148">
        <f t="shared" si="16"/>
        <v>8.6784000116354747</v>
      </c>
      <c r="AH25" s="148">
        <f t="shared" si="17"/>
        <v>7.1614425696244348</v>
      </c>
      <c r="AI25" s="148">
        <f t="shared" si="18"/>
        <v>5.9088245914187878</v>
      </c>
      <c r="AJ25" s="148">
        <f t="shared" si="19"/>
        <v>5.025623770044561</v>
      </c>
      <c r="AK25" s="149">
        <f t="shared" si="20"/>
        <v>6.6538546095825453</v>
      </c>
      <c r="AL25" s="148">
        <f t="shared" si="21"/>
        <v>38.260556806380528</v>
      </c>
      <c r="AM25" s="148">
        <f t="shared" si="22"/>
        <v>29.725768682163707</v>
      </c>
      <c r="AN25" s="148">
        <f t="shared" si="23"/>
        <v>21.590114376546246</v>
      </c>
      <c r="AO25" s="148">
        <f t="shared" si="24"/>
        <v>15.872787607115223</v>
      </c>
      <c r="AP25" s="150">
        <f t="shared" si="25"/>
        <v>25.033433035223005</v>
      </c>
      <c r="AS25" s="369"/>
    </row>
    <row r="26" spans="1:45" ht="12.6">
      <c r="A26" s="163">
        <f t="shared" si="26"/>
        <v>14</v>
      </c>
      <c r="B26" s="164" t="s">
        <v>250</v>
      </c>
      <c r="C26" s="378"/>
      <c r="D26" s="378"/>
      <c r="E26" s="378"/>
      <c r="F26" s="378"/>
      <c r="G26" s="378"/>
      <c r="H26" s="375">
        <f>'7C_Utilization_Western'!H26+'7B_Utilization_Eastern'!H26+'7D_Utilization_The Cape'!H26</f>
        <v>1932</v>
      </c>
      <c r="I26" s="375">
        <f>'7C_Utilization_Western'!I26+'7B_Utilization_Eastern'!I26+'7D_Utilization_The Cape'!I26</f>
        <v>2165</v>
      </c>
      <c r="J26" s="375">
        <f>'7C_Utilization_Western'!J26+'7B_Utilization_Eastern'!J26+'7D_Utilization_The Cape'!J26</f>
        <v>2546</v>
      </c>
      <c r="K26" s="375">
        <f>'7C_Utilization_Western'!K26+'7B_Utilization_Eastern'!K26+'7D_Utilization_The Cape'!K26</f>
        <v>3017</v>
      </c>
      <c r="L26" s="376">
        <f t="shared" si="4"/>
        <v>9660</v>
      </c>
      <c r="M26" s="377">
        <f>'7C_Utilization_Western'!M26+'7B_Utilization_Eastern'!M26+'7D_Utilization_The Cape'!M26</f>
        <v>548871.99263483693</v>
      </c>
      <c r="N26" s="377">
        <f>'7C_Utilization_Western'!N26+'7B_Utilization_Eastern'!N26+'7D_Utilization_The Cape'!N26</f>
        <v>511044.89423779928</v>
      </c>
      <c r="O26" s="377">
        <f>'7C_Utilization_Western'!O26+'7B_Utilization_Eastern'!O26+'7D_Utilization_The Cape'!O26</f>
        <v>773119.08677255246</v>
      </c>
      <c r="P26" s="377">
        <f>'7C_Utilization_Western'!P26+'7B_Utilization_Eastern'!P26+'7D_Utilization_The Cape'!P26</f>
        <v>786682.59552718117</v>
      </c>
      <c r="Q26" s="377">
        <f t="shared" si="5"/>
        <v>2619718.5691723698</v>
      </c>
      <c r="R26" s="147">
        <f t="shared" si="6"/>
        <v>0</v>
      </c>
      <c r="S26" s="147">
        <f t="shared" si="7"/>
        <v>0</v>
      </c>
      <c r="T26" s="147">
        <f t="shared" si="8"/>
        <v>0</v>
      </c>
      <c r="U26" s="147">
        <f t="shared" si="9"/>
        <v>0</v>
      </c>
      <c r="V26" s="147">
        <f t="shared" si="10"/>
        <v>0</v>
      </c>
      <c r="W26" s="147">
        <f t="shared" si="11"/>
        <v>0</v>
      </c>
      <c r="X26" s="147">
        <f t="shared" si="12"/>
        <v>0</v>
      </c>
      <c r="Y26" s="147">
        <f t="shared" si="13"/>
        <v>0</v>
      </c>
      <c r="Z26" s="147">
        <f t="shared" si="14"/>
        <v>0</v>
      </c>
      <c r="AA26" s="147">
        <f t="shared" si="15"/>
        <v>0</v>
      </c>
      <c r="AB26" s="147">
        <f t="shared" si="32"/>
        <v>2392.8165961399527</v>
      </c>
      <c r="AC26" s="147">
        <f t="shared" si="33"/>
        <v>2497.1164936562864</v>
      </c>
      <c r="AD26" s="147">
        <f t="shared" si="34"/>
        <v>2664.3411528734628</v>
      </c>
      <c r="AE26" s="147">
        <f t="shared" si="35"/>
        <v>2412.1527083749752</v>
      </c>
      <c r="AF26" s="147">
        <f t="shared" si="36"/>
        <v>2489.2095600077305</v>
      </c>
      <c r="AG26" s="148">
        <f t="shared" si="16"/>
        <v>284.09523428304192</v>
      </c>
      <c r="AH26" s="148">
        <f t="shared" si="17"/>
        <v>236.04844999436457</v>
      </c>
      <c r="AI26" s="148">
        <f t="shared" si="18"/>
        <v>303.66028545661919</v>
      </c>
      <c r="AJ26" s="148">
        <f t="shared" si="19"/>
        <v>260.74994879919825</v>
      </c>
      <c r="AK26" s="149">
        <f t="shared" si="20"/>
        <v>271.19239846504865</v>
      </c>
      <c r="AL26" s="148">
        <f t="shared" si="21"/>
        <v>56.648982623060888</v>
      </c>
      <c r="AM26" s="148">
        <f t="shared" si="22"/>
        <v>49.12003981524407</v>
      </c>
      <c r="AN26" s="148">
        <f t="shared" si="23"/>
        <v>67.421216252947801</v>
      </c>
      <c r="AO26" s="148">
        <f t="shared" si="24"/>
        <v>52.41405793371851</v>
      </c>
      <c r="AP26" s="150">
        <f t="shared" si="25"/>
        <v>56.254559238385404</v>
      </c>
      <c r="AS26" s="369"/>
    </row>
    <row r="27" spans="1:45" ht="12.6">
      <c r="A27" s="163">
        <f t="shared" si="26"/>
        <v>15</v>
      </c>
      <c r="B27" s="164" t="s">
        <v>249</v>
      </c>
      <c r="C27" s="378"/>
      <c r="D27" s="378"/>
      <c r="E27" s="378"/>
      <c r="F27" s="378"/>
      <c r="G27" s="378"/>
      <c r="H27" s="375">
        <f>'7C_Utilization_Western'!H27+'7B_Utilization_Eastern'!H27+'7D_Utilization_The Cape'!H27</f>
        <v>158145</v>
      </c>
      <c r="I27" s="375">
        <f>'7C_Utilization_Western'!I27+'7B_Utilization_Eastern'!I27+'7D_Utilization_The Cape'!I27</f>
        <v>169224</v>
      </c>
      <c r="J27" s="375">
        <f>'7C_Utilization_Western'!J27+'7B_Utilization_Eastern'!J27+'7D_Utilization_The Cape'!J27</f>
        <v>199063</v>
      </c>
      <c r="K27" s="375">
        <f>'7C_Utilization_Western'!K27+'7B_Utilization_Eastern'!K27+'7D_Utilization_The Cape'!K27</f>
        <v>205064</v>
      </c>
      <c r="L27" s="376">
        <f t="shared" si="4"/>
        <v>731496</v>
      </c>
      <c r="M27" s="377">
        <f>'7C_Utilization_Western'!M27+'7B_Utilization_Eastern'!M27+'7D_Utilization_The Cape'!M27</f>
        <v>783941.76788751793</v>
      </c>
      <c r="N27" s="377">
        <f>'7C_Utilization_Western'!N27+'7B_Utilization_Eastern'!N27+'7D_Utilization_The Cape'!N27</f>
        <v>942021.31148800661</v>
      </c>
      <c r="O27" s="377">
        <f>'7C_Utilization_Western'!O27+'7B_Utilization_Eastern'!O27+'7D_Utilization_The Cape'!O27</f>
        <v>1138516.6132208693</v>
      </c>
      <c r="P27" s="377">
        <f>'7C_Utilization_Western'!P27+'7B_Utilization_Eastern'!P27+'7D_Utilization_The Cape'!P27</f>
        <v>1317019.1991823036</v>
      </c>
      <c r="Q27" s="377">
        <f t="shared" si="5"/>
        <v>4181498.8917786973</v>
      </c>
      <c r="R27" s="147">
        <f t="shared" si="6"/>
        <v>0</v>
      </c>
      <c r="S27" s="147">
        <f t="shared" si="7"/>
        <v>0</v>
      </c>
      <c r="T27" s="147">
        <f t="shared" si="8"/>
        <v>0</v>
      </c>
      <c r="U27" s="147">
        <f t="shared" si="9"/>
        <v>0</v>
      </c>
      <c r="V27" s="147">
        <f t="shared" si="10"/>
        <v>0</v>
      </c>
      <c r="W27" s="147">
        <f t="shared" si="11"/>
        <v>0</v>
      </c>
      <c r="X27" s="147">
        <f t="shared" si="12"/>
        <v>0</v>
      </c>
      <c r="Y27" s="147">
        <f t="shared" si="13"/>
        <v>0</v>
      </c>
      <c r="Z27" s="147">
        <f t="shared" si="14"/>
        <v>0</v>
      </c>
      <c r="AA27" s="147">
        <f t="shared" si="15"/>
        <v>0</v>
      </c>
      <c r="AB27" s="147">
        <f t="shared" si="32"/>
        <v>195865.41438744968</v>
      </c>
      <c r="AC27" s="147">
        <f t="shared" si="33"/>
        <v>195183.39100346022</v>
      </c>
      <c r="AD27" s="147">
        <f t="shared" si="34"/>
        <v>208315.68849742739</v>
      </c>
      <c r="AE27" s="147">
        <f t="shared" si="35"/>
        <v>163952.82830301821</v>
      </c>
      <c r="AF27" s="147">
        <f t="shared" si="36"/>
        <v>188493.46131546737</v>
      </c>
      <c r="AG27" s="148">
        <f t="shared" si="16"/>
        <v>4.9571075145437282</v>
      </c>
      <c r="AH27" s="148">
        <f t="shared" si="17"/>
        <v>5.5667122363731307</v>
      </c>
      <c r="AI27" s="148">
        <f t="shared" si="18"/>
        <v>5.7193783536913907</v>
      </c>
      <c r="AJ27" s="148">
        <f t="shared" si="19"/>
        <v>6.4224788318881112</v>
      </c>
      <c r="AK27" s="149">
        <f t="shared" si="20"/>
        <v>5.716366038609503</v>
      </c>
      <c r="AL27" s="148">
        <f t="shared" si="21"/>
        <v>80.910493124937346</v>
      </c>
      <c r="AM27" s="148">
        <f t="shared" si="22"/>
        <v>90.544147586313599</v>
      </c>
      <c r="AN27" s="148">
        <f t="shared" si="23"/>
        <v>99.286353293875408</v>
      </c>
      <c r="AO27" s="148">
        <f t="shared" si="24"/>
        <v>87.748630767026697</v>
      </c>
      <c r="AP27" s="150">
        <f t="shared" si="25"/>
        <v>89.791468396974324</v>
      </c>
      <c r="AS27" s="369"/>
    </row>
    <row r="28" spans="1:45" ht="12.6">
      <c r="A28" s="163">
        <f t="shared" si="26"/>
        <v>16</v>
      </c>
      <c r="B28" s="164" t="s">
        <v>1422</v>
      </c>
      <c r="C28" s="378"/>
      <c r="D28" s="378"/>
      <c r="E28" s="378"/>
      <c r="F28" s="378"/>
      <c r="G28" s="378"/>
      <c r="H28" s="375">
        <f>'7C_Utilization_Western'!H28+'7B_Utilization_Eastern'!H28+'7D_Utilization_The Cape'!H28</f>
        <v>3707</v>
      </c>
      <c r="I28" s="375">
        <f>'7C_Utilization_Western'!I28+'7B_Utilization_Eastern'!I28+'7D_Utilization_The Cape'!I28</f>
        <v>4282</v>
      </c>
      <c r="J28" s="375">
        <f>'7C_Utilization_Western'!J28+'7B_Utilization_Eastern'!J28+'7D_Utilization_The Cape'!J28</f>
        <v>4659</v>
      </c>
      <c r="K28" s="375">
        <f>'7C_Utilization_Western'!K28+'7B_Utilization_Eastern'!K28+'7D_Utilization_The Cape'!K28</f>
        <v>6328</v>
      </c>
      <c r="L28" s="376">
        <f t="shared" si="4"/>
        <v>18976</v>
      </c>
      <c r="M28" s="377">
        <f>'7C_Utilization_Western'!M28+'7B_Utilization_Eastern'!M28+'7D_Utilization_The Cape'!M28</f>
        <v>1741115.6032723249</v>
      </c>
      <c r="N28" s="377">
        <f>'7C_Utilization_Western'!N28+'7B_Utilization_Eastern'!N28+'7D_Utilization_The Cape'!N28</f>
        <v>1876983.6787637237</v>
      </c>
      <c r="O28" s="377">
        <f>'7C_Utilization_Western'!O28+'7B_Utilization_Eastern'!O28+'7D_Utilization_The Cape'!O28</f>
        <v>1948225.6624554002</v>
      </c>
      <c r="P28" s="377">
        <f>'7C_Utilization_Western'!P28+'7B_Utilization_Eastern'!P28+'7D_Utilization_The Cape'!P28</f>
        <v>2677810.9880940681</v>
      </c>
      <c r="Q28" s="377">
        <f t="shared" si="5"/>
        <v>8244135.9325855169</v>
      </c>
      <c r="R28" s="147">
        <f t="shared" si="6"/>
        <v>0</v>
      </c>
      <c r="S28" s="147">
        <f t="shared" si="7"/>
        <v>0</v>
      </c>
      <c r="T28" s="147">
        <f t="shared" si="8"/>
        <v>0</v>
      </c>
      <c r="U28" s="147">
        <f t="shared" si="9"/>
        <v>0</v>
      </c>
      <c r="V28" s="147">
        <f t="shared" si="10"/>
        <v>0</v>
      </c>
      <c r="W28" s="147">
        <f t="shared" si="11"/>
        <v>0</v>
      </c>
      <c r="X28" s="147">
        <f t="shared" si="12"/>
        <v>0</v>
      </c>
      <c r="Y28" s="147">
        <f t="shared" si="13"/>
        <v>0</v>
      </c>
      <c r="Z28" s="147">
        <f t="shared" si="14"/>
        <v>0</v>
      </c>
      <c r="AA28" s="147">
        <f t="shared" si="15"/>
        <v>0</v>
      </c>
      <c r="AB28" s="147">
        <f t="shared" si="32"/>
        <v>4591.1858808958614</v>
      </c>
      <c r="AC28" s="147">
        <f t="shared" si="33"/>
        <v>4938.8696655132644</v>
      </c>
      <c r="AD28" s="147">
        <f t="shared" si="34"/>
        <v>4875.5559431411875</v>
      </c>
      <c r="AE28" s="147">
        <f t="shared" si="35"/>
        <v>5059.3643813711769</v>
      </c>
      <c r="AF28" s="147">
        <f t="shared" si="36"/>
        <v>4889.776460735683</v>
      </c>
      <c r="AG28" s="148">
        <f t="shared" si="16"/>
        <v>469.68319484012</v>
      </c>
      <c r="AH28" s="148">
        <f t="shared" si="17"/>
        <v>438.34275543291074</v>
      </c>
      <c r="AI28" s="148">
        <f t="shared" si="18"/>
        <v>418.16391123747587</v>
      </c>
      <c r="AJ28" s="148">
        <f t="shared" si="19"/>
        <v>423.16861379489069</v>
      </c>
      <c r="AK28" s="149">
        <f t="shared" si="20"/>
        <v>434.45067098363813</v>
      </c>
      <c r="AL28" s="151">
        <f t="shared" si="21"/>
        <v>179.70023772033491</v>
      </c>
      <c r="AM28" s="151">
        <f t="shared" si="22"/>
        <v>180.40981149209185</v>
      </c>
      <c r="AN28" s="151">
        <f t="shared" si="23"/>
        <v>169.89846188675332</v>
      </c>
      <c r="AO28" s="151">
        <f t="shared" si="24"/>
        <v>178.41368432900714</v>
      </c>
      <c r="AP28" s="152">
        <f t="shared" si="25"/>
        <v>177.03055536055138</v>
      </c>
      <c r="AS28" s="369"/>
    </row>
    <row r="29" spans="1:45" ht="13.5" thickBot="1">
      <c r="A29" s="36">
        <f>A28+1</f>
        <v>17</v>
      </c>
      <c r="B29" s="37" t="s">
        <v>1423</v>
      </c>
      <c r="C29" s="153">
        <f t="shared" ref="C29:K29" si="46">SUM(C13:C28)</f>
        <v>374</v>
      </c>
      <c r="D29" s="153">
        <f t="shared" si="46"/>
        <v>424</v>
      </c>
      <c r="E29" s="153">
        <f t="shared" si="46"/>
        <v>490</v>
      </c>
      <c r="F29" s="153">
        <f t="shared" si="46"/>
        <v>628</v>
      </c>
      <c r="G29" s="153">
        <f t="shared" si="46"/>
        <v>1916</v>
      </c>
      <c r="H29" s="153">
        <f t="shared" si="46"/>
        <v>359836</v>
      </c>
      <c r="I29" s="153">
        <f t="shared" si="46"/>
        <v>378271</v>
      </c>
      <c r="J29" s="153">
        <f t="shared" si="46"/>
        <v>426440</v>
      </c>
      <c r="K29" s="153">
        <f t="shared" si="46"/>
        <v>481188</v>
      </c>
      <c r="L29" s="154">
        <f t="shared" si="4"/>
        <v>1645735</v>
      </c>
      <c r="M29" s="155">
        <f t="shared" ref="M29:O29" si="47">SUM(M13:M28)</f>
        <v>26646712.084272575</v>
      </c>
      <c r="N29" s="155">
        <f t="shared" si="47"/>
        <v>28882068.863001939</v>
      </c>
      <c r="O29" s="155">
        <f t="shared" si="47"/>
        <v>33428050.797910579</v>
      </c>
      <c r="P29" s="155">
        <f>SUM(P13:P28)</f>
        <v>42321669.624012858</v>
      </c>
      <c r="Q29" s="155">
        <f t="shared" si="5"/>
        <v>131278501.36919795</v>
      </c>
      <c r="R29" s="156"/>
      <c r="S29" s="156"/>
      <c r="T29" s="156"/>
      <c r="U29" s="156"/>
      <c r="V29" s="156"/>
      <c r="W29" s="156"/>
      <c r="X29" s="156"/>
      <c r="Y29" s="156"/>
      <c r="Z29" s="156"/>
      <c r="AA29" s="156"/>
      <c r="AB29" s="156">
        <f t="shared" si="32"/>
        <v>445663.32954897301</v>
      </c>
      <c r="AC29" s="156">
        <f t="shared" si="33"/>
        <v>436298.7312572088</v>
      </c>
      <c r="AD29" s="156">
        <f t="shared" si="34"/>
        <v>446261.44588820089</v>
      </c>
      <c r="AE29" s="156">
        <f t="shared" si="35"/>
        <v>384719.56825904461</v>
      </c>
      <c r="AF29" s="156">
        <f t="shared" si="36"/>
        <v>424076.53159827355</v>
      </c>
      <c r="AG29" s="157">
        <f t="shared" si="16"/>
        <v>74.052379651487271</v>
      </c>
      <c r="AH29" s="157">
        <f t="shared" si="17"/>
        <v>76.352849843107023</v>
      </c>
      <c r="AI29" s="157">
        <f t="shared" si="18"/>
        <v>78.38863802155187</v>
      </c>
      <c r="AJ29" s="157">
        <f t="shared" si="19"/>
        <v>87.952462704832328</v>
      </c>
      <c r="AK29" s="157">
        <f t="shared" si="20"/>
        <v>79.768918671109233</v>
      </c>
      <c r="AL29" s="1133"/>
      <c r="AM29" s="1133"/>
      <c r="AN29" s="1133"/>
      <c r="AO29" s="1133"/>
      <c r="AP29" s="1134"/>
      <c r="AS29" s="369"/>
    </row>
    <row r="32" spans="1:45">
      <c r="B32" s="373"/>
      <c r="C32" s="374"/>
      <c r="D32" s="374"/>
      <c r="E32" s="374"/>
      <c r="F32" s="374"/>
      <c r="G32" s="374"/>
    </row>
    <row r="33" spans="2:7">
      <c r="B33" s="373"/>
      <c r="C33" s="374"/>
      <c r="D33" s="374"/>
      <c r="E33" s="374"/>
      <c r="F33" s="374"/>
      <c r="G33" s="374"/>
    </row>
    <row r="34" spans="2:7">
      <c r="B34" s="373"/>
      <c r="C34" s="374"/>
      <c r="D34" s="374"/>
      <c r="E34" s="374"/>
      <c r="F34" s="374"/>
      <c r="G34" s="374"/>
    </row>
    <row r="35" spans="2:7">
      <c r="B35" s="373"/>
      <c r="C35" s="374"/>
      <c r="D35" s="374"/>
      <c r="E35" s="374"/>
      <c r="F35" s="374"/>
      <c r="G35" s="374"/>
    </row>
    <row r="36" spans="2:7">
      <c r="B36" s="373"/>
      <c r="C36" s="374"/>
      <c r="D36" s="374"/>
      <c r="E36" s="374"/>
      <c r="F36" s="374"/>
      <c r="G36" s="374"/>
    </row>
    <row r="37" spans="2:7">
      <c r="B37" s="373"/>
      <c r="C37" s="374"/>
      <c r="D37" s="374"/>
      <c r="E37" s="374"/>
      <c r="F37" s="374"/>
      <c r="G37" s="374"/>
    </row>
    <row r="38" spans="2:7">
      <c r="B38" s="373"/>
      <c r="C38" s="374"/>
      <c r="D38" s="374"/>
      <c r="E38" s="374"/>
      <c r="F38" s="374"/>
      <c r="G38" s="374"/>
    </row>
    <row r="39" spans="2:7">
      <c r="B39" s="373"/>
      <c r="C39" s="374"/>
      <c r="D39" s="374"/>
      <c r="E39" s="374"/>
      <c r="F39" s="374"/>
      <c r="G39" s="374"/>
    </row>
    <row r="40" spans="2:7">
      <c r="B40" s="373"/>
      <c r="C40" s="374"/>
      <c r="D40" s="374"/>
      <c r="E40" s="374"/>
      <c r="F40" s="374"/>
      <c r="G40" s="374"/>
    </row>
    <row r="41" spans="2:7">
      <c r="B41" s="373"/>
      <c r="C41" s="374"/>
      <c r="D41" s="374"/>
      <c r="E41" s="374"/>
      <c r="F41" s="374"/>
      <c r="G41" s="374"/>
    </row>
    <row r="42" spans="2:7">
      <c r="B42" s="373"/>
      <c r="C42" s="374"/>
      <c r="D42" s="374"/>
      <c r="E42" s="374"/>
      <c r="F42" s="374"/>
      <c r="G42" s="374"/>
    </row>
    <row r="43" spans="2:7">
      <c r="B43" s="373"/>
      <c r="C43" s="374"/>
      <c r="D43" s="374"/>
      <c r="E43" s="374"/>
      <c r="F43" s="374"/>
      <c r="G43" s="374"/>
    </row>
    <row r="44" spans="2:7">
      <c r="B44" s="373"/>
      <c r="C44" s="374"/>
      <c r="D44" s="374"/>
      <c r="E44" s="374"/>
      <c r="F44" s="374"/>
      <c r="G44" s="374"/>
    </row>
    <row r="45" spans="2:7">
      <c r="B45" s="373"/>
      <c r="C45" s="374"/>
      <c r="D45" s="374"/>
      <c r="E45" s="374"/>
      <c r="F45" s="374"/>
      <c r="G45" s="374"/>
    </row>
    <row r="46" spans="2:7">
      <c r="B46" s="373"/>
      <c r="C46" s="374"/>
      <c r="D46" s="374"/>
      <c r="E46" s="374"/>
      <c r="F46" s="374"/>
      <c r="G46" s="374"/>
    </row>
    <row r="47" spans="2:7">
      <c r="B47" s="373"/>
      <c r="C47" s="374"/>
      <c r="D47" s="374"/>
      <c r="E47" s="374"/>
      <c r="F47" s="374"/>
      <c r="G47" s="374"/>
    </row>
    <row r="48" spans="2:7">
      <c r="B48" s="373"/>
      <c r="C48" s="374"/>
      <c r="D48" s="374"/>
      <c r="E48" s="374"/>
      <c r="F48" s="374"/>
      <c r="G48" s="374"/>
    </row>
    <row r="49" spans="2:7">
      <c r="B49" s="373"/>
      <c r="C49" s="374"/>
      <c r="D49" s="374"/>
      <c r="E49" s="374"/>
      <c r="F49" s="374"/>
      <c r="G49" s="374"/>
    </row>
    <row r="50" spans="2:7">
      <c r="B50" s="373"/>
      <c r="C50" s="374"/>
      <c r="D50" s="374"/>
      <c r="E50" s="374"/>
      <c r="F50" s="374"/>
      <c r="G50" s="374"/>
    </row>
    <row r="51" spans="2:7">
      <c r="B51" s="373"/>
      <c r="C51" s="374"/>
      <c r="D51" s="374"/>
      <c r="E51" s="374"/>
      <c r="F51" s="374"/>
      <c r="G51" s="374"/>
    </row>
    <row r="52" spans="2:7">
      <c r="B52" s="373"/>
      <c r="C52" s="374"/>
      <c r="D52" s="374"/>
      <c r="E52" s="374"/>
      <c r="F52" s="374"/>
      <c r="G52" s="374"/>
    </row>
  </sheetData>
  <sheetProtection formatColumns="0"/>
  <pageMargins left="0.25" right="0.25" top="1" bottom="1" header="0.5" footer="0.5"/>
  <pageSetup scale="19" orientation="portrait" r:id="rId1"/>
  <headerFooter alignWithMargins="0">
    <oddHeader>&amp;LState of Louisiana</oddHeader>
    <oddFooter>&amp;CPage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L20"/>
  <sheetViews>
    <sheetView showGridLines="0" zoomScale="70" zoomScaleNormal="70" workbookViewId="0"/>
  </sheetViews>
  <sheetFormatPr defaultColWidth="9.140625" defaultRowHeight="12.6"/>
  <cols>
    <col min="1" max="1" width="4.140625" style="702" customWidth="1"/>
    <col min="2" max="2" width="16.85546875" style="702" customWidth="1"/>
    <col min="3" max="9" width="14.5703125" style="702" customWidth="1"/>
    <col min="10" max="16384" width="9.140625" style="702"/>
  </cols>
  <sheetData>
    <row r="1" spans="2:12" ht="12.95" thickBot="1"/>
    <row r="2" spans="2:12" s="705" customFormat="1" ht="14.1" customHeight="1">
      <c r="B2" s="751" t="s">
        <v>12</v>
      </c>
      <c r="C2" s="709"/>
      <c r="D2" s="709"/>
      <c r="E2" s="709"/>
      <c r="F2" s="709"/>
      <c r="G2" s="709"/>
      <c r="H2" s="709"/>
      <c r="I2" s="715"/>
    </row>
    <row r="3" spans="2:12" s="705" customFormat="1" ht="14.45" thickBot="1">
      <c r="B3" s="708" t="s">
        <v>13</v>
      </c>
      <c r="C3" s="713"/>
      <c r="D3" s="713"/>
      <c r="E3" s="713"/>
      <c r="F3" s="713"/>
      <c r="G3" s="713"/>
      <c r="H3" s="713"/>
      <c r="I3" s="716"/>
    </row>
    <row r="4" spans="2:12" s="704" customFormat="1" ht="10.5" customHeight="1">
      <c r="B4" s="747"/>
      <c r="C4" s="748"/>
      <c r="D4" s="748"/>
      <c r="E4" s="748"/>
      <c r="F4" s="866"/>
      <c r="G4" s="866"/>
      <c r="H4" s="866"/>
      <c r="I4" s="749"/>
      <c r="J4" s="750"/>
      <c r="K4" s="750"/>
      <c r="L4" s="750"/>
    </row>
    <row r="5" spans="2:12" s="705" customFormat="1" ht="14.1" customHeight="1">
      <c r="B5" s="714" t="s">
        <v>14</v>
      </c>
      <c r="C5" s="999" t="s">
        <v>15</v>
      </c>
      <c r="D5" s="999" t="s">
        <v>16</v>
      </c>
      <c r="E5" s="999" t="s">
        <v>17</v>
      </c>
      <c r="F5" s="1000" t="s">
        <v>18</v>
      </c>
      <c r="G5" s="1000" t="s">
        <v>19</v>
      </c>
      <c r="H5" s="1000" t="s">
        <v>20</v>
      </c>
      <c r="I5" s="1001" t="s">
        <v>21</v>
      </c>
    </row>
    <row r="6" spans="2:12" s="701" customFormat="1" ht="14.1">
      <c r="B6" s="703" t="s">
        <v>22</v>
      </c>
      <c r="C6" s="1002" t="s">
        <v>23</v>
      </c>
      <c r="D6" s="1002" t="s">
        <v>24</v>
      </c>
      <c r="E6" s="1002" t="s">
        <v>25</v>
      </c>
      <c r="F6" s="1003" t="s">
        <v>26</v>
      </c>
      <c r="G6" s="1003" t="s">
        <v>27</v>
      </c>
      <c r="H6" s="1003" t="s">
        <v>27</v>
      </c>
      <c r="I6" s="1004" t="s">
        <v>27</v>
      </c>
    </row>
    <row r="7" spans="2:12" s="704" customFormat="1" ht="76.7" customHeight="1" thickBot="1">
      <c r="B7" s="711" t="s">
        <v>28</v>
      </c>
      <c r="C7" s="1005" t="s">
        <v>29</v>
      </c>
      <c r="D7" s="1005" t="s">
        <v>29</v>
      </c>
      <c r="E7" s="1005" t="s">
        <v>29</v>
      </c>
      <c r="F7" s="1006" t="s">
        <v>29</v>
      </c>
      <c r="G7" s="1006" t="s">
        <v>30</v>
      </c>
      <c r="H7" s="1006" t="s">
        <v>31</v>
      </c>
      <c r="I7" s="1007" t="s">
        <v>32</v>
      </c>
    </row>
    <row r="9" spans="2:12" s="761" customFormat="1" ht="27.95" customHeight="1">
      <c r="B9" s="762" t="s">
        <v>33</v>
      </c>
      <c r="C9" s="754"/>
      <c r="D9" s="754"/>
      <c r="E9" s="754"/>
      <c r="F9" s="754"/>
      <c r="G9" s="754"/>
      <c r="H9" s="754"/>
      <c r="I9" s="754"/>
    </row>
    <row r="10" spans="2:12" s="705" customFormat="1" ht="14.45" thickBot="1">
      <c r="B10" s="702"/>
      <c r="C10" s="702"/>
      <c r="D10" s="702"/>
      <c r="E10" s="702"/>
      <c r="F10" s="702"/>
      <c r="G10" s="702"/>
      <c r="H10" s="702"/>
      <c r="I10" s="702"/>
    </row>
    <row r="11" spans="2:12" s="704" customFormat="1" ht="14.1" customHeight="1">
      <c r="B11" s="751" t="s">
        <v>12</v>
      </c>
      <c r="C11" s="751"/>
      <c r="D11" s="751"/>
      <c r="E11" s="751"/>
      <c r="F11" s="751"/>
      <c r="G11" s="751"/>
      <c r="H11" s="751"/>
      <c r="I11" s="752"/>
    </row>
    <row r="12" spans="2:12" s="705" customFormat="1" ht="14.1" customHeight="1" thickBot="1">
      <c r="B12" s="708" t="s">
        <v>34</v>
      </c>
      <c r="C12" s="708"/>
      <c r="D12" s="708"/>
      <c r="E12" s="708"/>
      <c r="F12" s="708"/>
      <c r="G12" s="708"/>
      <c r="H12" s="708"/>
      <c r="I12" s="753"/>
    </row>
    <row r="13" spans="2:12" s="701" customFormat="1" ht="10.5" customHeight="1">
      <c r="B13" s="765"/>
      <c r="C13" s="766"/>
      <c r="D13" s="766"/>
      <c r="E13" s="766"/>
      <c r="F13" s="766"/>
      <c r="G13" s="766"/>
      <c r="H13" s="766"/>
      <c r="I13" s="767"/>
    </row>
    <row r="14" spans="2:12" s="704" customFormat="1" ht="27.95" customHeight="1">
      <c r="B14" s="763"/>
      <c r="C14" s="764" t="s">
        <v>35</v>
      </c>
      <c r="D14" s="764" t="s">
        <v>36</v>
      </c>
      <c r="E14" s="764" t="s">
        <v>37</v>
      </c>
      <c r="F14" s="764" t="s">
        <v>38</v>
      </c>
      <c r="G14" s="1008" t="s">
        <v>39</v>
      </c>
      <c r="H14" s="1008" t="s">
        <v>40</v>
      </c>
      <c r="I14" s="1009" t="s">
        <v>41</v>
      </c>
    </row>
    <row r="15" spans="2:12" ht="14.1" customHeight="1">
      <c r="B15" s="759" t="s">
        <v>42</v>
      </c>
      <c r="C15" s="755">
        <v>42886</v>
      </c>
      <c r="D15" s="755">
        <v>42978</v>
      </c>
      <c r="E15" s="755">
        <v>43069</v>
      </c>
      <c r="F15" s="755">
        <v>43159</v>
      </c>
      <c r="G15" s="755">
        <v>43220</v>
      </c>
      <c r="H15" s="755">
        <v>43312</v>
      </c>
      <c r="I15" s="756">
        <v>43585</v>
      </c>
    </row>
    <row r="16" spans="2:12" ht="14.1" customHeight="1">
      <c r="B16" s="759" t="s">
        <v>43</v>
      </c>
      <c r="C16" s="755">
        <v>43251</v>
      </c>
      <c r="D16" s="755">
        <v>43343</v>
      </c>
      <c r="E16" s="755">
        <v>43434</v>
      </c>
      <c r="F16" s="755">
        <v>43524</v>
      </c>
      <c r="G16" s="755">
        <v>43585</v>
      </c>
      <c r="H16" s="755">
        <v>43677</v>
      </c>
      <c r="I16" s="756">
        <v>43951</v>
      </c>
    </row>
    <row r="17" spans="2:9" ht="14.1" customHeight="1">
      <c r="B17" s="759" t="s">
        <v>44</v>
      </c>
      <c r="C17" s="755">
        <v>43616</v>
      </c>
      <c r="D17" s="755">
        <v>43708</v>
      </c>
      <c r="E17" s="755">
        <v>43799</v>
      </c>
      <c r="F17" s="770">
        <v>43889</v>
      </c>
      <c r="G17" s="755">
        <v>43951</v>
      </c>
      <c r="H17" s="755">
        <v>44043</v>
      </c>
      <c r="I17" s="756">
        <v>44316</v>
      </c>
    </row>
    <row r="18" spans="2:9" ht="14.1" customHeight="1">
      <c r="B18" s="823" t="s">
        <v>45</v>
      </c>
      <c r="C18" s="824">
        <v>43982</v>
      </c>
      <c r="D18" s="824">
        <v>44074</v>
      </c>
      <c r="E18" s="824">
        <v>44165</v>
      </c>
      <c r="F18" s="825">
        <v>44255</v>
      </c>
      <c r="G18" s="824">
        <v>44316</v>
      </c>
      <c r="H18" s="824">
        <v>44408</v>
      </c>
      <c r="I18" s="826">
        <v>44681</v>
      </c>
    </row>
    <row r="19" spans="2:9" ht="14.1" customHeight="1">
      <c r="B19" s="823" t="s">
        <v>46</v>
      </c>
      <c r="C19" s="824">
        <v>44347</v>
      </c>
      <c r="D19" s="824">
        <v>44439</v>
      </c>
      <c r="E19" s="824">
        <v>44530</v>
      </c>
      <c r="F19" s="825">
        <v>44620</v>
      </c>
      <c r="G19" s="824">
        <v>44681</v>
      </c>
      <c r="H19" s="824">
        <v>44773</v>
      </c>
      <c r="I19" s="826">
        <v>45046</v>
      </c>
    </row>
    <row r="20" spans="2:9" ht="14.1" customHeight="1" thickBot="1">
      <c r="B20" s="760" t="s">
        <v>47</v>
      </c>
      <c r="C20" s="757">
        <v>44712</v>
      </c>
      <c r="D20" s="757">
        <v>44804</v>
      </c>
      <c r="E20" s="757">
        <v>44895</v>
      </c>
      <c r="F20" s="757">
        <v>44985</v>
      </c>
      <c r="G20" s="757">
        <v>45046</v>
      </c>
      <c r="H20" s="757">
        <v>45138</v>
      </c>
      <c r="I20" s="758">
        <v>45412</v>
      </c>
    </row>
  </sheetData>
  <sheetProtection formatColumns="0"/>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AP29"/>
  <sheetViews>
    <sheetView zoomScale="70" zoomScaleNormal="70" zoomScaleSheetLayoutView="100" workbookViewId="0">
      <pane xSplit="2" ySplit="9" topLeftCell="C10" activePane="bottomRight" state="frozen"/>
      <selection pane="bottomRight" activeCell="H23" sqref="H23"/>
      <selection pane="bottomLeft" activeCell="I49" sqref="I49"/>
      <selection pane="topRight" activeCell="I49" sqref="I49"/>
    </sheetView>
  </sheetViews>
  <sheetFormatPr defaultColWidth="9.140625" defaultRowHeight="9.9499999999999993"/>
  <cols>
    <col min="1" max="1" width="11.42578125" style="369" customWidth="1"/>
    <col min="2" max="2" width="52.42578125" style="369" bestFit="1" customWidth="1"/>
    <col min="3" max="12" width="12.140625" style="364" customWidth="1"/>
    <col min="13" max="17" width="16.42578125" style="365" customWidth="1"/>
    <col min="18" max="22" width="9.140625" style="366"/>
    <col min="23" max="27" width="13" style="366" customWidth="1"/>
    <col min="28" max="32" width="13.42578125" style="366" customWidth="1"/>
    <col min="33" max="37" width="15.42578125" style="368" customWidth="1"/>
    <col min="38" max="42" width="12.5703125" style="368" customWidth="1"/>
    <col min="43" max="16384" width="9.140625" style="369"/>
  </cols>
  <sheetData>
    <row r="1" spans="1:42" ht="15.6">
      <c r="A1" s="379" t="s">
        <v>1424</v>
      </c>
      <c r="B1" s="382"/>
      <c r="C1" s="133"/>
      <c r="D1" s="134"/>
      <c r="E1" s="133"/>
      <c r="F1" s="133"/>
      <c r="W1" s="367"/>
      <c r="X1" s="367"/>
      <c r="Y1" s="367"/>
      <c r="Z1" s="367"/>
      <c r="AA1" s="367"/>
    </row>
    <row r="2" spans="1:42" ht="13.5" customHeight="1">
      <c r="A2" s="209" t="s">
        <v>1297</v>
      </c>
      <c r="B2" s="205"/>
      <c r="C2" s="1103" t="str">
        <f>'1_Enrollment'!D2</f>
        <v>Tufts Health Public Plan, Inc.</v>
      </c>
      <c r="D2" s="207"/>
      <c r="E2" s="207"/>
      <c r="F2" s="208"/>
    </row>
    <row r="3" spans="1:42" ht="13.5" customHeight="1">
      <c r="A3" s="209" t="s">
        <v>1299</v>
      </c>
      <c r="B3" s="205"/>
      <c r="C3" s="1103" t="str">
        <f>'1_Enrollment'!D3</f>
        <v>01/01/2022 to 12/31/2022</v>
      </c>
      <c r="D3" s="207"/>
      <c r="E3" s="207"/>
      <c r="F3" s="208"/>
    </row>
    <row r="4" spans="1:42" ht="12.95">
      <c r="A4" s="209" t="s">
        <v>1301</v>
      </c>
      <c r="B4" s="205"/>
      <c r="C4" s="1105">
        <f>'1_Enrollment'!D4</f>
        <v>45382</v>
      </c>
      <c r="D4" s="207"/>
      <c r="E4" s="207"/>
      <c r="F4" s="208"/>
    </row>
    <row r="5" spans="1:42" ht="12.95">
      <c r="A5" s="209" t="s">
        <v>1302</v>
      </c>
      <c r="B5" s="205"/>
      <c r="C5" s="1103" t="str">
        <f>'1_Enrollment'!D5</f>
        <v>Jeffrey Muehlberg</v>
      </c>
      <c r="D5" s="207"/>
      <c r="E5" s="207"/>
      <c r="F5" s="208"/>
    </row>
    <row r="6" spans="1:42" ht="12.95">
      <c r="A6" s="209" t="s">
        <v>1304</v>
      </c>
      <c r="B6" s="205"/>
      <c r="C6" s="1105">
        <f>'1_Enrollment'!D6</f>
        <v>45412</v>
      </c>
      <c r="D6" s="207"/>
      <c r="E6" s="207"/>
      <c r="F6" s="208"/>
    </row>
    <row r="7" spans="1:42" ht="13.5" thickBot="1">
      <c r="A7" s="275" t="s">
        <v>1305</v>
      </c>
    </row>
    <row r="8" spans="1:42" ht="15.95" thickBot="1">
      <c r="A8" s="379"/>
      <c r="B8" s="135" t="s">
        <v>1412</v>
      </c>
      <c r="C8" s="380">
        <f>'1_Enrollment'!K11</f>
        <v>4774</v>
      </c>
      <c r="D8" s="380">
        <f>'1_Enrollment'!K17</f>
        <v>5521</v>
      </c>
      <c r="E8" s="380">
        <f>'1_Enrollment'!K23</f>
        <v>6662</v>
      </c>
      <c r="F8" s="380">
        <f>'1_Enrollment'!K29</f>
        <v>9820</v>
      </c>
      <c r="G8" s="381">
        <f>SUM(C8:F8)</f>
        <v>26777</v>
      </c>
    </row>
    <row r="9" spans="1:42" s="371" customFormat="1" ht="13.5" thickBot="1">
      <c r="A9" s="136"/>
      <c r="B9" s="1128"/>
      <c r="C9" s="1129" t="s">
        <v>1413</v>
      </c>
      <c r="D9" s="1129"/>
      <c r="E9" s="1129"/>
      <c r="F9" s="1129"/>
      <c r="G9" s="137"/>
      <c r="H9" s="138" t="s">
        <v>1414</v>
      </c>
      <c r="I9" s="1129"/>
      <c r="J9" s="1129"/>
      <c r="K9" s="1129"/>
      <c r="L9" s="137"/>
      <c r="M9" s="139" t="s">
        <v>1415</v>
      </c>
      <c r="N9" s="1130"/>
      <c r="O9" s="1130"/>
      <c r="P9" s="1130"/>
      <c r="Q9" s="140"/>
      <c r="R9" s="141" t="s">
        <v>1416</v>
      </c>
      <c r="S9" s="1131"/>
      <c r="T9" s="1131"/>
      <c r="U9" s="1131"/>
      <c r="V9" s="142"/>
      <c r="W9" s="141" t="s">
        <v>1417</v>
      </c>
      <c r="X9" s="1131"/>
      <c r="Y9" s="1131"/>
      <c r="Z9" s="1131"/>
      <c r="AA9" s="142"/>
      <c r="AB9" s="141" t="s">
        <v>1418</v>
      </c>
      <c r="AC9" s="1131"/>
      <c r="AD9" s="1131"/>
      <c r="AE9" s="1131"/>
      <c r="AF9" s="142"/>
      <c r="AG9" s="143" t="s">
        <v>1419</v>
      </c>
      <c r="AH9" s="1132"/>
      <c r="AI9" s="1132"/>
      <c r="AJ9" s="1132"/>
      <c r="AK9" s="144"/>
      <c r="AL9" s="143" t="s">
        <v>1420</v>
      </c>
      <c r="AM9" s="1132"/>
      <c r="AN9" s="1132"/>
      <c r="AO9" s="1132"/>
      <c r="AP9" s="145"/>
    </row>
    <row r="10" spans="1:42" s="371" customFormat="1" ht="12.95">
      <c r="A10" s="38"/>
      <c r="B10" s="39"/>
      <c r="C10" s="40" t="str">
        <f>'1_Enrollment'!B10</f>
        <v>Q1</v>
      </c>
      <c r="D10" s="40" t="str">
        <f>'1_Enrollment'!B16</f>
        <v>Q2</v>
      </c>
      <c r="E10" s="40" t="str">
        <f>'1_Enrollment'!B22</f>
        <v>Q3</v>
      </c>
      <c r="F10" s="40" t="str">
        <f>'1_Enrollment'!B28</f>
        <v>Q4</v>
      </c>
      <c r="G10" s="40" t="s">
        <v>66</v>
      </c>
      <c r="H10" s="40" t="str">
        <f>C10</f>
        <v>Q1</v>
      </c>
      <c r="I10" s="40" t="str">
        <f>D10</f>
        <v>Q2</v>
      </c>
      <c r="J10" s="40" t="str">
        <f>E10</f>
        <v>Q3</v>
      </c>
      <c r="K10" s="40" t="str">
        <f>F10</f>
        <v>Q4</v>
      </c>
      <c r="L10" s="40" t="s">
        <v>66</v>
      </c>
      <c r="M10" s="40" t="str">
        <f>H10</f>
        <v>Q1</v>
      </c>
      <c r="N10" s="40" t="str">
        <f>I10</f>
        <v>Q2</v>
      </c>
      <c r="O10" s="40" t="str">
        <f>J10</f>
        <v>Q3</v>
      </c>
      <c r="P10" s="40" t="str">
        <f>K10</f>
        <v>Q4</v>
      </c>
      <c r="Q10" s="40" t="s">
        <v>66</v>
      </c>
      <c r="R10" s="40" t="str">
        <f>M10</f>
        <v>Q1</v>
      </c>
      <c r="S10" s="40" t="str">
        <f>N10</f>
        <v>Q2</v>
      </c>
      <c r="T10" s="40" t="str">
        <f>O10</f>
        <v>Q3</v>
      </c>
      <c r="U10" s="40" t="str">
        <f>P10</f>
        <v>Q4</v>
      </c>
      <c r="V10" s="40" t="s">
        <v>66</v>
      </c>
      <c r="W10" s="40" t="str">
        <f>R10</f>
        <v>Q1</v>
      </c>
      <c r="X10" s="40" t="str">
        <f>S10</f>
        <v>Q2</v>
      </c>
      <c r="Y10" s="40" t="str">
        <f>T10</f>
        <v>Q3</v>
      </c>
      <c r="Z10" s="40" t="str">
        <f>U10</f>
        <v>Q4</v>
      </c>
      <c r="AA10" s="40" t="s">
        <v>66</v>
      </c>
      <c r="AB10" s="40" t="str">
        <f>W10</f>
        <v>Q1</v>
      </c>
      <c r="AC10" s="40" t="str">
        <f>X10</f>
        <v>Q2</v>
      </c>
      <c r="AD10" s="40" t="str">
        <f>Y10</f>
        <v>Q3</v>
      </c>
      <c r="AE10" s="40" t="str">
        <f>Z10</f>
        <v>Q4</v>
      </c>
      <c r="AF10" s="40" t="s">
        <v>66</v>
      </c>
      <c r="AG10" s="40" t="str">
        <f>AB10</f>
        <v>Q1</v>
      </c>
      <c r="AH10" s="40" t="str">
        <f>AC10</f>
        <v>Q2</v>
      </c>
      <c r="AI10" s="40" t="str">
        <f>AD10</f>
        <v>Q3</v>
      </c>
      <c r="AJ10" s="40" t="str">
        <f>AE10</f>
        <v>Q4</v>
      </c>
      <c r="AK10" s="40" t="s">
        <v>66</v>
      </c>
      <c r="AL10" s="40" t="str">
        <f t="shared" ref="AL10" si="0">AG10</f>
        <v>Q1</v>
      </c>
      <c r="AM10" s="40" t="str">
        <f t="shared" ref="AM10" si="1">AH10</f>
        <v>Q2</v>
      </c>
      <c r="AN10" s="40" t="str">
        <f t="shared" ref="AN10" si="2">AI10</f>
        <v>Q3</v>
      </c>
      <c r="AO10" s="40" t="str">
        <f t="shared" ref="AO10" si="3">AJ10</f>
        <v>Q4</v>
      </c>
      <c r="AP10" s="41" t="s">
        <v>66</v>
      </c>
    </row>
    <row r="11" spans="1:42" ht="12.95">
      <c r="A11" s="158" t="s">
        <v>485</v>
      </c>
      <c r="B11" s="159" t="s">
        <v>1421</v>
      </c>
      <c r="C11" s="165"/>
      <c r="D11" s="165"/>
      <c r="E11" s="165"/>
      <c r="F11" s="165"/>
      <c r="G11" s="165"/>
      <c r="H11" s="165"/>
      <c r="I11" s="165"/>
      <c r="J11" s="165"/>
      <c r="K11" s="165"/>
      <c r="L11" s="165"/>
      <c r="M11" s="166"/>
      <c r="N11" s="166"/>
      <c r="O11" s="166"/>
      <c r="P11" s="166"/>
      <c r="Q11" s="166"/>
      <c r="R11" s="167"/>
      <c r="S11" s="167"/>
      <c r="T11" s="167"/>
      <c r="U11" s="167"/>
      <c r="V11" s="167"/>
      <c r="W11" s="167"/>
      <c r="X11" s="167"/>
      <c r="Y11" s="167"/>
      <c r="Z11" s="167"/>
      <c r="AA11" s="167"/>
      <c r="AB11" s="167"/>
      <c r="AC11" s="167"/>
      <c r="AD11" s="167"/>
      <c r="AE11" s="167"/>
      <c r="AF11" s="167"/>
      <c r="AG11" s="168"/>
      <c r="AH11" s="168"/>
      <c r="AI11" s="168"/>
      <c r="AJ11" s="168"/>
      <c r="AK11" s="168"/>
      <c r="AL11" s="169"/>
      <c r="AM11" s="169"/>
      <c r="AN11" s="169"/>
      <c r="AO11" s="168"/>
      <c r="AP11" s="170"/>
    </row>
    <row r="12" spans="1:42" ht="12.95">
      <c r="A12" s="161"/>
      <c r="B12" s="162"/>
      <c r="C12" s="171"/>
      <c r="D12" s="171"/>
      <c r="E12" s="171"/>
      <c r="F12" s="171"/>
      <c r="G12" s="171"/>
      <c r="H12" s="171"/>
      <c r="I12" s="171"/>
      <c r="J12" s="171"/>
      <c r="K12" s="171"/>
      <c r="L12" s="171"/>
      <c r="M12" s="172"/>
      <c r="N12" s="172"/>
      <c r="O12" s="172"/>
      <c r="P12" s="172"/>
      <c r="Q12" s="172"/>
      <c r="R12" s="173"/>
      <c r="S12" s="173"/>
      <c r="T12" s="173"/>
      <c r="U12" s="173"/>
      <c r="V12" s="173"/>
      <c r="W12" s="173"/>
      <c r="X12" s="173"/>
      <c r="Y12" s="173"/>
      <c r="Z12" s="173"/>
      <c r="AA12" s="173"/>
      <c r="AB12" s="173"/>
      <c r="AC12" s="173"/>
      <c r="AD12" s="173"/>
      <c r="AE12" s="173"/>
      <c r="AF12" s="173"/>
      <c r="AG12" s="174"/>
      <c r="AH12" s="174"/>
      <c r="AI12" s="174"/>
      <c r="AJ12" s="174"/>
      <c r="AK12" s="174"/>
      <c r="AL12" s="175"/>
      <c r="AM12" s="175"/>
      <c r="AN12" s="175"/>
      <c r="AO12" s="174"/>
      <c r="AP12" s="176"/>
    </row>
    <row r="13" spans="1:42" ht="12.6">
      <c r="A13" s="163">
        <v>1</v>
      </c>
      <c r="B13" s="164" t="s">
        <v>231</v>
      </c>
      <c r="C13" s="146">
        <v>98</v>
      </c>
      <c r="D13" s="146">
        <v>103</v>
      </c>
      <c r="E13" s="146">
        <v>150</v>
      </c>
      <c r="F13" s="146">
        <v>175</v>
      </c>
      <c r="G13" s="375">
        <f>SUM(C13:F13)</f>
        <v>526</v>
      </c>
      <c r="H13" s="146">
        <v>8586</v>
      </c>
      <c r="I13" s="146">
        <v>4199</v>
      </c>
      <c r="J13" s="146">
        <v>7724</v>
      </c>
      <c r="K13" s="146">
        <v>7099</v>
      </c>
      <c r="L13" s="376">
        <f t="shared" ref="L13:L29" si="4">SUM(H13:K13)</f>
        <v>27608</v>
      </c>
      <c r="M13" s="377">
        <f>'3B_Income Stmnt_Eastern'!CI33</f>
        <v>1929269.154605537</v>
      </c>
      <c r="N13" s="377">
        <f>'3B_Income Stmnt_Eastern'!CJ33</f>
        <v>2175653.8942029048</v>
      </c>
      <c r="O13" s="377">
        <f>'3B_Income Stmnt_Eastern'!CK33</f>
        <v>3331967.5813405151</v>
      </c>
      <c r="P13" s="377">
        <f>'3B_Income Stmnt_Eastern'!CL33</f>
        <v>3572550.2947646431</v>
      </c>
      <c r="Q13" s="377">
        <f t="shared" ref="Q13:Q29" si="5">SUM(M13:P13)</f>
        <v>11009440.9249136</v>
      </c>
      <c r="R13" s="147">
        <f t="shared" ref="R13:R28" si="6">IF(C13=0,0,(C13/$C$8)*12000)</f>
        <v>246.33431085043986</v>
      </c>
      <c r="S13" s="147">
        <f t="shared" ref="S13:S28" si="7">IF(D13=0,0,(D13/$D$8)*12000)</f>
        <v>223.87248686832095</v>
      </c>
      <c r="T13" s="147">
        <f t="shared" ref="T13:T28" si="8">IF(E13=0,0,(E13/$E$8)*12000)</f>
        <v>270.18913239267488</v>
      </c>
      <c r="U13" s="147">
        <f t="shared" ref="U13:U28" si="9">IF(F13=0,0,(F13/$F$8)*12000)</f>
        <v>213.84928716904275</v>
      </c>
      <c r="V13" s="147">
        <f t="shared" ref="V13:V28" si="10">IF(G13=0,0,(G13/$G$8)*12000)</f>
        <v>235.72468909885347</v>
      </c>
      <c r="W13" s="147">
        <f t="shared" ref="W13:W28" si="11">IF(C13=0,0,H13/C13)</f>
        <v>87.612244897959187</v>
      </c>
      <c r="X13" s="147">
        <f t="shared" ref="X13:X28" si="12">IF(D13=0,0,I13/D13)</f>
        <v>40.766990291262132</v>
      </c>
      <c r="Y13" s="147">
        <f t="shared" ref="Y13:Y28" si="13">IF(E13=0,0,J13/E13)</f>
        <v>51.493333333333332</v>
      </c>
      <c r="Z13" s="147">
        <f t="shared" ref="Z13:Z28" si="14">IF(F13=0,0,K13/F13)</f>
        <v>40.565714285714286</v>
      </c>
      <c r="AA13" s="147">
        <f t="shared" ref="AA13:AA28" si="15">IF(G13=0,0,L13/G13)</f>
        <v>52.486692015209123</v>
      </c>
      <c r="AB13" s="147">
        <f t="shared" ref="AB13:AB29" si="16">IF(H13=0,0,(H13/$C$8)*12000)</f>
        <v>21581.901968998744</v>
      </c>
      <c r="AC13" s="147">
        <f t="shared" ref="AC13:AC29" si="17">IF(I13=0,0,(I13/$D$8)*12000)</f>
        <v>9126.6074986415515</v>
      </c>
      <c r="AD13" s="147">
        <f t="shared" ref="AD13:AD29" si="18">IF(J13=0,0,(J13/$E$8)*12000)</f>
        <v>13912.939057340138</v>
      </c>
      <c r="AE13" s="147">
        <f t="shared" ref="AE13:AE29" si="19">IF(K13=0,0,(K13/$F$8)*12000)</f>
        <v>8674.9490835030538</v>
      </c>
      <c r="AF13" s="147">
        <f t="shared" ref="AF13:AF29" si="20">IF(L13=0,0,(L13/$G$8)*12000)</f>
        <v>12372.409157112446</v>
      </c>
      <c r="AG13" s="148">
        <f t="shared" ref="AG13:AG29" si="21">IF(H13=0,0,M13/H13)</f>
        <v>224.69941236961762</v>
      </c>
      <c r="AH13" s="148">
        <f t="shared" ref="AH13:AH29" si="22">IF(I13=0,0,N13/I13)</f>
        <v>518.13619771443314</v>
      </c>
      <c r="AI13" s="148">
        <f t="shared" ref="AI13:AI29" si="23">IF(J13=0,0,O13/J13)</f>
        <v>431.37850612901542</v>
      </c>
      <c r="AJ13" s="148">
        <f t="shared" ref="AJ13:AJ29" si="24">IF(K13=0,0,P13/K13)</f>
        <v>503.24697771019061</v>
      </c>
      <c r="AK13" s="149">
        <f t="shared" ref="AK13:AK29" si="25">IF(L13=0,0,Q13/L13)</f>
        <v>398.77719954048104</v>
      </c>
      <c r="AL13" s="148">
        <f t="shared" ref="AL13:AL28" si="26">IF(M13=0,0,M13/C$8)</f>
        <v>404.12005752105927</v>
      </c>
      <c r="AM13" s="148">
        <f t="shared" ref="AM13:AM28" si="27">IF(N13=0,0,N13/D$8)</f>
        <v>394.06880894818056</v>
      </c>
      <c r="AN13" s="148">
        <f t="shared" ref="AN13:AN28" si="28">IF(O13=0,0,O13/E$8)</f>
        <v>500.14523886828505</v>
      </c>
      <c r="AO13" s="148">
        <f t="shared" ref="AO13:AO28" si="29">IF(P13=0,0,P13/F$8)</f>
        <v>363.80349233855839</v>
      </c>
      <c r="AP13" s="150">
        <f t="shared" ref="AP13:AP28" si="30">IF(Q13=0,0,Q13/G$8)</f>
        <v>411.15288960352541</v>
      </c>
    </row>
    <row r="14" spans="1:42" ht="12.6">
      <c r="A14" s="163">
        <f>A13+1</f>
        <v>2</v>
      </c>
      <c r="B14" s="164" t="s">
        <v>437</v>
      </c>
      <c r="C14" s="146">
        <v>85</v>
      </c>
      <c r="D14" s="146">
        <v>78</v>
      </c>
      <c r="E14" s="146">
        <v>84</v>
      </c>
      <c r="F14" s="146">
        <v>127</v>
      </c>
      <c r="G14" s="375">
        <f>SUM(C14:F14)</f>
        <v>374</v>
      </c>
      <c r="H14" s="146">
        <v>5586</v>
      </c>
      <c r="I14" s="146">
        <v>2203</v>
      </c>
      <c r="J14" s="146">
        <v>3870</v>
      </c>
      <c r="K14" s="146">
        <v>5357</v>
      </c>
      <c r="L14" s="376">
        <f t="shared" si="4"/>
        <v>17016</v>
      </c>
      <c r="M14" s="377">
        <f>'3B_Income Stmnt_Eastern'!CI34</f>
        <v>903489.68675501563</v>
      </c>
      <c r="N14" s="377">
        <f>'3B_Income Stmnt_Eastern'!CJ34</f>
        <v>609401.66592194582</v>
      </c>
      <c r="O14" s="377">
        <f>'3B_Income Stmnt_Eastern'!CK34</f>
        <v>1022058.2920639168</v>
      </c>
      <c r="P14" s="377">
        <f>'3B_Income Stmnt_Eastern'!CL34</f>
        <v>1498309.6291855213</v>
      </c>
      <c r="Q14" s="377">
        <f t="shared" si="5"/>
        <v>4033259.2739263996</v>
      </c>
      <c r="R14" s="147">
        <f t="shared" si="6"/>
        <v>213.65731043150399</v>
      </c>
      <c r="S14" s="147">
        <f t="shared" si="7"/>
        <v>169.5345046187285</v>
      </c>
      <c r="T14" s="147">
        <f t="shared" si="8"/>
        <v>151.30591413989794</v>
      </c>
      <c r="U14" s="147">
        <f t="shared" si="9"/>
        <v>155.19348268839104</v>
      </c>
      <c r="V14" s="147">
        <f t="shared" si="10"/>
        <v>167.60652799043956</v>
      </c>
      <c r="W14" s="147">
        <f t="shared" si="11"/>
        <v>65.71764705882353</v>
      </c>
      <c r="X14" s="147">
        <f t="shared" si="12"/>
        <v>28.243589743589745</v>
      </c>
      <c r="Y14" s="147">
        <f t="shared" si="13"/>
        <v>46.071428571428569</v>
      </c>
      <c r="Z14" s="147">
        <f t="shared" si="14"/>
        <v>42.181102362204726</v>
      </c>
      <c r="AA14" s="147">
        <f t="shared" si="15"/>
        <v>45.497326203208559</v>
      </c>
      <c r="AB14" s="147">
        <f t="shared" si="16"/>
        <v>14041.055718475074</v>
      </c>
      <c r="AC14" s="147">
        <f t="shared" si="17"/>
        <v>4788.2629958340885</v>
      </c>
      <c r="AD14" s="147">
        <f t="shared" si="18"/>
        <v>6970.8796157310117</v>
      </c>
      <c r="AE14" s="147">
        <f t="shared" si="19"/>
        <v>6546.2321792260691</v>
      </c>
      <c r="AF14" s="147">
        <f t="shared" si="20"/>
        <v>7625.6488777682334</v>
      </c>
      <c r="AG14" s="148">
        <f t="shared" si="21"/>
        <v>161.74179855979514</v>
      </c>
      <c r="AH14" s="148">
        <f t="shared" si="22"/>
        <v>276.62354331454645</v>
      </c>
      <c r="AI14" s="148">
        <f t="shared" si="23"/>
        <v>264.09774988731698</v>
      </c>
      <c r="AJ14" s="148">
        <f t="shared" si="24"/>
        <v>279.69192256589906</v>
      </c>
      <c r="AK14" s="149">
        <f t="shared" si="25"/>
        <v>237.02746085604136</v>
      </c>
      <c r="AL14" s="148">
        <f t="shared" si="26"/>
        <v>189.25213379870456</v>
      </c>
      <c r="AM14" s="148">
        <f t="shared" si="27"/>
        <v>110.37885635246256</v>
      </c>
      <c r="AN14" s="148">
        <f t="shared" si="28"/>
        <v>153.41613510416045</v>
      </c>
      <c r="AO14" s="148">
        <f t="shared" si="29"/>
        <v>152.57735531420786</v>
      </c>
      <c r="AP14" s="150">
        <f t="shared" si="30"/>
        <v>150.62401590642713</v>
      </c>
    </row>
    <row r="15" spans="1:42" ht="12.6">
      <c r="A15" s="163">
        <f t="shared" ref="A15:A28" si="31">A14+1</f>
        <v>3</v>
      </c>
      <c r="B15" s="164" t="s">
        <v>234</v>
      </c>
      <c r="C15" s="378"/>
      <c r="D15" s="378"/>
      <c r="E15" s="378"/>
      <c r="F15" s="378"/>
      <c r="G15" s="378"/>
      <c r="H15" s="146">
        <v>3877</v>
      </c>
      <c r="I15" s="146">
        <v>4286</v>
      </c>
      <c r="J15" s="146">
        <v>5143</v>
      </c>
      <c r="K15" s="146">
        <v>6501</v>
      </c>
      <c r="L15" s="376">
        <f t="shared" si="4"/>
        <v>19807</v>
      </c>
      <c r="M15" s="377">
        <f>'3B_Income Stmnt_Eastern'!CI35</f>
        <v>1183889.3881007452</v>
      </c>
      <c r="N15" s="377">
        <f>'3B_Income Stmnt_Eastern'!CJ35</f>
        <v>1356041.652467374</v>
      </c>
      <c r="O15" s="377">
        <f>'3B_Income Stmnt_Eastern'!CK35</f>
        <v>1484444.7319237022</v>
      </c>
      <c r="P15" s="377">
        <f>'3B_Income Stmnt_Eastern'!CL35</f>
        <v>2206001.6971598412</v>
      </c>
      <c r="Q15" s="377">
        <f t="shared" si="5"/>
        <v>6230377.4696516618</v>
      </c>
      <c r="R15" s="147">
        <f t="shared" si="6"/>
        <v>0</v>
      </c>
      <c r="S15" s="147">
        <f t="shared" si="7"/>
        <v>0</v>
      </c>
      <c r="T15" s="147">
        <f t="shared" si="8"/>
        <v>0</v>
      </c>
      <c r="U15" s="147">
        <f t="shared" si="9"/>
        <v>0</v>
      </c>
      <c r="V15" s="147">
        <f t="shared" si="10"/>
        <v>0</v>
      </c>
      <c r="W15" s="147">
        <f t="shared" si="11"/>
        <v>0</v>
      </c>
      <c r="X15" s="147">
        <f t="shared" si="12"/>
        <v>0</v>
      </c>
      <c r="Y15" s="147">
        <f t="shared" si="13"/>
        <v>0</v>
      </c>
      <c r="Z15" s="147">
        <f t="shared" si="14"/>
        <v>0</v>
      </c>
      <c r="AA15" s="147">
        <f t="shared" si="15"/>
        <v>0</v>
      </c>
      <c r="AB15" s="147">
        <f t="shared" si="16"/>
        <v>9745.2869710934228</v>
      </c>
      <c r="AC15" s="147">
        <f t="shared" si="17"/>
        <v>9315.7036768701309</v>
      </c>
      <c r="AD15" s="147">
        <f t="shared" si="18"/>
        <v>9263.8847193035126</v>
      </c>
      <c r="AE15" s="147">
        <f t="shared" si="19"/>
        <v>7944.195519348269</v>
      </c>
      <c r="AF15" s="147">
        <f t="shared" si="20"/>
        <v>8876.4237965418088</v>
      </c>
      <c r="AG15" s="148">
        <f t="shared" si="21"/>
        <v>305.36223577527602</v>
      </c>
      <c r="AH15" s="148">
        <f t="shared" si="22"/>
        <v>316.38862633396502</v>
      </c>
      <c r="AI15" s="148">
        <f t="shared" si="23"/>
        <v>288.63401359589778</v>
      </c>
      <c r="AJ15" s="148">
        <f t="shared" si="24"/>
        <v>339.332671459751</v>
      </c>
      <c r="AK15" s="149">
        <f t="shared" si="25"/>
        <v>314.55432269660531</v>
      </c>
      <c r="AL15" s="148">
        <f t="shared" si="26"/>
        <v>247.9868848137296</v>
      </c>
      <c r="AM15" s="148">
        <f t="shared" si="27"/>
        <v>245.61522413826734</v>
      </c>
      <c r="AN15" s="148">
        <f t="shared" si="28"/>
        <v>222.82268566852329</v>
      </c>
      <c r="AO15" s="148">
        <f t="shared" si="29"/>
        <v>224.64375734825268</v>
      </c>
      <c r="AP15" s="150">
        <f t="shared" si="30"/>
        <v>232.6764562741032</v>
      </c>
    </row>
    <row r="16" spans="1:42" ht="12.6">
      <c r="A16" s="163">
        <f t="shared" si="31"/>
        <v>4</v>
      </c>
      <c r="B16" s="164" t="s">
        <v>235</v>
      </c>
      <c r="C16" s="378"/>
      <c r="D16" s="378"/>
      <c r="E16" s="378"/>
      <c r="F16" s="378"/>
      <c r="G16" s="378"/>
      <c r="H16" s="146">
        <v>4134</v>
      </c>
      <c r="I16" s="146">
        <v>4160</v>
      </c>
      <c r="J16" s="146">
        <v>4665</v>
      </c>
      <c r="K16" s="146">
        <v>6098</v>
      </c>
      <c r="L16" s="376">
        <f t="shared" si="4"/>
        <v>19057</v>
      </c>
      <c r="M16" s="377">
        <f>'3B_Income Stmnt_Eastern'!CI36</f>
        <v>659732.49486433924</v>
      </c>
      <c r="N16" s="377">
        <f>'3B_Income Stmnt_Eastern'!CJ36</f>
        <v>722099.43473448511</v>
      </c>
      <c r="O16" s="377">
        <f>'3B_Income Stmnt_Eastern'!CK36</f>
        <v>843671.56845784315</v>
      </c>
      <c r="P16" s="377">
        <f>'3B_Income Stmnt_Eastern'!CL36</f>
        <v>1031294.7484266732</v>
      </c>
      <c r="Q16" s="377">
        <f t="shared" si="5"/>
        <v>3256798.2464833409</v>
      </c>
      <c r="R16" s="147">
        <f t="shared" si="6"/>
        <v>0</v>
      </c>
      <c r="S16" s="147">
        <f t="shared" si="7"/>
        <v>0</v>
      </c>
      <c r="T16" s="147">
        <f t="shared" si="8"/>
        <v>0</v>
      </c>
      <c r="U16" s="147">
        <f t="shared" si="9"/>
        <v>0</v>
      </c>
      <c r="V16" s="147">
        <f t="shared" si="10"/>
        <v>0</v>
      </c>
      <c r="W16" s="147">
        <f t="shared" si="11"/>
        <v>0</v>
      </c>
      <c r="X16" s="147">
        <f t="shared" si="12"/>
        <v>0</v>
      </c>
      <c r="Y16" s="147">
        <f t="shared" si="13"/>
        <v>0</v>
      </c>
      <c r="Z16" s="147">
        <f t="shared" si="14"/>
        <v>0</v>
      </c>
      <c r="AA16" s="147">
        <f t="shared" si="15"/>
        <v>0</v>
      </c>
      <c r="AB16" s="147">
        <f t="shared" si="16"/>
        <v>10391.286133221616</v>
      </c>
      <c r="AC16" s="147">
        <f t="shared" si="17"/>
        <v>9041.8402463321854</v>
      </c>
      <c r="AD16" s="147">
        <f t="shared" si="18"/>
        <v>8402.8820174121884</v>
      </c>
      <c r="AE16" s="147">
        <f t="shared" si="19"/>
        <v>7451.7311608961309</v>
      </c>
      <c r="AF16" s="147">
        <f t="shared" si="20"/>
        <v>8540.3144489673978</v>
      </c>
      <c r="AG16" s="148">
        <f t="shared" si="21"/>
        <v>159.5869605380598</v>
      </c>
      <c r="AH16" s="148">
        <f t="shared" si="22"/>
        <v>173.58159488809738</v>
      </c>
      <c r="AI16" s="148">
        <f t="shared" si="23"/>
        <v>180.85135443898031</v>
      </c>
      <c r="AJ16" s="148">
        <f t="shared" si="24"/>
        <v>169.12016209030392</v>
      </c>
      <c r="AK16" s="149">
        <f t="shared" si="25"/>
        <v>170.8977408030299</v>
      </c>
      <c r="AL16" s="148">
        <f t="shared" si="26"/>
        <v>138.19281417351053</v>
      </c>
      <c r="AM16" s="148">
        <f t="shared" si="27"/>
        <v>130.79142089014402</v>
      </c>
      <c r="AN16" s="148">
        <f t="shared" si="28"/>
        <v>126.63938283666214</v>
      </c>
      <c r="AO16" s="148">
        <f t="shared" si="29"/>
        <v>105.01983181534351</v>
      </c>
      <c r="AP16" s="150">
        <f t="shared" si="30"/>
        <v>121.62670375633346</v>
      </c>
    </row>
    <row r="17" spans="1:42" ht="12.6">
      <c r="A17" s="163">
        <f t="shared" si="31"/>
        <v>5</v>
      </c>
      <c r="B17" s="164" t="s">
        <v>236</v>
      </c>
      <c r="C17" s="378"/>
      <c r="D17" s="378"/>
      <c r="E17" s="378"/>
      <c r="F17" s="378"/>
      <c r="G17" s="378"/>
      <c r="H17" s="146">
        <v>10712</v>
      </c>
      <c r="I17" s="146">
        <v>11430</v>
      </c>
      <c r="J17" s="146">
        <v>14106</v>
      </c>
      <c r="K17" s="146">
        <v>17451</v>
      </c>
      <c r="L17" s="376">
        <f t="shared" si="4"/>
        <v>53699</v>
      </c>
      <c r="M17" s="377">
        <f>'3B_Income Stmnt_Eastern'!CI37</f>
        <v>1067387.191956365</v>
      </c>
      <c r="N17" s="377">
        <f>'3B_Income Stmnt_Eastern'!CJ37</f>
        <v>1169420.3184587192</v>
      </c>
      <c r="O17" s="377">
        <f>'3B_Income Stmnt_Eastern'!CK37</f>
        <v>1436798.2313854964</v>
      </c>
      <c r="P17" s="377">
        <f>'3B_Income Stmnt_Eastern'!CL37</f>
        <v>1817156.1314797443</v>
      </c>
      <c r="Q17" s="377">
        <f t="shared" si="5"/>
        <v>5490761.873280325</v>
      </c>
      <c r="R17" s="147">
        <f t="shared" si="6"/>
        <v>0</v>
      </c>
      <c r="S17" s="147">
        <f t="shared" si="7"/>
        <v>0</v>
      </c>
      <c r="T17" s="147">
        <f t="shared" si="8"/>
        <v>0</v>
      </c>
      <c r="U17" s="147">
        <f t="shared" si="9"/>
        <v>0</v>
      </c>
      <c r="V17" s="147">
        <f t="shared" si="10"/>
        <v>0</v>
      </c>
      <c r="W17" s="147">
        <f t="shared" si="11"/>
        <v>0</v>
      </c>
      <c r="X17" s="147">
        <f t="shared" si="12"/>
        <v>0</v>
      </c>
      <c r="Y17" s="147">
        <f t="shared" si="13"/>
        <v>0</v>
      </c>
      <c r="Z17" s="147">
        <f t="shared" si="14"/>
        <v>0</v>
      </c>
      <c r="AA17" s="147">
        <f t="shared" si="15"/>
        <v>0</v>
      </c>
      <c r="AB17" s="147">
        <f t="shared" si="16"/>
        <v>26925.848345203183</v>
      </c>
      <c r="AC17" s="147">
        <f t="shared" si="17"/>
        <v>24843.325484513673</v>
      </c>
      <c r="AD17" s="147">
        <f t="shared" si="18"/>
        <v>25408.586010207142</v>
      </c>
      <c r="AE17" s="147">
        <f t="shared" si="19"/>
        <v>21325.050916496944</v>
      </c>
      <c r="AF17" s="147">
        <f t="shared" si="20"/>
        <v>24064.981140531054</v>
      </c>
      <c r="AG17" s="148">
        <f t="shared" si="21"/>
        <v>99.644061982483663</v>
      </c>
      <c r="AH17" s="148">
        <f t="shared" si="22"/>
        <v>102.31148892902181</v>
      </c>
      <c r="AI17" s="148">
        <f t="shared" si="23"/>
        <v>101.85724027970342</v>
      </c>
      <c r="AJ17" s="148">
        <f t="shared" si="24"/>
        <v>104.12905458023863</v>
      </c>
      <c r="AK17" s="149">
        <f t="shared" si="25"/>
        <v>102.25072856627358</v>
      </c>
      <c r="AL17" s="148">
        <f t="shared" si="26"/>
        <v>223.58340845336511</v>
      </c>
      <c r="AM17" s="148">
        <f t="shared" si="27"/>
        <v>211.81313502240883</v>
      </c>
      <c r="AN17" s="148">
        <f t="shared" si="28"/>
        <v>215.67070420076502</v>
      </c>
      <c r="AO17" s="148">
        <f t="shared" si="29"/>
        <v>185.04644923418985</v>
      </c>
      <c r="AP17" s="150">
        <f t="shared" si="30"/>
        <v>205.0551545460778</v>
      </c>
    </row>
    <row r="18" spans="1:42" ht="12.6">
      <c r="A18" s="163">
        <f t="shared" si="31"/>
        <v>6</v>
      </c>
      <c r="B18" s="164" t="s">
        <v>244</v>
      </c>
      <c r="C18" s="378"/>
      <c r="D18" s="378"/>
      <c r="E18" s="378"/>
      <c r="F18" s="378"/>
      <c r="G18" s="378"/>
      <c r="H18" s="146">
        <v>10259</v>
      </c>
      <c r="I18" s="146">
        <v>11995</v>
      </c>
      <c r="J18" s="146">
        <v>13449</v>
      </c>
      <c r="K18" s="146">
        <v>16034</v>
      </c>
      <c r="L18" s="376">
        <f t="shared" si="4"/>
        <v>51737</v>
      </c>
      <c r="M18" s="377">
        <f>'3B_Income Stmnt_Eastern'!CI45</f>
        <v>1064977.3328282358</v>
      </c>
      <c r="N18" s="377">
        <f>'3B_Income Stmnt_Eastern'!CJ45</f>
        <v>1238931.4548807887</v>
      </c>
      <c r="O18" s="377">
        <f>'3B_Income Stmnt_Eastern'!CK45</f>
        <v>1350795.2706669858</v>
      </c>
      <c r="P18" s="377">
        <f>'3B_Income Stmnt_Eastern'!CL45</f>
        <v>1567321.5042194556</v>
      </c>
      <c r="Q18" s="377">
        <f t="shared" si="5"/>
        <v>5222025.5625954662</v>
      </c>
      <c r="R18" s="147">
        <f t="shared" si="6"/>
        <v>0</v>
      </c>
      <c r="S18" s="147">
        <f t="shared" si="7"/>
        <v>0</v>
      </c>
      <c r="T18" s="147">
        <f t="shared" si="8"/>
        <v>0</v>
      </c>
      <c r="U18" s="147">
        <f t="shared" si="9"/>
        <v>0</v>
      </c>
      <c r="V18" s="147">
        <f t="shared" si="10"/>
        <v>0</v>
      </c>
      <c r="W18" s="147">
        <f t="shared" si="11"/>
        <v>0</v>
      </c>
      <c r="X18" s="147">
        <f t="shared" si="12"/>
        <v>0</v>
      </c>
      <c r="Y18" s="147">
        <f t="shared" si="13"/>
        <v>0</v>
      </c>
      <c r="Z18" s="147">
        <f t="shared" si="14"/>
        <v>0</v>
      </c>
      <c r="AA18" s="147">
        <f t="shared" si="15"/>
        <v>0</v>
      </c>
      <c r="AB18" s="147">
        <f t="shared" si="16"/>
        <v>25787.180561374109</v>
      </c>
      <c r="AC18" s="147">
        <f t="shared" si="17"/>
        <v>26071.363883354468</v>
      </c>
      <c r="AD18" s="147">
        <f t="shared" si="18"/>
        <v>24225.157610327231</v>
      </c>
      <c r="AE18" s="147">
        <f t="shared" si="19"/>
        <v>19593.482688391039</v>
      </c>
      <c r="AF18" s="147">
        <f t="shared" si="20"/>
        <v>23185.719087276393</v>
      </c>
      <c r="AG18" s="148">
        <f t="shared" si="21"/>
        <v>103.80907815851796</v>
      </c>
      <c r="AH18" s="148">
        <f t="shared" si="22"/>
        <v>103.28732429185399</v>
      </c>
      <c r="AI18" s="148">
        <f t="shared" si="23"/>
        <v>100.43834267729837</v>
      </c>
      <c r="AJ18" s="148">
        <f t="shared" si="24"/>
        <v>97.74987552821851</v>
      </c>
      <c r="AK18" s="149">
        <f t="shared" si="25"/>
        <v>100.9340619401099</v>
      </c>
      <c r="AL18" s="148">
        <f t="shared" si="26"/>
        <v>223.078620198625</v>
      </c>
      <c r="AM18" s="148">
        <f t="shared" si="27"/>
        <v>224.40345134591354</v>
      </c>
      <c r="AN18" s="148">
        <f t="shared" si="28"/>
        <v>202.76122345646741</v>
      </c>
      <c r="AO18" s="148">
        <f t="shared" si="29"/>
        <v>159.60504116287737</v>
      </c>
      <c r="AP18" s="150">
        <f t="shared" si="30"/>
        <v>195.019067206762</v>
      </c>
    </row>
    <row r="19" spans="1:42" ht="12.6">
      <c r="A19" s="163">
        <f t="shared" si="31"/>
        <v>7</v>
      </c>
      <c r="B19" s="164" t="s">
        <v>245</v>
      </c>
      <c r="C19" s="378"/>
      <c r="D19" s="378"/>
      <c r="E19" s="378"/>
      <c r="F19" s="378"/>
      <c r="G19" s="378"/>
      <c r="H19" s="146">
        <v>4119</v>
      </c>
      <c r="I19" s="146">
        <v>4421</v>
      </c>
      <c r="J19" s="146">
        <v>5070</v>
      </c>
      <c r="K19" s="146">
        <v>6222</v>
      </c>
      <c r="L19" s="376">
        <f t="shared" si="4"/>
        <v>19832</v>
      </c>
      <c r="M19" s="377">
        <f>'3B_Income Stmnt_Eastern'!CI46</f>
        <v>462535.14680727851</v>
      </c>
      <c r="N19" s="377">
        <f>'3B_Income Stmnt_Eastern'!CJ46</f>
        <v>451493.5972697449</v>
      </c>
      <c r="O19" s="377">
        <f>'3B_Income Stmnt_Eastern'!CK46</f>
        <v>532778.40404359892</v>
      </c>
      <c r="P19" s="377">
        <f>'3B_Income Stmnt_Eastern'!CL46</f>
        <v>640474.39225019363</v>
      </c>
      <c r="Q19" s="377">
        <f t="shared" si="5"/>
        <v>2087281.5403708159</v>
      </c>
      <c r="R19" s="147">
        <f t="shared" ref="R19:R22" si="32">IF(C19=0,0,(C19/$C$8)*12000)</f>
        <v>0</v>
      </c>
      <c r="S19" s="147">
        <f t="shared" ref="S19:S22" si="33">IF(D19=0,0,(D19/$D$8)*12000)</f>
        <v>0</v>
      </c>
      <c r="T19" s="147">
        <f t="shared" ref="T19:T22" si="34">IF(E19=0,0,(E19/$E$8)*12000)</f>
        <v>0</v>
      </c>
      <c r="U19" s="147">
        <f t="shared" ref="U19:U22" si="35">IF(F19=0,0,(F19/$F$8)*12000)</f>
        <v>0</v>
      </c>
      <c r="V19" s="147">
        <f t="shared" ref="V19:V22" si="36">IF(G19=0,0,(G19/$G$8)*12000)</f>
        <v>0</v>
      </c>
      <c r="W19" s="147">
        <f t="shared" ref="W19:W22" si="37">IF(C19=0,0,H19/C19)</f>
        <v>0</v>
      </c>
      <c r="X19" s="147">
        <f t="shared" si="12"/>
        <v>0</v>
      </c>
      <c r="Y19" s="147">
        <f t="shared" si="13"/>
        <v>0</v>
      </c>
      <c r="Z19" s="147">
        <f t="shared" si="14"/>
        <v>0</v>
      </c>
      <c r="AA19" s="147">
        <f t="shared" si="15"/>
        <v>0</v>
      </c>
      <c r="AB19" s="147">
        <f t="shared" si="16"/>
        <v>10353.581901968999</v>
      </c>
      <c r="AC19" s="147">
        <f t="shared" si="17"/>
        <v>9609.128781017931</v>
      </c>
      <c r="AD19" s="147">
        <f t="shared" si="18"/>
        <v>9132.3926748724098</v>
      </c>
      <c r="AE19" s="147">
        <f t="shared" si="19"/>
        <v>7603.2586558044804</v>
      </c>
      <c r="AF19" s="147">
        <f t="shared" si="20"/>
        <v>8887.6274414609561</v>
      </c>
      <c r="AG19" s="148">
        <f t="shared" si="21"/>
        <v>112.29306793087606</v>
      </c>
      <c r="AH19" s="148">
        <f t="shared" si="22"/>
        <v>102.12476753443676</v>
      </c>
      <c r="AI19" s="148">
        <f t="shared" si="23"/>
        <v>105.08449783897414</v>
      </c>
      <c r="AJ19" s="148">
        <f t="shared" si="24"/>
        <v>102.93706079238085</v>
      </c>
      <c r="AK19" s="149">
        <f t="shared" si="25"/>
        <v>105.24816157577733</v>
      </c>
      <c r="AL19" s="148">
        <f t="shared" si="26"/>
        <v>96.886289653807808</v>
      </c>
      <c r="AM19" s="148">
        <f t="shared" si="27"/>
        <v>81.777503580826831</v>
      </c>
      <c r="AN19" s="148">
        <f t="shared" si="28"/>
        <v>79.972741525607759</v>
      </c>
      <c r="AO19" s="148">
        <f t="shared" si="29"/>
        <v>65.221424872728477</v>
      </c>
      <c r="AP19" s="150">
        <f t="shared" si="30"/>
        <v>77.950537415349586</v>
      </c>
    </row>
    <row r="20" spans="1:42" ht="12.6">
      <c r="A20" s="163">
        <f t="shared" si="31"/>
        <v>8</v>
      </c>
      <c r="B20" s="164" t="s">
        <v>246</v>
      </c>
      <c r="C20" s="378"/>
      <c r="D20" s="378"/>
      <c r="E20" s="378"/>
      <c r="F20" s="378"/>
      <c r="G20" s="378"/>
      <c r="H20" s="146">
        <v>1439</v>
      </c>
      <c r="I20" s="146">
        <v>1475</v>
      </c>
      <c r="J20" s="146">
        <v>1655</v>
      </c>
      <c r="K20" s="146">
        <v>2495</v>
      </c>
      <c r="L20" s="376">
        <f t="shared" si="4"/>
        <v>7064</v>
      </c>
      <c r="M20" s="377">
        <f>'3B_Income Stmnt_Eastern'!CI47</f>
        <v>193386.5281262433</v>
      </c>
      <c r="N20" s="377">
        <f>'3B_Income Stmnt_Eastern'!CJ47</f>
        <v>212429.38539528978</v>
      </c>
      <c r="O20" s="377">
        <f>'3B_Income Stmnt_Eastern'!CK47</f>
        <v>243101.8830232374</v>
      </c>
      <c r="P20" s="377">
        <f>'3B_Income Stmnt_Eastern'!CL47</f>
        <v>314966.96206133149</v>
      </c>
      <c r="Q20" s="377">
        <f t="shared" si="5"/>
        <v>963884.75860610197</v>
      </c>
      <c r="R20" s="147">
        <f t="shared" si="32"/>
        <v>0</v>
      </c>
      <c r="S20" s="147">
        <f t="shared" si="33"/>
        <v>0</v>
      </c>
      <c r="T20" s="147">
        <f t="shared" si="34"/>
        <v>0</v>
      </c>
      <c r="U20" s="147">
        <f t="shared" si="35"/>
        <v>0</v>
      </c>
      <c r="V20" s="147">
        <f t="shared" si="36"/>
        <v>0</v>
      </c>
      <c r="W20" s="147">
        <f t="shared" si="37"/>
        <v>0</v>
      </c>
      <c r="X20" s="147">
        <f t="shared" si="12"/>
        <v>0</v>
      </c>
      <c r="Y20" s="147">
        <f t="shared" si="13"/>
        <v>0</v>
      </c>
      <c r="Z20" s="147">
        <f t="shared" si="14"/>
        <v>0</v>
      </c>
      <c r="AA20" s="147">
        <f t="shared" si="15"/>
        <v>0</v>
      </c>
      <c r="AB20" s="147">
        <f t="shared" si="16"/>
        <v>3617.0925848345205</v>
      </c>
      <c r="AC20" s="147">
        <f t="shared" si="17"/>
        <v>3205.9409527259559</v>
      </c>
      <c r="AD20" s="147">
        <f t="shared" si="18"/>
        <v>2981.0867607325126</v>
      </c>
      <c r="AE20" s="147">
        <f t="shared" si="19"/>
        <v>3048.8798370672098</v>
      </c>
      <c r="AF20" s="147">
        <f t="shared" si="20"/>
        <v>3165.7019083541845</v>
      </c>
      <c r="AG20" s="148">
        <f t="shared" si="21"/>
        <v>134.3895261474936</v>
      </c>
      <c r="AH20" s="148">
        <f t="shared" si="22"/>
        <v>144.01992230189137</v>
      </c>
      <c r="AI20" s="148">
        <f t="shared" si="23"/>
        <v>146.88935530104979</v>
      </c>
      <c r="AJ20" s="148">
        <f t="shared" si="24"/>
        <v>126.23926335123507</v>
      </c>
      <c r="AK20" s="149">
        <f t="shared" si="25"/>
        <v>136.45027726586949</v>
      </c>
      <c r="AL20" s="148">
        <f t="shared" si="26"/>
        <v>40.508279875626997</v>
      </c>
      <c r="AM20" s="148">
        <f t="shared" si="27"/>
        <v>38.476613909670306</v>
      </c>
      <c r="AN20" s="148">
        <f t="shared" si="28"/>
        <v>36.490826031707805</v>
      </c>
      <c r="AO20" s="148">
        <f t="shared" si="29"/>
        <v>32.074028723149844</v>
      </c>
      <c r="AP20" s="150">
        <f t="shared" si="30"/>
        <v>35.996741928001718</v>
      </c>
    </row>
    <row r="21" spans="1:42" ht="12.6">
      <c r="A21" s="163">
        <f t="shared" si="31"/>
        <v>9</v>
      </c>
      <c r="B21" s="164" t="s">
        <v>247</v>
      </c>
      <c r="C21" s="378"/>
      <c r="D21" s="378"/>
      <c r="E21" s="378"/>
      <c r="F21" s="378"/>
      <c r="G21" s="378"/>
      <c r="H21" s="146">
        <v>180</v>
      </c>
      <c r="I21" s="146">
        <v>218</v>
      </c>
      <c r="J21" s="146">
        <v>280</v>
      </c>
      <c r="K21" s="146">
        <v>447</v>
      </c>
      <c r="L21" s="376">
        <f t="shared" si="4"/>
        <v>1125</v>
      </c>
      <c r="M21" s="377">
        <f>'3B_Income Stmnt_Eastern'!CI48</f>
        <v>18110.409207912806</v>
      </c>
      <c r="N21" s="377">
        <f>'3B_Income Stmnt_Eastern'!CJ48</f>
        <v>20815.061638097344</v>
      </c>
      <c r="O21" s="377">
        <f>'3B_Income Stmnt_Eastern'!CK48</f>
        <v>27517.608176275662</v>
      </c>
      <c r="P21" s="377">
        <f>'3B_Income Stmnt_Eastern'!CL48</f>
        <v>53808.436353116143</v>
      </c>
      <c r="Q21" s="377">
        <f t="shared" si="5"/>
        <v>120251.51537540197</v>
      </c>
      <c r="R21" s="147">
        <f t="shared" si="32"/>
        <v>0</v>
      </c>
      <c r="S21" s="147">
        <f t="shared" si="33"/>
        <v>0</v>
      </c>
      <c r="T21" s="147">
        <f t="shared" si="34"/>
        <v>0</v>
      </c>
      <c r="U21" s="147">
        <f t="shared" si="35"/>
        <v>0</v>
      </c>
      <c r="V21" s="147">
        <f t="shared" si="36"/>
        <v>0</v>
      </c>
      <c r="W21" s="147">
        <f t="shared" si="37"/>
        <v>0</v>
      </c>
      <c r="X21" s="147">
        <f t="shared" si="12"/>
        <v>0</v>
      </c>
      <c r="Y21" s="147">
        <f t="shared" si="13"/>
        <v>0</v>
      </c>
      <c r="Z21" s="147">
        <f t="shared" si="14"/>
        <v>0</v>
      </c>
      <c r="AA21" s="147">
        <f t="shared" si="15"/>
        <v>0</v>
      </c>
      <c r="AB21" s="147">
        <f t="shared" si="16"/>
        <v>452.45077503142016</v>
      </c>
      <c r="AC21" s="147">
        <f t="shared" si="17"/>
        <v>473.82720521644632</v>
      </c>
      <c r="AD21" s="147">
        <f t="shared" si="18"/>
        <v>504.35304713299308</v>
      </c>
      <c r="AE21" s="147">
        <f t="shared" si="19"/>
        <v>546.23217922606921</v>
      </c>
      <c r="AF21" s="147">
        <f t="shared" si="20"/>
        <v>504.16402136161628</v>
      </c>
      <c r="AG21" s="148">
        <f t="shared" si="21"/>
        <v>100.61338448840448</v>
      </c>
      <c r="AH21" s="148">
        <f t="shared" si="22"/>
        <v>95.481934119712591</v>
      </c>
      <c r="AI21" s="148">
        <f t="shared" si="23"/>
        <v>98.277172058127363</v>
      </c>
      <c r="AJ21" s="148">
        <f t="shared" si="24"/>
        <v>120.37681510764237</v>
      </c>
      <c r="AK21" s="149">
        <f t="shared" si="25"/>
        <v>106.8902358892462</v>
      </c>
      <c r="AL21" s="148">
        <f t="shared" si="26"/>
        <v>3.7935503158594064</v>
      </c>
      <c r="AM21" s="148">
        <f t="shared" si="27"/>
        <v>3.7701614993836885</v>
      </c>
      <c r="AN21" s="148">
        <f t="shared" si="28"/>
        <v>4.1305325992608317</v>
      </c>
      <c r="AO21" s="148">
        <f t="shared" si="29"/>
        <v>5.4794741703784258</v>
      </c>
      <c r="AP21" s="150">
        <f t="shared" si="30"/>
        <v>4.4908509308511775</v>
      </c>
    </row>
    <row r="22" spans="1:42" ht="12.6">
      <c r="A22" s="163">
        <f t="shared" si="31"/>
        <v>10</v>
      </c>
      <c r="B22" s="164" t="s">
        <v>248</v>
      </c>
      <c r="C22" s="378"/>
      <c r="D22" s="378"/>
      <c r="E22" s="378"/>
      <c r="F22" s="378"/>
      <c r="G22" s="378"/>
      <c r="H22" s="146">
        <v>4051</v>
      </c>
      <c r="I22" s="146">
        <v>4446</v>
      </c>
      <c r="J22" s="146">
        <v>4565</v>
      </c>
      <c r="K22" s="146">
        <v>4875</v>
      </c>
      <c r="L22" s="376">
        <f t="shared" si="4"/>
        <v>17937</v>
      </c>
      <c r="M22" s="377">
        <f>'3B_Income Stmnt_Eastern'!CI49</f>
        <v>218307.83016618568</v>
      </c>
      <c r="N22" s="377">
        <f>'3B_Income Stmnt_Eastern'!CJ49</f>
        <v>232188.86311288</v>
      </c>
      <c r="O22" s="377">
        <f>'3B_Income Stmnt_Eastern'!CK49</f>
        <v>252405.33041825076</v>
      </c>
      <c r="P22" s="377">
        <f>'3B_Income Stmnt_Eastern'!CL49</f>
        <v>297205.0738190682</v>
      </c>
      <c r="Q22" s="377">
        <f t="shared" si="5"/>
        <v>1000107.0975163847</v>
      </c>
      <c r="R22" s="147">
        <f t="shared" si="32"/>
        <v>0</v>
      </c>
      <c r="S22" s="147">
        <f t="shared" si="33"/>
        <v>0</v>
      </c>
      <c r="T22" s="147">
        <f t="shared" si="34"/>
        <v>0</v>
      </c>
      <c r="U22" s="147">
        <f t="shared" si="35"/>
        <v>0</v>
      </c>
      <c r="V22" s="147">
        <f t="shared" si="36"/>
        <v>0</v>
      </c>
      <c r="W22" s="147">
        <f t="shared" si="37"/>
        <v>0</v>
      </c>
      <c r="X22" s="147">
        <f t="shared" si="12"/>
        <v>0</v>
      </c>
      <c r="Y22" s="147">
        <f t="shared" si="13"/>
        <v>0</v>
      </c>
      <c r="Z22" s="147">
        <f t="shared" si="14"/>
        <v>0</v>
      </c>
      <c r="AA22" s="147">
        <f t="shared" si="15"/>
        <v>0</v>
      </c>
      <c r="AB22" s="147">
        <f t="shared" si="16"/>
        <v>10182.656053623796</v>
      </c>
      <c r="AC22" s="147">
        <f t="shared" si="17"/>
        <v>9663.4667632675246</v>
      </c>
      <c r="AD22" s="147">
        <f t="shared" si="18"/>
        <v>8222.7559291504058</v>
      </c>
      <c r="AE22" s="147">
        <f t="shared" si="19"/>
        <v>5957.2301425661917</v>
      </c>
      <c r="AF22" s="147">
        <f t="shared" si="20"/>
        <v>8038.3911565896096</v>
      </c>
      <c r="AG22" s="148">
        <f t="shared" si="21"/>
        <v>53.889861803551142</v>
      </c>
      <c r="AH22" s="148">
        <f t="shared" si="22"/>
        <v>52.224215724894286</v>
      </c>
      <c r="AI22" s="148">
        <f t="shared" si="23"/>
        <v>55.291419587787679</v>
      </c>
      <c r="AJ22" s="148">
        <f t="shared" si="24"/>
        <v>60.965143347501169</v>
      </c>
      <c r="AK22" s="149">
        <f t="shared" si="25"/>
        <v>55.756653705546341</v>
      </c>
      <c r="AL22" s="148">
        <f t="shared" si="26"/>
        <v>45.72849396023998</v>
      </c>
      <c r="AM22" s="148">
        <f t="shared" si="27"/>
        <v>42.055581074602429</v>
      </c>
      <c r="AN22" s="148">
        <f t="shared" si="28"/>
        <v>37.887320687218669</v>
      </c>
      <c r="AO22" s="148">
        <f t="shared" si="29"/>
        <v>30.265282466300224</v>
      </c>
      <c r="AP22" s="150">
        <f t="shared" si="30"/>
        <v>37.349482672307751</v>
      </c>
    </row>
    <row r="23" spans="1:42" ht="12.6">
      <c r="A23" s="163">
        <f>A22+1</f>
        <v>11</v>
      </c>
      <c r="B23" s="164" t="s">
        <v>243</v>
      </c>
      <c r="C23" s="378"/>
      <c r="D23" s="378"/>
      <c r="E23" s="378"/>
      <c r="F23" s="378"/>
      <c r="G23" s="378"/>
      <c r="H23" s="146">
        <v>2473</v>
      </c>
      <c r="I23" s="146">
        <v>2756</v>
      </c>
      <c r="J23" s="146">
        <v>2950</v>
      </c>
      <c r="K23" s="146">
        <v>3343</v>
      </c>
      <c r="L23" s="376">
        <f t="shared" si="4"/>
        <v>11522</v>
      </c>
      <c r="M23" s="377">
        <f>'3B_Income Stmnt_Eastern'!CI44</f>
        <v>309414.48185568233</v>
      </c>
      <c r="N23" s="377">
        <f>'3B_Income Stmnt_Eastern'!CJ44</f>
        <v>364359.01204671524</v>
      </c>
      <c r="O23" s="377">
        <f>'3B_Income Stmnt_Eastern'!CK44</f>
        <v>373043.10018479428</v>
      </c>
      <c r="P23" s="377">
        <f>'3B_Income Stmnt_Eastern'!CL44</f>
        <v>373630.0623745544</v>
      </c>
      <c r="Q23" s="377">
        <f t="shared" si="5"/>
        <v>1420446.6564617462</v>
      </c>
      <c r="R23" s="147">
        <f t="shared" si="6"/>
        <v>0</v>
      </c>
      <c r="S23" s="147">
        <f t="shared" si="7"/>
        <v>0</v>
      </c>
      <c r="T23" s="147">
        <f t="shared" si="8"/>
        <v>0</v>
      </c>
      <c r="U23" s="147">
        <f t="shared" si="9"/>
        <v>0</v>
      </c>
      <c r="V23" s="147">
        <f t="shared" si="10"/>
        <v>0</v>
      </c>
      <c r="W23" s="147">
        <f t="shared" si="11"/>
        <v>0</v>
      </c>
      <c r="X23" s="147">
        <f t="shared" si="12"/>
        <v>0</v>
      </c>
      <c r="Y23" s="147">
        <f t="shared" si="13"/>
        <v>0</v>
      </c>
      <c r="Z23" s="147">
        <f t="shared" si="14"/>
        <v>0</v>
      </c>
      <c r="AA23" s="147">
        <f t="shared" si="15"/>
        <v>0</v>
      </c>
      <c r="AB23" s="147">
        <f t="shared" si="16"/>
        <v>6216.1709258483443</v>
      </c>
      <c r="AC23" s="147">
        <f t="shared" si="17"/>
        <v>5990.2191631950736</v>
      </c>
      <c r="AD23" s="147">
        <f t="shared" si="18"/>
        <v>5313.7196037226058</v>
      </c>
      <c r="AE23" s="147">
        <f t="shared" si="19"/>
        <v>4085.1323828920567</v>
      </c>
      <c r="AF23" s="147">
        <f t="shared" si="20"/>
        <v>5163.5358703364827</v>
      </c>
      <c r="AG23" s="148">
        <f t="shared" si="21"/>
        <v>125.117056957413</v>
      </c>
      <c r="AH23" s="148">
        <f t="shared" si="22"/>
        <v>132.2057373173858</v>
      </c>
      <c r="AI23" s="148">
        <f t="shared" si="23"/>
        <v>126.45528819823535</v>
      </c>
      <c r="AJ23" s="148">
        <f t="shared" si="24"/>
        <v>111.76490050091367</v>
      </c>
      <c r="AK23" s="149">
        <f t="shared" si="25"/>
        <v>123.28125815498578</v>
      </c>
      <c r="AL23" s="148">
        <f t="shared" si="26"/>
        <v>64.812417648865178</v>
      </c>
      <c r="AM23" s="148">
        <f t="shared" si="27"/>
        <v>65.995111763578194</v>
      </c>
      <c r="AN23" s="148">
        <f t="shared" si="28"/>
        <v>55.995661991112918</v>
      </c>
      <c r="AO23" s="148">
        <f t="shared" si="29"/>
        <v>38.047867858915929</v>
      </c>
      <c r="AP23" s="150">
        <f t="shared" si="30"/>
        <v>53.04726655195676</v>
      </c>
    </row>
    <row r="24" spans="1:42" ht="12.6">
      <c r="A24" s="163">
        <f t="shared" si="31"/>
        <v>12</v>
      </c>
      <c r="B24" s="164" t="s">
        <v>240</v>
      </c>
      <c r="C24" s="378"/>
      <c r="D24" s="378"/>
      <c r="E24" s="378"/>
      <c r="F24" s="378"/>
      <c r="G24" s="378"/>
      <c r="H24" s="146">
        <v>16657</v>
      </c>
      <c r="I24" s="146">
        <v>18381</v>
      </c>
      <c r="J24" s="146">
        <v>20446</v>
      </c>
      <c r="K24" s="146">
        <v>27984</v>
      </c>
      <c r="L24" s="376">
        <f t="shared" si="4"/>
        <v>83468</v>
      </c>
      <c r="M24" s="377">
        <f>'3B_Income Stmnt_Eastern'!CI41</f>
        <v>2879911.1006485438</v>
      </c>
      <c r="N24" s="377">
        <f>'3B_Income Stmnt_Eastern'!CJ41</f>
        <v>2830119.853420414</v>
      </c>
      <c r="O24" s="377">
        <f>'3B_Income Stmnt_Eastern'!CK41</f>
        <v>3329038.0637620622</v>
      </c>
      <c r="P24" s="377">
        <f>'3B_Income Stmnt_Eastern'!CL41</f>
        <v>4770741.628170914</v>
      </c>
      <c r="Q24" s="377">
        <f t="shared" si="5"/>
        <v>13809810.646001935</v>
      </c>
      <c r="R24" s="147">
        <f t="shared" si="6"/>
        <v>0</v>
      </c>
      <c r="S24" s="147">
        <f t="shared" si="7"/>
        <v>0</v>
      </c>
      <c r="T24" s="147">
        <f t="shared" si="8"/>
        <v>0</v>
      </c>
      <c r="U24" s="147">
        <f t="shared" si="9"/>
        <v>0</v>
      </c>
      <c r="V24" s="147">
        <f t="shared" si="10"/>
        <v>0</v>
      </c>
      <c r="W24" s="147">
        <f t="shared" si="11"/>
        <v>0</v>
      </c>
      <c r="X24" s="147">
        <f t="shared" si="12"/>
        <v>0</v>
      </c>
      <c r="Y24" s="147">
        <f t="shared" si="13"/>
        <v>0</v>
      </c>
      <c r="Z24" s="147">
        <f t="shared" si="14"/>
        <v>0</v>
      </c>
      <c r="AA24" s="147">
        <f t="shared" si="15"/>
        <v>0</v>
      </c>
      <c r="AB24" s="147">
        <f t="shared" si="16"/>
        <v>41869.291998324254</v>
      </c>
      <c r="AC24" s="147">
        <f t="shared" si="17"/>
        <v>39951.458069190368</v>
      </c>
      <c r="AD24" s="147">
        <f t="shared" si="18"/>
        <v>36828.580006004202</v>
      </c>
      <c r="AE24" s="147">
        <f t="shared" si="19"/>
        <v>34196.334012219959</v>
      </c>
      <c r="AF24" s="147">
        <f t="shared" si="20"/>
        <v>37405.833364454571</v>
      </c>
      <c r="AG24" s="148">
        <f t="shared" si="21"/>
        <v>172.89494510707473</v>
      </c>
      <c r="AH24" s="148">
        <f t="shared" si="22"/>
        <v>153.96985220719299</v>
      </c>
      <c r="AI24" s="148">
        <f t="shared" si="23"/>
        <v>162.82099499961177</v>
      </c>
      <c r="AJ24" s="148">
        <f t="shared" si="24"/>
        <v>170.48104731885772</v>
      </c>
      <c r="AK24" s="149">
        <f t="shared" si="25"/>
        <v>165.45035997031118</v>
      </c>
      <c r="AL24" s="148">
        <f t="shared" si="26"/>
        <v>603.24907847686302</v>
      </c>
      <c r="AM24" s="148">
        <f t="shared" si="27"/>
        <v>512.61000786459226</v>
      </c>
      <c r="AN24" s="148">
        <f t="shared" si="28"/>
        <v>499.70550341670105</v>
      </c>
      <c r="AO24" s="148">
        <f t="shared" si="29"/>
        <v>485.81890307239451</v>
      </c>
      <c r="AP24" s="150">
        <f t="shared" si="30"/>
        <v>515.7340495948738</v>
      </c>
    </row>
    <row r="25" spans="1:42" ht="12.6">
      <c r="A25" s="163">
        <f t="shared" si="31"/>
        <v>13</v>
      </c>
      <c r="B25" s="164" t="s">
        <v>241</v>
      </c>
      <c r="C25" s="378"/>
      <c r="D25" s="378"/>
      <c r="E25" s="378"/>
      <c r="F25" s="378"/>
      <c r="G25" s="378"/>
      <c r="H25" s="146">
        <v>18553</v>
      </c>
      <c r="I25" s="146">
        <v>18796</v>
      </c>
      <c r="J25" s="146">
        <v>18778</v>
      </c>
      <c r="K25" s="146">
        <v>22357</v>
      </c>
      <c r="L25" s="376">
        <f t="shared" si="4"/>
        <v>78484</v>
      </c>
      <c r="M25" s="377">
        <f>'3B_Income Stmnt_Eastern'!CI42</f>
        <v>132940.00000468636</v>
      </c>
      <c r="N25" s="377">
        <f>'3B_Income Stmnt_Eastern'!CJ42</f>
        <v>106679.06461885611</v>
      </c>
      <c r="O25" s="377">
        <f>'3B_Income Stmnt_Eastern'!CK42</f>
        <v>86637.714483840726</v>
      </c>
      <c r="P25" s="377">
        <f>'3B_Income Stmnt_Eastern'!CL42</f>
        <v>94349.752302917826</v>
      </c>
      <c r="Q25" s="377">
        <f t="shared" si="5"/>
        <v>420606.53141030105</v>
      </c>
      <c r="R25" s="147">
        <f t="shared" si="6"/>
        <v>0</v>
      </c>
      <c r="S25" s="147">
        <f t="shared" si="7"/>
        <v>0</v>
      </c>
      <c r="T25" s="147">
        <f t="shared" si="8"/>
        <v>0</v>
      </c>
      <c r="U25" s="147">
        <f t="shared" si="9"/>
        <v>0</v>
      </c>
      <c r="V25" s="147">
        <f t="shared" si="10"/>
        <v>0</v>
      </c>
      <c r="W25" s="147">
        <f t="shared" si="11"/>
        <v>0</v>
      </c>
      <c r="X25" s="147">
        <f t="shared" si="12"/>
        <v>0</v>
      </c>
      <c r="Y25" s="147">
        <f t="shared" si="13"/>
        <v>0</v>
      </c>
      <c r="Z25" s="147">
        <f t="shared" si="14"/>
        <v>0</v>
      </c>
      <c r="AA25" s="147">
        <f t="shared" si="15"/>
        <v>0</v>
      </c>
      <c r="AB25" s="147">
        <f t="shared" si="16"/>
        <v>46635.106828655218</v>
      </c>
      <c r="AC25" s="147">
        <f t="shared" si="17"/>
        <v>40853.468574533603</v>
      </c>
      <c r="AD25" s="147">
        <f t="shared" si="18"/>
        <v>33824.076853797655</v>
      </c>
      <c r="AE25" s="147">
        <f t="shared" si="19"/>
        <v>27320.162932790223</v>
      </c>
      <c r="AF25" s="147">
        <f t="shared" si="20"/>
        <v>35172.274713373416</v>
      </c>
      <c r="AG25" s="148">
        <f t="shared" si="21"/>
        <v>7.1654179919520482</v>
      </c>
      <c r="AH25" s="148">
        <f t="shared" si="22"/>
        <v>5.6756259107712337</v>
      </c>
      <c r="AI25" s="148">
        <f t="shared" si="23"/>
        <v>4.6137881821195403</v>
      </c>
      <c r="AJ25" s="148">
        <f t="shared" si="24"/>
        <v>4.220143682198767</v>
      </c>
      <c r="AK25" s="149">
        <f t="shared" si="25"/>
        <v>5.3591372943568247</v>
      </c>
      <c r="AL25" s="148">
        <f t="shared" si="26"/>
        <v>27.846669460554327</v>
      </c>
      <c r="AM25" s="148">
        <f t="shared" si="27"/>
        <v>19.322417065541771</v>
      </c>
      <c r="AN25" s="148">
        <f t="shared" si="28"/>
        <v>13.004760504929559</v>
      </c>
      <c r="AO25" s="148">
        <f t="shared" si="29"/>
        <v>9.6079177497879655</v>
      </c>
      <c r="AP25" s="150">
        <f t="shared" si="30"/>
        <v>15.707754095316915</v>
      </c>
    </row>
    <row r="26" spans="1:42" ht="12.6">
      <c r="A26" s="163">
        <f t="shared" si="31"/>
        <v>14</v>
      </c>
      <c r="B26" s="164" t="s">
        <v>250</v>
      </c>
      <c r="C26" s="378"/>
      <c r="D26" s="378"/>
      <c r="E26" s="378"/>
      <c r="F26" s="378"/>
      <c r="G26" s="378"/>
      <c r="H26" s="146">
        <v>785</v>
      </c>
      <c r="I26" s="146">
        <v>953</v>
      </c>
      <c r="J26" s="146">
        <v>1162</v>
      </c>
      <c r="K26" s="146">
        <v>1357</v>
      </c>
      <c r="L26" s="376">
        <f t="shared" si="4"/>
        <v>4257</v>
      </c>
      <c r="M26" s="377">
        <f>'3B_Income Stmnt_Eastern'!CI51</f>
        <v>101331.8207690298</v>
      </c>
      <c r="N26" s="377">
        <f>'3B_Income Stmnt_Eastern'!CJ51</f>
        <v>156413.64890724263</v>
      </c>
      <c r="O26" s="377">
        <f>'3B_Income Stmnt_Eastern'!CK51</f>
        <v>225582.71511331189</v>
      </c>
      <c r="P26" s="377">
        <f>'3B_Income Stmnt_Eastern'!CL51</f>
        <v>204572.26905345451</v>
      </c>
      <c r="Q26" s="377">
        <f t="shared" si="5"/>
        <v>687900.45384303876</v>
      </c>
      <c r="R26" s="147">
        <f t="shared" si="6"/>
        <v>0</v>
      </c>
      <c r="S26" s="147">
        <f t="shared" si="7"/>
        <v>0</v>
      </c>
      <c r="T26" s="147">
        <f t="shared" si="8"/>
        <v>0</v>
      </c>
      <c r="U26" s="147">
        <f t="shared" si="9"/>
        <v>0</v>
      </c>
      <c r="V26" s="147">
        <f t="shared" si="10"/>
        <v>0</v>
      </c>
      <c r="W26" s="147">
        <f t="shared" si="11"/>
        <v>0</v>
      </c>
      <c r="X26" s="147">
        <f t="shared" si="12"/>
        <v>0</v>
      </c>
      <c r="Y26" s="147">
        <f t="shared" si="13"/>
        <v>0</v>
      </c>
      <c r="Z26" s="147">
        <f t="shared" si="14"/>
        <v>0</v>
      </c>
      <c r="AA26" s="147">
        <f t="shared" si="15"/>
        <v>0</v>
      </c>
      <c r="AB26" s="147">
        <f t="shared" si="16"/>
        <v>1973.1881022203604</v>
      </c>
      <c r="AC26" s="147">
        <f t="shared" si="17"/>
        <v>2071.3638833544646</v>
      </c>
      <c r="AD26" s="147">
        <f t="shared" si="18"/>
        <v>2093.0651456019214</v>
      </c>
      <c r="AE26" s="147">
        <f t="shared" si="19"/>
        <v>1658.2484725050917</v>
      </c>
      <c r="AF26" s="147">
        <f t="shared" si="20"/>
        <v>1907.7566568323562</v>
      </c>
      <c r="AG26" s="148">
        <f t="shared" si="21"/>
        <v>129.08512199876407</v>
      </c>
      <c r="AH26" s="148">
        <f t="shared" si="22"/>
        <v>164.127648381157</v>
      </c>
      <c r="AI26" s="148">
        <f t="shared" si="23"/>
        <v>194.133145536413</v>
      </c>
      <c r="AJ26" s="148">
        <f t="shared" si="24"/>
        <v>150.75333017940642</v>
      </c>
      <c r="AK26" s="149">
        <f t="shared" si="25"/>
        <v>161.59277750599924</v>
      </c>
      <c r="AL26" s="148">
        <f t="shared" si="26"/>
        <v>21.225768908468748</v>
      </c>
      <c r="AM26" s="148">
        <f t="shared" si="27"/>
        <v>28.33067359305246</v>
      </c>
      <c r="AN26" s="148">
        <f t="shared" si="28"/>
        <v>33.861110044027605</v>
      </c>
      <c r="AO26" s="148">
        <f t="shared" si="29"/>
        <v>20.832206624588036</v>
      </c>
      <c r="AP26" s="150">
        <f t="shared" si="30"/>
        <v>25.689974748591656</v>
      </c>
    </row>
    <row r="27" spans="1:42" ht="12.6">
      <c r="A27" s="163">
        <f t="shared" si="31"/>
        <v>15</v>
      </c>
      <c r="B27" s="164" t="s">
        <v>249</v>
      </c>
      <c r="C27" s="378"/>
      <c r="D27" s="378"/>
      <c r="E27" s="378"/>
      <c r="F27" s="378"/>
      <c r="G27" s="378"/>
      <c r="H27" s="146">
        <v>52699</v>
      </c>
      <c r="I27" s="146">
        <v>57064</v>
      </c>
      <c r="J27" s="146">
        <v>68577</v>
      </c>
      <c r="K27" s="146">
        <v>84517</v>
      </c>
      <c r="L27" s="376">
        <f t="shared" si="4"/>
        <v>262857</v>
      </c>
      <c r="M27" s="377">
        <f>'3B_Income Stmnt_Eastern'!CI50</f>
        <v>352293.25061021588</v>
      </c>
      <c r="N27" s="377">
        <f>'3B_Income Stmnt_Eastern'!CJ50</f>
        <v>443822.96198538941</v>
      </c>
      <c r="O27" s="377">
        <f>'3B_Income Stmnt_Eastern'!CK50</f>
        <v>536104.73946206109</v>
      </c>
      <c r="P27" s="377">
        <f>'3B_Income Stmnt_Eastern'!CL50</f>
        <v>627729.21647921193</v>
      </c>
      <c r="Q27" s="377">
        <f t="shared" si="5"/>
        <v>1959950.1685368782</v>
      </c>
      <c r="R27" s="147">
        <f t="shared" si="6"/>
        <v>0</v>
      </c>
      <c r="S27" s="147">
        <f t="shared" si="7"/>
        <v>0</v>
      </c>
      <c r="T27" s="147">
        <f t="shared" si="8"/>
        <v>0</v>
      </c>
      <c r="U27" s="147">
        <f t="shared" si="9"/>
        <v>0</v>
      </c>
      <c r="V27" s="147">
        <f t="shared" si="10"/>
        <v>0</v>
      </c>
      <c r="W27" s="147">
        <f t="shared" si="11"/>
        <v>0</v>
      </c>
      <c r="X27" s="147">
        <f t="shared" si="12"/>
        <v>0</v>
      </c>
      <c r="Y27" s="147">
        <f t="shared" si="13"/>
        <v>0</v>
      </c>
      <c r="Z27" s="147">
        <f t="shared" si="14"/>
        <v>0</v>
      </c>
      <c r="AA27" s="147">
        <f t="shared" si="15"/>
        <v>0</v>
      </c>
      <c r="AB27" s="147">
        <f t="shared" si="16"/>
        <v>132465.01885211564</v>
      </c>
      <c r="AC27" s="147">
        <f t="shared" si="17"/>
        <v>124029.70476362978</v>
      </c>
      <c r="AD27" s="147">
        <f t="shared" si="18"/>
        <v>123525.06754728311</v>
      </c>
      <c r="AE27" s="147">
        <f t="shared" si="19"/>
        <v>103279.42973523421</v>
      </c>
      <c r="AF27" s="147">
        <f t="shared" si="20"/>
        <v>117798.25970048923</v>
      </c>
      <c r="AG27" s="148">
        <f t="shared" si="21"/>
        <v>6.6850082660053491</v>
      </c>
      <c r="AH27" s="148">
        <f t="shared" si="22"/>
        <v>7.7776349710043009</v>
      </c>
      <c r="AI27" s="148">
        <f t="shared" si="23"/>
        <v>7.8175589404911427</v>
      </c>
      <c r="AJ27" s="148">
        <f t="shared" si="24"/>
        <v>7.4272538835880582</v>
      </c>
      <c r="AK27" s="149">
        <f t="shared" si="25"/>
        <v>7.4563362152686752</v>
      </c>
      <c r="AL27" s="148">
        <f t="shared" si="26"/>
        <v>73.794145498578942</v>
      </c>
      <c r="AM27" s="148">
        <f t="shared" si="27"/>
        <v>80.388147434412133</v>
      </c>
      <c r="AN27" s="148">
        <f t="shared" si="28"/>
        <v>80.472041348252944</v>
      </c>
      <c r="AO27" s="148">
        <f t="shared" si="29"/>
        <v>63.923545466314863</v>
      </c>
      <c r="AP27" s="150">
        <f t="shared" si="30"/>
        <v>73.19528582503186</v>
      </c>
    </row>
    <row r="28" spans="1:42" ht="12.6">
      <c r="A28" s="163">
        <f t="shared" si="31"/>
        <v>16</v>
      </c>
      <c r="B28" s="164" t="s">
        <v>1422</v>
      </c>
      <c r="C28" s="378"/>
      <c r="D28" s="378"/>
      <c r="E28" s="378"/>
      <c r="F28" s="378"/>
      <c r="G28" s="378"/>
      <c r="H28" s="146">
        <v>2315</v>
      </c>
      <c r="I28" s="146">
        <v>2555</v>
      </c>
      <c r="J28" s="146">
        <v>2961</v>
      </c>
      <c r="K28" s="146">
        <v>3716</v>
      </c>
      <c r="L28" s="376">
        <f t="shared" si="4"/>
        <v>11547</v>
      </c>
      <c r="M28" s="377">
        <f>SUM('3B_Income Stmnt_Eastern'!CI38:CI40)+'3B_Income Stmnt_Eastern'!CI43+'3B_Income Stmnt_Eastern'!CI52+'3B_Income Stmnt_Eastern'!CI53+'3B_Income Stmnt_Eastern'!CI54</f>
        <v>924164.1090778372</v>
      </c>
      <c r="N28" s="377">
        <f>SUM('3B_Income Stmnt_Eastern'!CJ38:CJ40)+'3B_Income Stmnt_Eastern'!CJ43+'3B_Income Stmnt_Eastern'!CJ52+'3B_Income Stmnt_Eastern'!CJ53+'3B_Income Stmnt_Eastern'!CJ54</f>
        <v>963904.14535934979</v>
      </c>
      <c r="O28" s="377">
        <f>SUM('3B_Income Stmnt_Eastern'!CK38:CK40)+'3B_Income Stmnt_Eastern'!CK43+'3B_Income Stmnt_Eastern'!CK52+'3B_Income Stmnt_Eastern'!CK53+'3B_Income Stmnt_Eastern'!CK54</f>
        <v>1018033.2378543551</v>
      </c>
      <c r="P28" s="377">
        <f>SUM('3B_Income Stmnt_Eastern'!CL38:CL40)+'3B_Income Stmnt_Eastern'!CL43+'3B_Income Stmnt_Eastern'!CL52+'3B_Income Stmnt_Eastern'!CL53+'3B_Income Stmnt_Eastern'!CL54</f>
        <v>1437729.592405691</v>
      </c>
      <c r="Q28" s="377">
        <f t="shared" si="5"/>
        <v>4343831.0846972335</v>
      </c>
      <c r="R28" s="147">
        <f t="shared" si="6"/>
        <v>0</v>
      </c>
      <c r="S28" s="147">
        <f t="shared" si="7"/>
        <v>0</v>
      </c>
      <c r="T28" s="147">
        <f t="shared" si="8"/>
        <v>0</v>
      </c>
      <c r="U28" s="147">
        <f t="shared" si="9"/>
        <v>0</v>
      </c>
      <c r="V28" s="147">
        <f t="shared" si="10"/>
        <v>0</v>
      </c>
      <c r="W28" s="147">
        <f t="shared" si="11"/>
        <v>0</v>
      </c>
      <c r="X28" s="147">
        <f t="shared" si="12"/>
        <v>0</v>
      </c>
      <c r="Y28" s="147">
        <f t="shared" si="13"/>
        <v>0</v>
      </c>
      <c r="Z28" s="147">
        <f t="shared" si="14"/>
        <v>0</v>
      </c>
      <c r="AA28" s="147">
        <f t="shared" si="15"/>
        <v>0</v>
      </c>
      <c r="AB28" s="147">
        <f t="shared" si="16"/>
        <v>5819.0196899874318</v>
      </c>
      <c r="AC28" s="147">
        <f t="shared" si="17"/>
        <v>5553.3417859083502</v>
      </c>
      <c r="AD28" s="147">
        <f t="shared" si="18"/>
        <v>5333.5334734314019</v>
      </c>
      <c r="AE28" s="147">
        <f t="shared" si="19"/>
        <v>4540.9368635437886</v>
      </c>
      <c r="AF28" s="147">
        <f t="shared" si="20"/>
        <v>5174.7395152556301</v>
      </c>
      <c r="AG28" s="148">
        <f t="shared" si="21"/>
        <v>399.20695856494046</v>
      </c>
      <c r="AH28" s="148">
        <f t="shared" si="22"/>
        <v>377.26189642244611</v>
      </c>
      <c r="AI28" s="148">
        <f t="shared" si="23"/>
        <v>343.81399454723243</v>
      </c>
      <c r="AJ28" s="148">
        <f t="shared" si="24"/>
        <v>386.90247373673066</v>
      </c>
      <c r="AK28" s="149">
        <f t="shared" si="25"/>
        <v>376.18698230685317</v>
      </c>
      <c r="AL28" s="151">
        <f t="shared" si="26"/>
        <v>193.58276268911547</v>
      </c>
      <c r="AM28" s="151">
        <f t="shared" si="27"/>
        <v>174.58868780281648</v>
      </c>
      <c r="AN28" s="151">
        <f t="shared" si="28"/>
        <v>152.81195404598546</v>
      </c>
      <c r="AO28" s="151">
        <f t="shared" si="29"/>
        <v>146.4083087989502</v>
      </c>
      <c r="AP28" s="152">
        <f t="shared" si="30"/>
        <v>162.22247020567031</v>
      </c>
    </row>
    <row r="29" spans="1:42" ht="13.5" thickBot="1">
      <c r="A29" s="36">
        <f>A28+1</f>
        <v>17</v>
      </c>
      <c r="B29" s="37" t="s">
        <v>1423</v>
      </c>
      <c r="C29" s="153">
        <f t="shared" ref="C29:G29" si="38">SUM(C13:C28)</f>
        <v>183</v>
      </c>
      <c r="D29" s="153">
        <f t="shared" si="38"/>
        <v>181</v>
      </c>
      <c r="E29" s="153">
        <f t="shared" si="38"/>
        <v>234</v>
      </c>
      <c r="F29" s="153">
        <f t="shared" si="38"/>
        <v>302</v>
      </c>
      <c r="G29" s="153">
        <f t="shared" si="38"/>
        <v>900</v>
      </c>
      <c r="H29" s="153">
        <f t="shared" ref="H29:J29" si="39">SUM(H13:H28)</f>
        <v>146425</v>
      </c>
      <c r="I29" s="153">
        <f t="shared" si="39"/>
        <v>149338</v>
      </c>
      <c r="J29" s="153">
        <f t="shared" si="39"/>
        <v>175401</v>
      </c>
      <c r="K29" s="153">
        <f t="shared" ref="K29" si="40">SUM(K13:K28)</f>
        <v>215853</v>
      </c>
      <c r="L29" s="154">
        <f t="shared" si="4"/>
        <v>687017</v>
      </c>
      <c r="M29" s="155">
        <f t="shared" ref="M29:O29" si="41">SUM(M13:M28)</f>
        <v>12401139.926383855</v>
      </c>
      <c r="N29" s="155">
        <f t="shared" si="41"/>
        <v>13053774.014420195</v>
      </c>
      <c r="O29" s="155">
        <f t="shared" si="41"/>
        <v>16093978.472360248</v>
      </c>
      <c r="P29" s="155">
        <f t="shared" ref="P29" si="42">SUM(P13:P28)</f>
        <v>20507841.390506331</v>
      </c>
      <c r="Q29" s="155">
        <f t="shared" si="5"/>
        <v>62056733.80367063</v>
      </c>
      <c r="R29" s="156"/>
      <c r="S29" s="156"/>
      <c r="T29" s="156"/>
      <c r="U29" s="156"/>
      <c r="V29" s="156"/>
      <c r="W29" s="156"/>
      <c r="X29" s="156"/>
      <c r="Y29" s="156"/>
      <c r="Z29" s="156"/>
      <c r="AA29" s="156"/>
      <c r="AB29" s="156">
        <f t="shared" si="16"/>
        <v>368056.13741097611</v>
      </c>
      <c r="AC29" s="156">
        <f t="shared" si="17"/>
        <v>324589.02372758562</v>
      </c>
      <c r="AD29" s="156">
        <f t="shared" si="18"/>
        <v>315942.96007205045</v>
      </c>
      <c r="AE29" s="156">
        <f t="shared" si="19"/>
        <v>263771.48676171078</v>
      </c>
      <c r="AF29" s="156">
        <f t="shared" si="20"/>
        <v>307883.78085670539</v>
      </c>
      <c r="AG29" s="157">
        <f t="shared" si="21"/>
        <v>84.692777369874378</v>
      </c>
      <c r="AH29" s="157">
        <f t="shared" si="22"/>
        <v>87.410933683457628</v>
      </c>
      <c r="AI29" s="157">
        <f t="shared" si="23"/>
        <v>91.7553404619144</v>
      </c>
      <c r="AJ29" s="157">
        <f t="shared" si="24"/>
        <v>95.00836861431776</v>
      </c>
      <c r="AK29" s="157">
        <f t="shared" si="25"/>
        <v>90.3277994629982</v>
      </c>
      <c r="AL29" s="1133"/>
      <c r="AM29" s="1133"/>
      <c r="AN29" s="1133"/>
      <c r="AO29" s="1133"/>
      <c r="AP29" s="1134"/>
    </row>
  </sheetData>
  <pageMargins left="0.25" right="0.25" top="1" bottom="1" header="0.5" footer="0.5"/>
  <pageSetup scale="19" orientation="portrait" r:id="rId1"/>
  <headerFooter alignWithMargins="0">
    <oddHeader>&amp;LState of Louisiana</oddHeader>
    <oddFooter>&amp;CPage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P29"/>
  <sheetViews>
    <sheetView zoomScale="70" zoomScaleNormal="70" zoomScaleSheetLayoutView="100" workbookViewId="0">
      <pane xSplit="2" ySplit="9" topLeftCell="C10" activePane="bottomRight" state="frozen"/>
      <selection pane="bottomRight" activeCell="K53" sqref="K53"/>
      <selection pane="bottomLeft" activeCell="I49" sqref="I49"/>
      <selection pane="topRight" activeCell="I49" sqref="I49"/>
    </sheetView>
  </sheetViews>
  <sheetFormatPr defaultColWidth="9.140625" defaultRowHeight="9.9499999999999993"/>
  <cols>
    <col min="1" max="1" width="11.42578125" style="369" customWidth="1"/>
    <col min="2" max="2" width="52.42578125" style="369" bestFit="1" customWidth="1"/>
    <col min="3" max="12" width="12.140625" style="364" customWidth="1"/>
    <col min="13" max="17" width="16.42578125" style="365" customWidth="1"/>
    <col min="18" max="22" width="9.140625" style="366"/>
    <col min="23" max="27" width="13" style="366" customWidth="1"/>
    <col min="28" max="32" width="13.42578125" style="366" customWidth="1"/>
    <col min="33" max="37" width="15.42578125" style="368" customWidth="1"/>
    <col min="38" max="42" width="12.5703125" style="368" customWidth="1"/>
    <col min="43" max="16384" width="9.140625" style="369"/>
  </cols>
  <sheetData>
    <row r="1" spans="1:42" ht="15.6">
      <c r="A1" s="379" t="s">
        <v>1425</v>
      </c>
      <c r="B1" s="382"/>
      <c r="C1" s="133"/>
      <c r="D1" s="134"/>
      <c r="E1" s="133"/>
      <c r="F1" s="133"/>
      <c r="W1" s="367"/>
      <c r="X1" s="367"/>
      <c r="Y1" s="367"/>
      <c r="Z1" s="367"/>
      <c r="AA1" s="367"/>
    </row>
    <row r="2" spans="1:42" ht="13.5" customHeight="1">
      <c r="A2" s="209" t="s">
        <v>1297</v>
      </c>
      <c r="B2" s="205"/>
      <c r="C2" s="1103" t="str">
        <f>'1_Enrollment'!D2</f>
        <v>Tufts Health Public Plan, Inc.</v>
      </c>
      <c r="D2" s="207"/>
      <c r="E2" s="207"/>
      <c r="F2" s="208"/>
    </row>
    <row r="3" spans="1:42" ht="13.5" customHeight="1">
      <c r="A3" s="209" t="s">
        <v>1299</v>
      </c>
      <c r="B3" s="205"/>
      <c r="C3" s="1103" t="str">
        <f>'1_Enrollment'!D3</f>
        <v>01/01/2022 to 12/31/2022</v>
      </c>
      <c r="D3" s="207"/>
      <c r="E3" s="207"/>
      <c r="F3" s="208"/>
    </row>
    <row r="4" spans="1:42" ht="12.95">
      <c r="A4" s="209" t="s">
        <v>1301</v>
      </c>
      <c r="B4" s="205"/>
      <c r="C4" s="1105">
        <f>'1_Enrollment'!D4</f>
        <v>45382</v>
      </c>
      <c r="D4" s="207"/>
      <c r="E4" s="207"/>
      <c r="F4" s="208"/>
    </row>
    <row r="5" spans="1:42" ht="12.95">
      <c r="A5" s="209" t="s">
        <v>1302</v>
      </c>
      <c r="B5" s="205"/>
      <c r="C5" s="1103" t="str">
        <f>'1_Enrollment'!D5</f>
        <v>Jeffrey Muehlberg</v>
      </c>
      <c r="D5" s="207"/>
      <c r="E5" s="207"/>
      <c r="F5" s="208"/>
    </row>
    <row r="6" spans="1:42" ht="12.95">
      <c r="A6" s="209" t="s">
        <v>1304</v>
      </c>
      <c r="B6" s="205"/>
      <c r="C6" s="1105">
        <f>'1_Enrollment'!D6</f>
        <v>45412</v>
      </c>
      <c r="D6" s="207"/>
      <c r="E6" s="207"/>
      <c r="F6" s="208"/>
    </row>
    <row r="7" spans="1:42" ht="13.5" thickBot="1">
      <c r="A7" s="275" t="s">
        <v>1305</v>
      </c>
    </row>
    <row r="8" spans="1:42" ht="15.95" thickBot="1">
      <c r="A8" s="379"/>
      <c r="B8" s="135" t="s">
        <v>1412</v>
      </c>
      <c r="C8" s="380">
        <f>'1_Enrollment'!K12</f>
        <v>4855</v>
      </c>
      <c r="D8" s="380">
        <f>'1_Enrollment'!K18</f>
        <v>4785</v>
      </c>
      <c r="E8" s="380">
        <f>'1_Enrollment'!K24</f>
        <v>4699</v>
      </c>
      <c r="F8" s="380">
        <f>'1_Enrollment'!K30</f>
        <v>5071</v>
      </c>
      <c r="G8" s="381">
        <f>SUM(C8:F8)</f>
        <v>19410</v>
      </c>
    </row>
    <row r="9" spans="1:42" s="371" customFormat="1" ht="13.5" thickBot="1">
      <c r="A9" s="136"/>
      <c r="B9" s="1128"/>
      <c r="C9" s="1129" t="s">
        <v>1413</v>
      </c>
      <c r="D9" s="1129"/>
      <c r="E9" s="1129"/>
      <c r="F9" s="1129"/>
      <c r="G9" s="137"/>
      <c r="H9" s="138" t="s">
        <v>1414</v>
      </c>
      <c r="I9" s="1129"/>
      <c r="J9" s="1129"/>
      <c r="K9" s="1129"/>
      <c r="L9" s="137"/>
      <c r="M9" s="139" t="s">
        <v>1415</v>
      </c>
      <c r="N9" s="1130"/>
      <c r="O9" s="1130"/>
      <c r="P9" s="1130"/>
      <c r="Q9" s="140"/>
      <c r="R9" s="141" t="s">
        <v>1416</v>
      </c>
      <c r="S9" s="1131"/>
      <c r="T9" s="1131"/>
      <c r="U9" s="1131"/>
      <c r="V9" s="142"/>
      <c r="W9" s="141" t="s">
        <v>1417</v>
      </c>
      <c r="X9" s="1131"/>
      <c r="Y9" s="1131"/>
      <c r="Z9" s="1131"/>
      <c r="AA9" s="142"/>
      <c r="AB9" s="141" t="s">
        <v>1418</v>
      </c>
      <c r="AC9" s="1131"/>
      <c r="AD9" s="1131"/>
      <c r="AE9" s="1131"/>
      <c r="AF9" s="142"/>
      <c r="AG9" s="143" t="s">
        <v>1419</v>
      </c>
      <c r="AH9" s="1132"/>
      <c r="AI9" s="1132"/>
      <c r="AJ9" s="1132"/>
      <c r="AK9" s="144"/>
      <c r="AL9" s="143" t="s">
        <v>1420</v>
      </c>
      <c r="AM9" s="1132"/>
      <c r="AN9" s="1132"/>
      <c r="AO9" s="1132"/>
      <c r="AP9" s="145"/>
    </row>
    <row r="10" spans="1:42" s="371" customFormat="1" ht="12.95">
      <c r="A10" s="38"/>
      <c r="B10" s="39"/>
      <c r="C10" s="40" t="str">
        <f>'1_Enrollment'!B10</f>
        <v>Q1</v>
      </c>
      <c r="D10" s="40" t="str">
        <f>'1_Enrollment'!B16</f>
        <v>Q2</v>
      </c>
      <c r="E10" s="40" t="str">
        <f>'1_Enrollment'!B22</f>
        <v>Q3</v>
      </c>
      <c r="F10" s="40" t="str">
        <f>'1_Enrollment'!B28</f>
        <v>Q4</v>
      </c>
      <c r="G10" s="40" t="s">
        <v>66</v>
      </c>
      <c r="H10" s="40" t="str">
        <f>C10</f>
        <v>Q1</v>
      </c>
      <c r="I10" s="40" t="str">
        <f>D10</f>
        <v>Q2</v>
      </c>
      <c r="J10" s="40" t="str">
        <f>E10</f>
        <v>Q3</v>
      </c>
      <c r="K10" s="40" t="str">
        <f>F10</f>
        <v>Q4</v>
      </c>
      <c r="L10" s="40" t="s">
        <v>66</v>
      </c>
      <c r="M10" s="40" t="str">
        <f>H10</f>
        <v>Q1</v>
      </c>
      <c r="N10" s="40" t="str">
        <f>I10</f>
        <v>Q2</v>
      </c>
      <c r="O10" s="40" t="str">
        <f>J10</f>
        <v>Q3</v>
      </c>
      <c r="P10" s="40" t="str">
        <f>K10</f>
        <v>Q4</v>
      </c>
      <c r="Q10" s="40" t="s">
        <v>66</v>
      </c>
      <c r="R10" s="40" t="str">
        <f>M10</f>
        <v>Q1</v>
      </c>
      <c r="S10" s="40" t="str">
        <f>N10</f>
        <v>Q2</v>
      </c>
      <c r="T10" s="40" t="str">
        <f>O10</f>
        <v>Q3</v>
      </c>
      <c r="U10" s="40" t="str">
        <f>P10</f>
        <v>Q4</v>
      </c>
      <c r="V10" s="40" t="s">
        <v>66</v>
      </c>
      <c r="W10" s="40" t="str">
        <f>R10</f>
        <v>Q1</v>
      </c>
      <c r="X10" s="40" t="str">
        <f>S10</f>
        <v>Q2</v>
      </c>
      <c r="Y10" s="40" t="str">
        <f>T10</f>
        <v>Q3</v>
      </c>
      <c r="Z10" s="40" t="str">
        <f>U10</f>
        <v>Q4</v>
      </c>
      <c r="AA10" s="40" t="s">
        <v>66</v>
      </c>
      <c r="AB10" s="40" t="str">
        <f>W10</f>
        <v>Q1</v>
      </c>
      <c r="AC10" s="40" t="str">
        <f>X10</f>
        <v>Q2</v>
      </c>
      <c r="AD10" s="40" t="str">
        <f>Y10</f>
        <v>Q3</v>
      </c>
      <c r="AE10" s="40" t="str">
        <f>Z10</f>
        <v>Q4</v>
      </c>
      <c r="AF10" s="40" t="s">
        <v>66</v>
      </c>
      <c r="AG10" s="40" t="str">
        <f>AB10</f>
        <v>Q1</v>
      </c>
      <c r="AH10" s="40" t="str">
        <f>AC10</f>
        <v>Q2</v>
      </c>
      <c r="AI10" s="40" t="str">
        <f>AD10</f>
        <v>Q3</v>
      </c>
      <c r="AJ10" s="40" t="str">
        <f>AE10</f>
        <v>Q4</v>
      </c>
      <c r="AK10" s="40" t="s">
        <v>66</v>
      </c>
      <c r="AL10" s="40" t="str">
        <f t="shared" ref="AL10:AO10" si="0">AG10</f>
        <v>Q1</v>
      </c>
      <c r="AM10" s="40" t="str">
        <f t="shared" si="0"/>
        <v>Q2</v>
      </c>
      <c r="AN10" s="40" t="str">
        <f t="shared" si="0"/>
        <v>Q3</v>
      </c>
      <c r="AO10" s="40" t="str">
        <f t="shared" si="0"/>
        <v>Q4</v>
      </c>
      <c r="AP10" s="41" t="s">
        <v>66</v>
      </c>
    </row>
    <row r="11" spans="1:42" ht="12.95">
      <c r="A11" s="158" t="s">
        <v>485</v>
      </c>
      <c r="B11" s="159" t="s">
        <v>1421</v>
      </c>
      <c r="C11" s="165"/>
      <c r="D11" s="165"/>
      <c r="E11" s="165"/>
      <c r="F11" s="165"/>
      <c r="G11" s="165"/>
      <c r="H11" s="165"/>
      <c r="I11" s="165"/>
      <c r="J11" s="165"/>
      <c r="K11" s="165"/>
      <c r="L11" s="165"/>
      <c r="M11" s="166"/>
      <c r="N11" s="166"/>
      <c r="O11" s="166"/>
      <c r="P11" s="166"/>
      <c r="Q11" s="166"/>
      <c r="R11" s="167"/>
      <c r="S11" s="167"/>
      <c r="T11" s="167"/>
      <c r="U11" s="167"/>
      <c r="V11" s="167"/>
      <c r="W11" s="167"/>
      <c r="X11" s="167"/>
      <c r="Y11" s="167"/>
      <c r="Z11" s="167"/>
      <c r="AA11" s="167"/>
      <c r="AB11" s="167"/>
      <c r="AC11" s="167"/>
      <c r="AD11" s="167"/>
      <c r="AE11" s="167"/>
      <c r="AF11" s="167"/>
      <c r="AG11" s="168"/>
      <c r="AH11" s="168"/>
      <c r="AI11" s="168"/>
      <c r="AJ11" s="168"/>
      <c r="AK11" s="168"/>
      <c r="AL11" s="169"/>
      <c r="AM11" s="169"/>
      <c r="AN11" s="169"/>
      <c r="AO11" s="168"/>
      <c r="AP11" s="170"/>
    </row>
    <row r="12" spans="1:42" ht="12.95">
      <c r="A12" s="161"/>
      <c r="B12" s="162"/>
      <c r="C12" s="171"/>
      <c r="D12" s="171"/>
      <c r="E12" s="171"/>
      <c r="F12" s="171"/>
      <c r="G12" s="171"/>
      <c r="H12" s="171"/>
      <c r="I12" s="171"/>
      <c r="J12" s="171"/>
      <c r="K12" s="171"/>
      <c r="L12" s="171"/>
      <c r="M12" s="172"/>
      <c r="N12" s="172"/>
      <c r="O12" s="172"/>
      <c r="P12" s="172"/>
      <c r="Q12" s="172"/>
      <c r="R12" s="173"/>
      <c r="S12" s="173"/>
      <c r="T12" s="173"/>
      <c r="U12" s="173"/>
      <c r="V12" s="173"/>
      <c r="W12" s="173"/>
      <c r="X12" s="173"/>
      <c r="Y12" s="173"/>
      <c r="Z12" s="173"/>
      <c r="AA12" s="173"/>
      <c r="AB12" s="173"/>
      <c r="AC12" s="173"/>
      <c r="AD12" s="173"/>
      <c r="AE12" s="173"/>
      <c r="AF12" s="173"/>
      <c r="AG12" s="174"/>
      <c r="AH12" s="174"/>
      <c r="AI12" s="174"/>
      <c r="AJ12" s="174"/>
      <c r="AK12" s="174"/>
      <c r="AL12" s="175"/>
      <c r="AM12" s="175"/>
      <c r="AN12" s="175"/>
      <c r="AO12" s="174"/>
      <c r="AP12" s="176"/>
    </row>
    <row r="13" spans="1:42" ht="12.6">
      <c r="A13" s="163">
        <v>1</v>
      </c>
      <c r="B13" s="164" t="s">
        <v>231</v>
      </c>
      <c r="C13" s="146">
        <v>109</v>
      </c>
      <c r="D13" s="146">
        <v>125</v>
      </c>
      <c r="E13" s="146">
        <v>130</v>
      </c>
      <c r="F13" s="146">
        <v>141</v>
      </c>
      <c r="G13" s="375">
        <f>SUM(C13:F13)</f>
        <v>505</v>
      </c>
      <c r="H13" s="146">
        <v>3004</v>
      </c>
      <c r="I13" s="146">
        <v>3020</v>
      </c>
      <c r="J13" s="146">
        <v>3668</v>
      </c>
      <c r="K13" s="146">
        <v>4679</v>
      </c>
      <c r="L13" s="376">
        <f t="shared" ref="L13:L29" si="1">SUM(H13:K13)</f>
        <v>14371</v>
      </c>
      <c r="M13" s="377">
        <f>'3C_Income Stmnt_Western'!CI33</f>
        <v>1860641.5674565043</v>
      </c>
      <c r="N13" s="377">
        <f>'3C_Income Stmnt_Western'!CJ33</f>
        <v>2197147.1407193253</v>
      </c>
      <c r="O13" s="377">
        <f>'3C_Income Stmnt_Western'!CK33</f>
        <v>2494443.9529796257</v>
      </c>
      <c r="P13" s="377">
        <f>'3C_Income Stmnt_Western'!CL33</f>
        <v>2894826.7178957802</v>
      </c>
      <c r="Q13" s="377">
        <f t="shared" ref="Q13:Q29" si="2">SUM(M13:P13)</f>
        <v>9447059.3790512346</v>
      </c>
      <c r="R13" s="147">
        <f t="shared" ref="R13:R28" si="3">IF(C13=0,0,(C13/$C$8)*12000)</f>
        <v>269.4129763130793</v>
      </c>
      <c r="S13" s="147">
        <f t="shared" ref="S13:S28" si="4">IF(D13=0,0,(D13/$D$8)*12000)</f>
        <v>313.47962382445138</v>
      </c>
      <c r="T13" s="147">
        <f t="shared" ref="T13:T28" si="5">IF(E13=0,0,(E13/$E$8)*12000)</f>
        <v>331.98552883592254</v>
      </c>
      <c r="U13" s="147">
        <f t="shared" ref="U13:U28" si="6">IF(F13=0,0,(F13/$F$8)*12000)</f>
        <v>333.6619996056005</v>
      </c>
      <c r="V13" s="147">
        <f t="shared" ref="V13:V28" si="7">IF(G13=0,0,(G13/$G$8)*12000)</f>
        <v>312.21020092735705</v>
      </c>
      <c r="W13" s="147">
        <f t="shared" ref="W13:AA28" si="8">IF(C13=0,0,H13/C13)</f>
        <v>27.559633027522935</v>
      </c>
      <c r="X13" s="147">
        <f t="shared" si="8"/>
        <v>24.16</v>
      </c>
      <c r="Y13" s="147">
        <f t="shared" si="8"/>
        <v>28.215384615384615</v>
      </c>
      <c r="Z13" s="147">
        <f t="shared" si="8"/>
        <v>33.184397163120565</v>
      </c>
      <c r="AA13" s="147">
        <f t="shared" si="8"/>
        <v>28.457425742574259</v>
      </c>
      <c r="AB13" s="147">
        <f t="shared" ref="AB13:AB29" si="9">IF(H13=0,0,(H13/$C$8)*12000)</f>
        <v>7424.9227600411941</v>
      </c>
      <c r="AC13" s="147">
        <f t="shared" ref="AC13:AC29" si="10">IF(I13=0,0,(I13/$D$8)*12000)</f>
        <v>7573.6677115987468</v>
      </c>
      <c r="AD13" s="147">
        <f t="shared" ref="AD13:AD29" si="11">IF(J13=0,0,(J13/$E$8)*12000)</f>
        <v>9367.0993828474129</v>
      </c>
      <c r="AE13" s="147">
        <f t="shared" ref="AE13:AE29" si="12">IF(K13=0,0,(K13/$F$8)*12000)</f>
        <v>11072.372313153224</v>
      </c>
      <c r="AF13" s="147">
        <f t="shared" ref="AF13:AF29" si="13">IF(L13=0,0,(L13/$G$8)*12000)</f>
        <v>8884.6986089644524</v>
      </c>
      <c r="AG13" s="148">
        <f t="shared" ref="AG13:AK29" si="14">IF(H13=0,0,M13/H13)</f>
        <v>619.38800514530772</v>
      </c>
      <c r="AH13" s="148">
        <f t="shared" si="14"/>
        <v>727.53216580110109</v>
      </c>
      <c r="AI13" s="148">
        <f t="shared" si="14"/>
        <v>680.05560332050868</v>
      </c>
      <c r="AJ13" s="148">
        <f t="shared" si="14"/>
        <v>618.68491513053652</v>
      </c>
      <c r="AK13" s="149">
        <f t="shared" si="14"/>
        <v>657.36965966538412</v>
      </c>
      <c r="AL13" s="148">
        <f t="shared" ref="AL13:AP28" si="15">IF(M13=0,0,M13/C$8)</f>
        <v>383.24234139165895</v>
      </c>
      <c r="AM13" s="148">
        <f t="shared" si="15"/>
        <v>459.17390610644208</v>
      </c>
      <c r="AN13" s="148">
        <f t="shared" si="15"/>
        <v>530.84570184712186</v>
      </c>
      <c r="AO13" s="148">
        <f t="shared" si="15"/>
        <v>570.85914373807532</v>
      </c>
      <c r="AP13" s="150">
        <f t="shared" si="15"/>
        <v>486.71094173370608</v>
      </c>
    </row>
    <row r="14" spans="1:42" ht="12.6">
      <c r="A14" s="163">
        <f>A13+1</f>
        <v>2</v>
      </c>
      <c r="B14" s="164" t="s">
        <v>437</v>
      </c>
      <c r="C14" s="146">
        <v>69</v>
      </c>
      <c r="D14" s="146">
        <v>83</v>
      </c>
      <c r="E14" s="146">
        <v>83</v>
      </c>
      <c r="F14" s="146">
        <v>96</v>
      </c>
      <c r="G14" s="375">
        <f>SUM(C14:F14)</f>
        <v>331</v>
      </c>
      <c r="H14" s="146">
        <v>2152</v>
      </c>
      <c r="I14" s="146">
        <v>1892</v>
      </c>
      <c r="J14" s="146">
        <v>2584</v>
      </c>
      <c r="K14" s="146">
        <v>2625</v>
      </c>
      <c r="L14" s="376">
        <f t="shared" si="1"/>
        <v>9253</v>
      </c>
      <c r="M14" s="377">
        <f>'3C_Income Stmnt_Western'!CI34</f>
        <v>662814.58611849684</v>
      </c>
      <c r="N14" s="377">
        <f>'3C_Income Stmnt_Western'!CJ34</f>
        <v>544881.81357190444</v>
      </c>
      <c r="O14" s="377">
        <f>'3C_Income Stmnt_Western'!CK34</f>
        <v>742135.60222707293</v>
      </c>
      <c r="P14" s="377">
        <f>'3C_Income Stmnt_Western'!CL34</f>
        <v>739451.82283093268</v>
      </c>
      <c r="Q14" s="377">
        <f t="shared" si="2"/>
        <v>2689283.8247484071</v>
      </c>
      <c r="R14" s="147">
        <f t="shared" si="3"/>
        <v>170.54582904222451</v>
      </c>
      <c r="S14" s="147">
        <f t="shared" si="4"/>
        <v>208.15047021943573</v>
      </c>
      <c r="T14" s="147">
        <f t="shared" si="5"/>
        <v>211.95999148755055</v>
      </c>
      <c r="U14" s="147">
        <f t="shared" si="6"/>
        <v>227.17412739104711</v>
      </c>
      <c r="V14" s="147">
        <f t="shared" si="7"/>
        <v>204.63678516228745</v>
      </c>
      <c r="W14" s="147">
        <f t="shared" si="8"/>
        <v>31.188405797101449</v>
      </c>
      <c r="X14" s="147">
        <f t="shared" si="8"/>
        <v>22.795180722891565</v>
      </c>
      <c r="Y14" s="147">
        <f t="shared" si="8"/>
        <v>31.132530120481928</v>
      </c>
      <c r="Z14" s="147">
        <f t="shared" si="8"/>
        <v>27.34375</v>
      </c>
      <c r="AA14" s="147">
        <f t="shared" si="8"/>
        <v>27.954682779456192</v>
      </c>
      <c r="AB14" s="147">
        <f t="shared" si="9"/>
        <v>5319.0525231719876</v>
      </c>
      <c r="AC14" s="147">
        <f t="shared" si="10"/>
        <v>4744.8275862068967</v>
      </c>
      <c r="AD14" s="147">
        <f t="shared" si="11"/>
        <v>6598.850819323261</v>
      </c>
      <c r="AE14" s="147">
        <f t="shared" si="12"/>
        <v>6211.7925458489453</v>
      </c>
      <c r="AF14" s="147">
        <f t="shared" si="13"/>
        <v>5720.5564142194744</v>
      </c>
      <c r="AG14" s="148">
        <f t="shared" si="14"/>
        <v>307.99934299186657</v>
      </c>
      <c r="AH14" s="148">
        <f t="shared" si="14"/>
        <v>287.99250188789875</v>
      </c>
      <c r="AI14" s="148">
        <f t="shared" si="14"/>
        <v>287.2041804284338</v>
      </c>
      <c r="AJ14" s="148">
        <f t="shared" si="14"/>
        <v>281.69593250702195</v>
      </c>
      <c r="AK14" s="149">
        <f t="shared" si="14"/>
        <v>290.63912512141002</v>
      </c>
      <c r="AL14" s="148">
        <f t="shared" si="15"/>
        <v>136.52205687301685</v>
      </c>
      <c r="AM14" s="148">
        <f t="shared" si="15"/>
        <v>113.87289729820364</v>
      </c>
      <c r="AN14" s="148">
        <f t="shared" si="15"/>
        <v>157.93479511110297</v>
      </c>
      <c r="AO14" s="148">
        <f t="shared" si="15"/>
        <v>145.81972447859056</v>
      </c>
      <c r="AP14" s="150">
        <f t="shared" si="15"/>
        <v>138.55145928636821</v>
      </c>
    </row>
    <row r="15" spans="1:42" ht="12.6">
      <c r="A15" s="163">
        <f t="shared" ref="A15:A28" si="16">A14+1</f>
        <v>3</v>
      </c>
      <c r="B15" s="164" t="s">
        <v>234</v>
      </c>
      <c r="C15" s="378"/>
      <c r="D15" s="378"/>
      <c r="E15" s="378"/>
      <c r="F15" s="378"/>
      <c r="G15" s="378"/>
      <c r="H15" s="146">
        <v>4036</v>
      </c>
      <c r="I15" s="146">
        <v>4128</v>
      </c>
      <c r="J15" s="146">
        <v>4123</v>
      </c>
      <c r="K15" s="146">
        <v>4312</v>
      </c>
      <c r="L15" s="376">
        <f t="shared" si="1"/>
        <v>16599</v>
      </c>
      <c r="M15" s="377">
        <f>'3C_Income Stmnt_Western'!CI35</f>
        <v>1488631.6625804198</v>
      </c>
      <c r="N15" s="377">
        <f>'3C_Income Stmnt_Western'!CJ35</f>
        <v>1470827.9772892292</v>
      </c>
      <c r="O15" s="377">
        <f>'3C_Income Stmnt_Western'!CK35</f>
        <v>1473634.8040922023</v>
      </c>
      <c r="P15" s="377">
        <f>'3C_Income Stmnt_Western'!CL35</f>
        <v>1751343.5241155296</v>
      </c>
      <c r="Q15" s="377">
        <f t="shared" si="2"/>
        <v>6184437.9680773811</v>
      </c>
      <c r="R15" s="147">
        <f t="shared" si="3"/>
        <v>0</v>
      </c>
      <c r="S15" s="147">
        <f t="shared" si="4"/>
        <v>0</v>
      </c>
      <c r="T15" s="147">
        <f t="shared" si="5"/>
        <v>0</v>
      </c>
      <c r="U15" s="147">
        <f t="shared" si="6"/>
        <v>0</v>
      </c>
      <c r="V15" s="147">
        <f t="shared" si="7"/>
        <v>0</v>
      </c>
      <c r="W15" s="147">
        <f t="shared" si="8"/>
        <v>0</v>
      </c>
      <c r="X15" s="147">
        <f t="shared" si="8"/>
        <v>0</v>
      </c>
      <c r="Y15" s="147">
        <f t="shared" si="8"/>
        <v>0</v>
      </c>
      <c r="Z15" s="147">
        <f t="shared" si="8"/>
        <v>0</v>
      </c>
      <c r="AA15" s="147">
        <f t="shared" si="8"/>
        <v>0</v>
      </c>
      <c r="AB15" s="147">
        <f t="shared" si="9"/>
        <v>9975.6951596292474</v>
      </c>
      <c r="AC15" s="147">
        <f t="shared" si="10"/>
        <v>10352.351097178684</v>
      </c>
      <c r="AD15" s="147">
        <f t="shared" si="11"/>
        <v>10529.048733773143</v>
      </c>
      <c r="AE15" s="147">
        <f t="shared" si="12"/>
        <v>10203.904555314533</v>
      </c>
      <c r="AF15" s="147">
        <f t="shared" si="13"/>
        <v>10262.132921174652</v>
      </c>
      <c r="AG15" s="148">
        <f t="shared" si="14"/>
        <v>368.83837031229427</v>
      </c>
      <c r="AH15" s="148">
        <f t="shared" si="14"/>
        <v>356.30522705649929</v>
      </c>
      <c r="AI15" s="148">
        <f t="shared" si="14"/>
        <v>357.4180946136799</v>
      </c>
      <c r="AJ15" s="148">
        <f t="shared" si="14"/>
        <v>406.15573379302634</v>
      </c>
      <c r="AK15" s="149">
        <f t="shared" si="14"/>
        <v>372.57894861602392</v>
      </c>
      <c r="AL15" s="148">
        <f t="shared" si="15"/>
        <v>306.61826211749121</v>
      </c>
      <c r="AM15" s="148">
        <f t="shared" si="15"/>
        <v>307.38306735407087</v>
      </c>
      <c r="AN15" s="148">
        <f t="shared" si="15"/>
        <v>313.60604470998135</v>
      </c>
      <c r="AO15" s="148">
        <f t="shared" si="15"/>
        <v>345.36452851814823</v>
      </c>
      <c r="AP15" s="150">
        <f t="shared" si="15"/>
        <v>318.62122452742818</v>
      </c>
    </row>
    <row r="16" spans="1:42" ht="12.6">
      <c r="A16" s="163">
        <f t="shared" si="16"/>
        <v>4</v>
      </c>
      <c r="B16" s="164" t="s">
        <v>235</v>
      </c>
      <c r="C16" s="378"/>
      <c r="D16" s="378"/>
      <c r="E16" s="378"/>
      <c r="F16" s="378"/>
      <c r="G16" s="378"/>
      <c r="H16" s="146">
        <v>5882</v>
      </c>
      <c r="I16" s="146">
        <v>5252</v>
      </c>
      <c r="J16" s="146">
        <v>4778</v>
      </c>
      <c r="K16" s="146">
        <v>4913</v>
      </c>
      <c r="L16" s="376">
        <f t="shared" si="1"/>
        <v>20825</v>
      </c>
      <c r="M16" s="377">
        <f>'3C_Income Stmnt_Western'!CI36</f>
        <v>724206.51527007285</v>
      </c>
      <c r="N16" s="377">
        <f>'3C_Income Stmnt_Western'!CJ36</f>
        <v>703550.04519278114</v>
      </c>
      <c r="O16" s="377">
        <f>'3C_Income Stmnt_Western'!CK36</f>
        <v>646212.95809948293</v>
      </c>
      <c r="P16" s="377">
        <f>'3C_Income Stmnt_Western'!CL36</f>
        <v>664841.67901763564</v>
      </c>
      <c r="Q16" s="377">
        <f t="shared" si="2"/>
        <v>2738811.1975799724</v>
      </c>
      <c r="R16" s="147">
        <f t="shared" si="3"/>
        <v>0</v>
      </c>
      <c r="S16" s="147">
        <f t="shared" si="4"/>
        <v>0</v>
      </c>
      <c r="T16" s="147">
        <f t="shared" si="5"/>
        <v>0</v>
      </c>
      <c r="U16" s="147">
        <f t="shared" si="6"/>
        <v>0</v>
      </c>
      <c r="V16" s="147">
        <f t="shared" si="7"/>
        <v>0</v>
      </c>
      <c r="W16" s="147">
        <f t="shared" si="8"/>
        <v>0</v>
      </c>
      <c r="X16" s="147">
        <f t="shared" si="8"/>
        <v>0</v>
      </c>
      <c r="Y16" s="147">
        <f t="shared" si="8"/>
        <v>0</v>
      </c>
      <c r="Z16" s="147">
        <f t="shared" si="8"/>
        <v>0</v>
      </c>
      <c r="AA16" s="147">
        <f t="shared" si="8"/>
        <v>0</v>
      </c>
      <c r="AB16" s="147">
        <f t="shared" si="9"/>
        <v>14538.414006179199</v>
      </c>
      <c r="AC16" s="147">
        <f t="shared" si="10"/>
        <v>13171.159874608149</v>
      </c>
      <c r="AD16" s="147">
        <f t="shared" si="11"/>
        <v>12201.745052138753</v>
      </c>
      <c r="AE16" s="147">
        <f t="shared" si="12"/>
        <v>11626.109248668901</v>
      </c>
      <c r="AF16" s="147">
        <f t="shared" si="13"/>
        <v>12874.806800618238</v>
      </c>
      <c r="AG16" s="148">
        <f t="shared" si="14"/>
        <v>123.12249494560912</v>
      </c>
      <c r="AH16" s="148">
        <f t="shared" si="14"/>
        <v>133.95850060791719</v>
      </c>
      <c r="AI16" s="148">
        <f t="shared" si="14"/>
        <v>135.24758436573524</v>
      </c>
      <c r="AJ16" s="148">
        <f t="shared" si="14"/>
        <v>135.32295522443226</v>
      </c>
      <c r="AK16" s="149">
        <f t="shared" si="14"/>
        <v>131.51554370131922</v>
      </c>
      <c r="AL16" s="148">
        <f t="shared" si="15"/>
        <v>149.16715041608091</v>
      </c>
      <c r="AM16" s="148">
        <f t="shared" si="15"/>
        <v>147.03240233913922</v>
      </c>
      <c r="AN16" s="148">
        <f t="shared" si="15"/>
        <v>137.52137861236071</v>
      </c>
      <c r="AO16" s="148">
        <f t="shared" si="15"/>
        <v>131.10662177433161</v>
      </c>
      <c r="AP16" s="150">
        <f t="shared" si="15"/>
        <v>141.1031013693958</v>
      </c>
    </row>
    <row r="17" spans="1:42" ht="12.6">
      <c r="A17" s="163">
        <f t="shared" si="16"/>
        <v>5</v>
      </c>
      <c r="B17" s="164" t="s">
        <v>236</v>
      </c>
      <c r="C17" s="378"/>
      <c r="D17" s="378"/>
      <c r="E17" s="378"/>
      <c r="F17" s="378"/>
      <c r="G17" s="378"/>
      <c r="H17" s="146">
        <v>13254</v>
      </c>
      <c r="I17" s="146">
        <v>13592</v>
      </c>
      <c r="J17" s="146">
        <v>13292</v>
      </c>
      <c r="K17" s="146">
        <v>13995</v>
      </c>
      <c r="L17" s="376">
        <f t="shared" si="1"/>
        <v>54133</v>
      </c>
      <c r="M17" s="377">
        <f>'3C_Income Stmnt_Western'!CI37</f>
        <v>1042811.9741521478</v>
      </c>
      <c r="N17" s="377">
        <f>'3C_Income Stmnt_Western'!CJ37</f>
        <v>1115568.9227542672</v>
      </c>
      <c r="O17" s="377">
        <f>'3C_Income Stmnt_Western'!CK37</f>
        <v>1103788.9092870413</v>
      </c>
      <c r="P17" s="377">
        <f>'3C_Income Stmnt_Western'!CL37</f>
        <v>1194879.2831610222</v>
      </c>
      <c r="Q17" s="377">
        <f t="shared" si="2"/>
        <v>4457049.0893544778</v>
      </c>
      <c r="R17" s="147">
        <f t="shared" si="3"/>
        <v>0</v>
      </c>
      <c r="S17" s="147">
        <f t="shared" si="4"/>
        <v>0</v>
      </c>
      <c r="T17" s="147">
        <f t="shared" si="5"/>
        <v>0</v>
      </c>
      <c r="U17" s="147">
        <f t="shared" si="6"/>
        <v>0</v>
      </c>
      <c r="V17" s="147">
        <f t="shared" si="7"/>
        <v>0</v>
      </c>
      <c r="W17" s="147">
        <f t="shared" si="8"/>
        <v>0</v>
      </c>
      <c r="X17" s="147">
        <f t="shared" si="8"/>
        <v>0</v>
      </c>
      <c r="Y17" s="147">
        <f t="shared" si="8"/>
        <v>0</v>
      </c>
      <c r="Z17" s="147">
        <f t="shared" si="8"/>
        <v>0</v>
      </c>
      <c r="AA17" s="147">
        <f t="shared" si="8"/>
        <v>0</v>
      </c>
      <c r="AB17" s="147">
        <f t="shared" si="9"/>
        <v>32759.629248197733</v>
      </c>
      <c r="AC17" s="147">
        <f t="shared" si="10"/>
        <v>34086.520376175547</v>
      </c>
      <c r="AD17" s="147">
        <f t="shared" si="11"/>
        <v>33944.243456054479</v>
      </c>
      <c r="AE17" s="147">
        <f t="shared" si="12"/>
        <v>33117.728258726092</v>
      </c>
      <c r="AF17" s="147">
        <f t="shared" si="13"/>
        <v>33467.078825347759</v>
      </c>
      <c r="AG17" s="148">
        <f t="shared" si="14"/>
        <v>78.679038339531289</v>
      </c>
      <c r="AH17" s="148">
        <f t="shared" si="14"/>
        <v>82.075406323886639</v>
      </c>
      <c r="AI17" s="148">
        <f t="shared" si="14"/>
        <v>83.04159714768592</v>
      </c>
      <c r="AJ17" s="148">
        <f t="shared" si="14"/>
        <v>85.379012730333855</v>
      </c>
      <c r="AK17" s="149">
        <f t="shared" si="14"/>
        <v>82.335157655302268</v>
      </c>
      <c r="AL17" s="148">
        <f t="shared" si="15"/>
        <v>214.79134380064835</v>
      </c>
      <c r="AM17" s="148">
        <f t="shared" si="15"/>
        <v>233.13875083683746</v>
      </c>
      <c r="AN17" s="148">
        <f t="shared" si="15"/>
        <v>234.89868254672086</v>
      </c>
      <c r="AO17" s="148">
        <f t="shared" si="15"/>
        <v>235.62991188345933</v>
      </c>
      <c r="AP17" s="150">
        <f t="shared" si="15"/>
        <v>229.62643427895301</v>
      </c>
    </row>
    <row r="18" spans="1:42" ht="12.6">
      <c r="A18" s="163">
        <f t="shared" si="16"/>
        <v>6</v>
      </c>
      <c r="B18" s="164" t="s">
        <v>244</v>
      </c>
      <c r="C18" s="378"/>
      <c r="D18" s="378"/>
      <c r="E18" s="378"/>
      <c r="F18" s="378"/>
      <c r="G18" s="378"/>
      <c r="H18" s="146">
        <v>16923</v>
      </c>
      <c r="I18" s="146">
        <v>17789</v>
      </c>
      <c r="J18" s="146">
        <v>17629</v>
      </c>
      <c r="K18" s="146">
        <v>18032</v>
      </c>
      <c r="L18" s="376">
        <f t="shared" si="1"/>
        <v>70373</v>
      </c>
      <c r="M18" s="377">
        <f>'3C_Income Stmnt_Western'!CI45</f>
        <v>1716065.5070722213</v>
      </c>
      <c r="N18" s="377">
        <f>'3C_Income Stmnt_Western'!CJ45</f>
        <v>1811142.7598022111</v>
      </c>
      <c r="O18" s="377">
        <f>'3C_Income Stmnt_Western'!CK45</f>
        <v>1817252.6981906542</v>
      </c>
      <c r="P18" s="377">
        <f>'3C_Income Stmnt_Western'!CL45</f>
        <v>1884179.1944259095</v>
      </c>
      <c r="Q18" s="377">
        <f t="shared" si="2"/>
        <v>7228640.159490996</v>
      </c>
      <c r="R18" s="147">
        <f t="shared" si="3"/>
        <v>0</v>
      </c>
      <c r="S18" s="147">
        <f t="shared" si="4"/>
        <v>0</v>
      </c>
      <c r="T18" s="147">
        <f t="shared" si="5"/>
        <v>0</v>
      </c>
      <c r="U18" s="147">
        <f t="shared" si="6"/>
        <v>0</v>
      </c>
      <c r="V18" s="147">
        <f t="shared" si="7"/>
        <v>0</v>
      </c>
      <c r="W18" s="147">
        <f t="shared" si="8"/>
        <v>0</v>
      </c>
      <c r="X18" s="147">
        <f t="shared" si="8"/>
        <v>0</v>
      </c>
      <c r="Y18" s="147">
        <f t="shared" si="8"/>
        <v>0</v>
      </c>
      <c r="Z18" s="147">
        <f t="shared" si="8"/>
        <v>0</v>
      </c>
      <c r="AA18" s="147">
        <f t="shared" si="8"/>
        <v>0</v>
      </c>
      <c r="AB18" s="147">
        <f t="shared" si="9"/>
        <v>41828.218331616888</v>
      </c>
      <c r="AC18" s="147">
        <f t="shared" si="10"/>
        <v>44611.912225705331</v>
      </c>
      <c r="AD18" s="147">
        <f t="shared" si="11"/>
        <v>45019.791444988296</v>
      </c>
      <c r="AE18" s="147">
        <f t="shared" si="12"/>
        <v>42670.873594951685</v>
      </c>
      <c r="AF18" s="147">
        <f t="shared" si="13"/>
        <v>43507.264296754249</v>
      </c>
      <c r="AG18" s="148">
        <f t="shared" si="14"/>
        <v>101.40433180123036</v>
      </c>
      <c r="AH18" s="148">
        <f t="shared" si="14"/>
        <v>101.81251109124803</v>
      </c>
      <c r="AI18" s="148">
        <f t="shared" si="14"/>
        <v>103.08314131207976</v>
      </c>
      <c r="AJ18" s="148">
        <f t="shared" si="14"/>
        <v>104.49086038298078</v>
      </c>
      <c r="AK18" s="149">
        <f t="shared" si="14"/>
        <v>102.71894276911594</v>
      </c>
      <c r="AL18" s="148">
        <f t="shared" si="15"/>
        <v>353.46354419613209</v>
      </c>
      <c r="AM18" s="148">
        <f t="shared" si="15"/>
        <v>378.50423402345058</v>
      </c>
      <c r="AN18" s="148">
        <f t="shared" si="15"/>
        <v>386.73179361367403</v>
      </c>
      <c r="AO18" s="148">
        <f t="shared" si="15"/>
        <v>371.55969126915983</v>
      </c>
      <c r="AP18" s="150">
        <f t="shared" si="15"/>
        <v>372.4183492782584</v>
      </c>
    </row>
    <row r="19" spans="1:42" ht="12.6">
      <c r="A19" s="163">
        <f t="shared" si="16"/>
        <v>7</v>
      </c>
      <c r="B19" s="164" t="s">
        <v>245</v>
      </c>
      <c r="C19" s="378"/>
      <c r="D19" s="378"/>
      <c r="E19" s="378"/>
      <c r="F19" s="378"/>
      <c r="G19" s="378"/>
      <c r="H19" s="146">
        <v>4815</v>
      </c>
      <c r="I19" s="146">
        <v>4900</v>
      </c>
      <c r="J19" s="146">
        <v>4646</v>
      </c>
      <c r="K19" s="146">
        <v>4972</v>
      </c>
      <c r="L19" s="376">
        <f t="shared" si="1"/>
        <v>19333</v>
      </c>
      <c r="M19" s="377">
        <f>'3C_Income Stmnt_Western'!CI46</f>
        <v>418117.24474475736</v>
      </c>
      <c r="N19" s="377">
        <f>'3C_Income Stmnt_Western'!CJ46</f>
        <v>435566.82565238851</v>
      </c>
      <c r="O19" s="377">
        <f>'3C_Income Stmnt_Western'!CK46</f>
        <v>413994.31269555056</v>
      </c>
      <c r="P19" s="377">
        <f>'3C_Income Stmnt_Western'!CL46</f>
        <v>452127.55510803673</v>
      </c>
      <c r="Q19" s="377">
        <f t="shared" si="2"/>
        <v>1719805.9382007332</v>
      </c>
      <c r="R19" s="147">
        <f t="shared" ref="R19:R22" si="17">IF(C19=0,0,(C19/$C$8)*12000)</f>
        <v>0</v>
      </c>
      <c r="S19" s="147">
        <f t="shared" ref="S19:S22" si="18">IF(D19=0,0,(D19/$D$8)*12000)</f>
        <v>0</v>
      </c>
      <c r="T19" s="147">
        <f t="shared" ref="T19:T22" si="19">IF(E19=0,0,(E19/$E$8)*12000)</f>
        <v>0</v>
      </c>
      <c r="U19" s="147">
        <f t="shared" ref="U19:U22" si="20">IF(F19=0,0,(F19/$F$8)*12000)</f>
        <v>0</v>
      </c>
      <c r="V19" s="147">
        <f t="shared" ref="V19:V22" si="21">IF(G19=0,0,(G19/$G$8)*12000)</f>
        <v>0</v>
      </c>
      <c r="W19" s="147">
        <f t="shared" ref="W19:W22" si="22">IF(C19=0,0,H19/C19)</f>
        <v>0</v>
      </c>
      <c r="X19" s="147">
        <f t="shared" ref="X19:X22" si="23">IF(D19=0,0,I19/D19)</f>
        <v>0</v>
      </c>
      <c r="Y19" s="147">
        <f t="shared" ref="Y19:Y22" si="24">IF(E19=0,0,J19/E19)</f>
        <v>0</v>
      </c>
      <c r="Z19" s="147">
        <f t="shared" ref="Z19:Z22" si="25">IF(F19=0,0,K19/F19)</f>
        <v>0</v>
      </c>
      <c r="AA19" s="147">
        <f t="shared" ref="AA19:AA22" si="26">IF(G19=0,0,L19/G19)</f>
        <v>0</v>
      </c>
      <c r="AB19" s="147">
        <f t="shared" ref="AB19:AB22" si="27">IF(H19=0,0,(H19/$C$8)*12000)</f>
        <v>11901.132852729144</v>
      </c>
      <c r="AC19" s="147">
        <f t="shared" ref="AC19:AC22" si="28">IF(I19=0,0,(I19/$D$8)*12000)</f>
        <v>12288.401253918495</v>
      </c>
      <c r="AD19" s="147">
        <f t="shared" ref="AD19:AD22" si="29">IF(J19=0,0,(J19/$E$8)*12000)</f>
        <v>11864.652053628432</v>
      </c>
      <c r="AE19" s="147">
        <f t="shared" ref="AE19:AE22" si="30">IF(K19=0,0,(K19/$F$8)*12000)</f>
        <v>11765.726681127982</v>
      </c>
      <c r="AF19" s="147">
        <f t="shared" ref="AF19:AF22" si="31">IF(L19=0,0,(L19/$G$8)*12000)</f>
        <v>11952.395672333849</v>
      </c>
      <c r="AG19" s="148">
        <f t="shared" ref="AG19:AG22" si="32">IF(H19=0,0,M19/H19)</f>
        <v>86.836395585619385</v>
      </c>
      <c r="AH19" s="148">
        <f t="shared" ref="AH19:AH22" si="33">IF(I19=0,0,N19/I19)</f>
        <v>88.891188908650719</v>
      </c>
      <c r="AI19" s="148">
        <f t="shared" ref="AI19:AI22" si="34">IF(J19=0,0,O19/J19)</f>
        <v>89.107686761849024</v>
      </c>
      <c r="AJ19" s="148">
        <f t="shared" ref="AJ19:AJ22" si="35">IF(K19=0,0,P19/K19)</f>
        <v>90.934745596950265</v>
      </c>
      <c r="AK19" s="149">
        <f t="shared" ref="AK19:AK22" si="36">IF(L19=0,0,Q19/L19)</f>
        <v>88.95701330371557</v>
      </c>
      <c r="AL19" s="148">
        <f t="shared" ref="AL19:AL22" si="37">IF(M19=0,0,M19/C$8)</f>
        <v>86.120956693049919</v>
      </c>
      <c r="AM19" s="148">
        <f t="shared" ref="AM19:AM22" si="38">IF(N19=0,0,N19/D$8)</f>
        <v>91.027549770614101</v>
      </c>
      <c r="AN19" s="148">
        <f t="shared" ref="AN19:AN22" si="39">IF(O19=0,0,O19/E$8)</f>
        <v>88.10264156108758</v>
      </c>
      <c r="AO19" s="148">
        <f t="shared" ref="AO19:AO22" si="40">IF(P19=0,0,P19/F$8)</f>
        <v>89.159446875968598</v>
      </c>
      <c r="AP19" s="150">
        <f t="shared" ref="AP19:AP22" si="41">IF(Q19=0,0,Q19/G$8)</f>
        <v>88.604118402922879</v>
      </c>
    </row>
    <row r="20" spans="1:42" ht="12.6">
      <c r="A20" s="163">
        <f t="shared" si="16"/>
        <v>8</v>
      </c>
      <c r="B20" s="164" t="s">
        <v>246</v>
      </c>
      <c r="C20" s="378"/>
      <c r="D20" s="378"/>
      <c r="E20" s="378"/>
      <c r="F20" s="378"/>
      <c r="G20" s="378"/>
      <c r="H20" s="146">
        <v>1944</v>
      </c>
      <c r="I20" s="146">
        <v>2013</v>
      </c>
      <c r="J20" s="146">
        <v>1765</v>
      </c>
      <c r="K20" s="146">
        <v>1837</v>
      </c>
      <c r="L20" s="376">
        <f t="shared" si="1"/>
        <v>7559</v>
      </c>
      <c r="M20" s="377">
        <f>'3C_Income Stmnt_Western'!CI47</f>
        <v>188894.16469569982</v>
      </c>
      <c r="N20" s="377">
        <f>'3C_Income Stmnt_Western'!CJ47</f>
        <v>202904.85692444441</v>
      </c>
      <c r="O20" s="377">
        <f>'3C_Income Stmnt_Western'!CK47</f>
        <v>177750.41177238635</v>
      </c>
      <c r="P20" s="377">
        <f>'3C_Income Stmnt_Western'!CL47</f>
        <v>190489.77326763279</v>
      </c>
      <c r="Q20" s="377">
        <f t="shared" si="2"/>
        <v>760039.20666016336</v>
      </c>
      <c r="R20" s="147">
        <f t="shared" si="17"/>
        <v>0</v>
      </c>
      <c r="S20" s="147">
        <f t="shared" si="18"/>
        <v>0</v>
      </c>
      <c r="T20" s="147">
        <f t="shared" si="19"/>
        <v>0</v>
      </c>
      <c r="U20" s="147">
        <f t="shared" si="20"/>
        <v>0</v>
      </c>
      <c r="V20" s="147">
        <f t="shared" si="21"/>
        <v>0</v>
      </c>
      <c r="W20" s="147">
        <f t="shared" si="22"/>
        <v>0</v>
      </c>
      <c r="X20" s="147">
        <f t="shared" si="23"/>
        <v>0</v>
      </c>
      <c r="Y20" s="147">
        <f t="shared" si="24"/>
        <v>0</v>
      </c>
      <c r="Z20" s="147">
        <f t="shared" si="25"/>
        <v>0</v>
      </c>
      <c r="AA20" s="147">
        <f t="shared" si="26"/>
        <v>0</v>
      </c>
      <c r="AB20" s="147">
        <f t="shared" si="27"/>
        <v>4804.9433573635424</v>
      </c>
      <c r="AC20" s="147">
        <f t="shared" si="28"/>
        <v>5048.2758620689656</v>
      </c>
      <c r="AD20" s="147">
        <f t="shared" si="29"/>
        <v>4507.3419876569487</v>
      </c>
      <c r="AE20" s="147">
        <f t="shared" si="30"/>
        <v>4347.0715835141</v>
      </c>
      <c r="AF20" s="147">
        <f t="shared" si="31"/>
        <v>4673.2612055641421</v>
      </c>
      <c r="AG20" s="148">
        <f t="shared" si="32"/>
        <v>97.167780193261223</v>
      </c>
      <c r="AH20" s="148">
        <f t="shared" si="33"/>
        <v>100.7972463608765</v>
      </c>
      <c r="AI20" s="148">
        <f t="shared" si="34"/>
        <v>100.70844859625289</v>
      </c>
      <c r="AJ20" s="148">
        <f t="shared" si="35"/>
        <v>103.69612045053499</v>
      </c>
      <c r="AK20" s="149">
        <f t="shared" si="36"/>
        <v>100.5475865405693</v>
      </c>
      <c r="AL20" s="148">
        <f t="shared" si="37"/>
        <v>38.907139999114278</v>
      </c>
      <c r="AM20" s="148">
        <f t="shared" si="38"/>
        <v>42.404358813885977</v>
      </c>
      <c r="AN20" s="148">
        <f t="shared" si="39"/>
        <v>37.827284905806842</v>
      </c>
      <c r="AO20" s="148">
        <f t="shared" si="40"/>
        <v>37.564538210931332</v>
      </c>
      <c r="AP20" s="150">
        <f t="shared" si="41"/>
        <v>39.157094624428815</v>
      </c>
    </row>
    <row r="21" spans="1:42" ht="12.6">
      <c r="A21" s="163">
        <f t="shared" si="16"/>
        <v>9</v>
      </c>
      <c r="B21" s="164" t="s">
        <v>247</v>
      </c>
      <c r="C21" s="378"/>
      <c r="D21" s="378"/>
      <c r="E21" s="378"/>
      <c r="F21" s="378"/>
      <c r="G21" s="378"/>
      <c r="H21" s="146">
        <v>391</v>
      </c>
      <c r="I21" s="146">
        <v>441</v>
      </c>
      <c r="J21" s="146">
        <v>501</v>
      </c>
      <c r="K21" s="146">
        <v>333</v>
      </c>
      <c r="L21" s="376">
        <f t="shared" si="1"/>
        <v>1666</v>
      </c>
      <c r="M21" s="377">
        <f>'3C_Income Stmnt_Western'!CI48</f>
        <v>44930.920173585873</v>
      </c>
      <c r="N21" s="377">
        <f>'3C_Income Stmnt_Western'!CJ48</f>
        <v>61043.316847899776</v>
      </c>
      <c r="O21" s="377">
        <f>'3C_Income Stmnt_Western'!CK48</f>
        <v>60218.002106544118</v>
      </c>
      <c r="P21" s="377">
        <f>'3C_Income Stmnt_Western'!CL48</f>
        <v>45390.379925953668</v>
      </c>
      <c r="Q21" s="377">
        <f t="shared" si="2"/>
        <v>211582.61905398342</v>
      </c>
      <c r="R21" s="147">
        <f t="shared" si="17"/>
        <v>0</v>
      </c>
      <c r="S21" s="147">
        <f t="shared" si="18"/>
        <v>0</v>
      </c>
      <c r="T21" s="147">
        <f t="shared" si="19"/>
        <v>0</v>
      </c>
      <c r="U21" s="147">
        <f t="shared" si="20"/>
        <v>0</v>
      </c>
      <c r="V21" s="147">
        <f t="shared" si="21"/>
        <v>0</v>
      </c>
      <c r="W21" s="147">
        <f t="shared" si="22"/>
        <v>0</v>
      </c>
      <c r="X21" s="147">
        <f t="shared" si="23"/>
        <v>0</v>
      </c>
      <c r="Y21" s="147">
        <f t="shared" si="24"/>
        <v>0</v>
      </c>
      <c r="Z21" s="147">
        <f t="shared" si="25"/>
        <v>0</v>
      </c>
      <c r="AA21" s="147">
        <f t="shared" si="26"/>
        <v>0</v>
      </c>
      <c r="AB21" s="147">
        <f t="shared" si="27"/>
        <v>966.42636457260551</v>
      </c>
      <c r="AC21" s="147">
        <f t="shared" si="28"/>
        <v>1105.9561128526645</v>
      </c>
      <c r="AD21" s="147">
        <f t="shared" si="29"/>
        <v>1279.4211534369015</v>
      </c>
      <c r="AE21" s="147">
        <f t="shared" si="30"/>
        <v>788.01025438769477</v>
      </c>
      <c r="AF21" s="147">
        <f t="shared" si="31"/>
        <v>1029.9845440494591</v>
      </c>
      <c r="AG21" s="148">
        <f t="shared" si="32"/>
        <v>114.91283931863394</v>
      </c>
      <c r="AH21" s="148">
        <f t="shared" si="33"/>
        <v>138.42021960975006</v>
      </c>
      <c r="AI21" s="148">
        <f t="shared" si="34"/>
        <v>120.195612987114</v>
      </c>
      <c r="AJ21" s="148">
        <f t="shared" si="35"/>
        <v>136.30744722508609</v>
      </c>
      <c r="AK21" s="149">
        <f t="shared" si="36"/>
        <v>127.00037158102246</v>
      </c>
      <c r="AL21" s="148">
        <f t="shared" si="37"/>
        <v>9.2545664621186141</v>
      </c>
      <c r="AM21" s="148">
        <f t="shared" si="38"/>
        <v>12.757224001650945</v>
      </c>
      <c r="AN21" s="148">
        <f t="shared" si="39"/>
        <v>12.815067483835735</v>
      </c>
      <c r="AO21" s="148">
        <f t="shared" si="40"/>
        <v>8.9509721802314477</v>
      </c>
      <c r="AP21" s="150">
        <f t="shared" si="41"/>
        <v>10.900701651415941</v>
      </c>
    </row>
    <row r="22" spans="1:42" ht="12.6">
      <c r="A22" s="163">
        <f t="shared" si="16"/>
        <v>10</v>
      </c>
      <c r="B22" s="164" t="s">
        <v>248</v>
      </c>
      <c r="C22" s="378"/>
      <c r="D22" s="378"/>
      <c r="E22" s="378"/>
      <c r="F22" s="378"/>
      <c r="G22" s="378"/>
      <c r="H22" s="146">
        <v>2085</v>
      </c>
      <c r="I22" s="146">
        <v>1987</v>
      </c>
      <c r="J22" s="146">
        <v>1843</v>
      </c>
      <c r="K22" s="146">
        <v>2059</v>
      </c>
      <c r="L22" s="376">
        <f t="shared" si="1"/>
        <v>7974</v>
      </c>
      <c r="M22" s="377">
        <f>'3C_Income Stmnt_Western'!CI49</f>
        <v>160505.94416274424</v>
      </c>
      <c r="N22" s="377">
        <f>'3C_Income Stmnt_Western'!CJ49</f>
        <v>169688.14406156651</v>
      </c>
      <c r="O22" s="377">
        <f>'3C_Income Stmnt_Western'!CK49</f>
        <v>167078.29261021208</v>
      </c>
      <c r="P22" s="377">
        <f>'3C_Income Stmnt_Western'!CL49</f>
        <v>177906.32708056041</v>
      </c>
      <c r="Q22" s="377">
        <f t="shared" si="2"/>
        <v>675178.70791508327</v>
      </c>
      <c r="R22" s="147">
        <f t="shared" si="17"/>
        <v>0</v>
      </c>
      <c r="S22" s="147">
        <f t="shared" si="18"/>
        <v>0</v>
      </c>
      <c r="T22" s="147">
        <f t="shared" si="19"/>
        <v>0</v>
      </c>
      <c r="U22" s="147">
        <f t="shared" si="20"/>
        <v>0</v>
      </c>
      <c r="V22" s="147">
        <f t="shared" si="21"/>
        <v>0</v>
      </c>
      <c r="W22" s="147">
        <f t="shared" si="22"/>
        <v>0</v>
      </c>
      <c r="X22" s="147">
        <f t="shared" si="23"/>
        <v>0</v>
      </c>
      <c r="Y22" s="147">
        <f t="shared" si="24"/>
        <v>0</v>
      </c>
      <c r="Z22" s="147">
        <f t="shared" si="25"/>
        <v>0</v>
      </c>
      <c r="AA22" s="147">
        <f t="shared" si="26"/>
        <v>0</v>
      </c>
      <c r="AB22" s="147">
        <f t="shared" si="27"/>
        <v>5153.4500514933061</v>
      </c>
      <c r="AC22" s="147">
        <f t="shared" si="28"/>
        <v>4983.0721003134795</v>
      </c>
      <c r="AD22" s="147">
        <f t="shared" si="29"/>
        <v>4706.5333049585015</v>
      </c>
      <c r="AE22" s="147">
        <f t="shared" si="30"/>
        <v>4872.4117531058964</v>
      </c>
      <c r="AF22" s="147">
        <f t="shared" si="31"/>
        <v>4929.8299845440497</v>
      </c>
      <c r="AG22" s="148">
        <f t="shared" si="32"/>
        <v>76.981268183570378</v>
      </c>
      <c r="AH22" s="148">
        <f t="shared" si="33"/>
        <v>85.399166613772778</v>
      </c>
      <c r="AI22" s="148">
        <f t="shared" si="34"/>
        <v>90.655611834081441</v>
      </c>
      <c r="AJ22" s="148">
        <f t="shared" si="35"/>
        <v>86.404238504400396</v>
      </c>
      <c r="AK22" s="149">
        <f t="shared" si="36"/>
        <v>84.672524193012705</v>
      </c>
      <c r="AL22" s="148">
        <f t="shared" si="37"/>
        <v>33.0599267070534</v>
      </c>
      <c r="AM22" s="148">
        <f t="shared" si="38"/>
        <v>35.46251704525946</v>
      </c>
      <c r="AN22" s="148">
        <f t="shared" si="39"/>
        <v>35.556138031541195</v>
      </c>
      <c r="AO22" s="148">
        <f t="shared" si="40"/>
        <v>35.083085600583793</v>
      </c>
      <c r="AP22" s="150">
        <f t="shared" si="41"/>
        <v>34.78509571947879</v>
      </c>
    </row>
    <row r="23" spans="1:42" ht="12.6">
      <c r="A23" s="163">
        <f t="shared" si="16"/>
        <v>11</v>
      </c>
      <c r="B23" s="164" t="s">
        <v>243</v>
      </c>
      <c r="C23" s="378"/>
      <c r="D23" s="378"/>
      <c r="E23" s="378"/>
      <c r="F23" s="378"/>
      <c r="G23" s="378"/>
      <c r="H23" s="146">
        <v>3018</v>
      </c>
      <c r="I23" s="146">
        <v>3009</v>
      </c>
      <c r="J23" s="146">
        <v>3324</v>
      </c>
      <c r="K23" s="146">
        <v>5372</v>
      </c>
      <c r="L23" s="376">
        <f t="shared" si="1"/>
        <v>14723</v>
      </c>
      <c r="M23" s="377">
        <f>'3C_Income Stmnt_Western'!CI44</f>
        <v>355960.91550035786</v>
      </c>
      <c r="N23" s="377">
        <f>'3C_Income Stmnt_Western'!CJ44</f>
        <v>310776.67007794115</v>
      </c>
      <c r="O23" s="377">
        <f>'3C_Income Stmnt_Western'!CK44</f>
        <v>444599.26476780063</v>
      </c>
      <c r="P23" s="377">
        <f>'3C_Income Stmnt_Western'!CL44</f>
        <v>559169.91199572827</v>
      </c>
      <c r="Q23" s="377">
        <f t="shared" si="2"/>
        <v>1670506.7623418279</v>
      </c>
      <c r="R23" s="147">
        <f t="shared" si="3"/>
        <v>0</v>
      </c>
      <c r="S23" s="147">
        <f t="shared" si="4"/>
        <v>0</v>
      </c>
      <c r="T23" s="147">
        <f t="shared" si="5"/>
        <v>0</v>
      </c>
      <c r="U23" s="147">
        <f t="shared" si="6"/>
        <v>0</v>
      </c>
      <c r="V23" s="147">
        <f t="shared" si="7"/>
        <v>0</v>
      </c>
      <c r="W23" s="147">
        <f t="shared" si="8"/>
        <v>0</v>
      </c>
      <c r="X23" s="147">
        <f t="shared" si="8"/>
        <v>0</v>
      </c>
      <c r="Y23" s="147">
        <f t="shared" si="8"/>
        <v>0</v>
      </c>
      <c r="Z23" s="147">
        <f t="shared" si="8"/>
        <v>0</v>
      </c>
      <c r="AA23" s="147">
        <f t="shared" si="8"/>
        <v>0</v>
      </c>
      <c r="AB23" s="147">
        <f t="shared" si="9"/>
        <v>7459.5262615859938</v>
      </c>
      <c r="AC23" s="147">
        <f t="shared" si="10"/>
        <v>7546.0815047021943</v>
      </c>
      <c r="AD23" s="147">
        <f t="shared" si="11"/>
        <v>8488.6145988508197</v>
      </c>
      <c r="AE23" s="147">
        <f t="shared" si="12"/>
        <v>12712.285545257344</v>
      </c>
      <c r="AF23" s="147">
        <f t="shared" si="13"/>
        <v>9102.3183925811427</v>
      </c>
      <c r="AG23" s="148">
        <f t="shared" si="14"/>
        <v>117.94596272377663</v>
      </c>
      <c r="AH23" s="148">
        <f t="shared" si="14"/>
        <v>103.28237623062185</v>
      </c>
      <c r="AI23" s="148">
        <f t="shared" si="14"/>
        <v>133.75429144639008</v>
      </c>
      <c r="AJ23" s="148">
        <f t="shared" si="14"/>
        <v>104.08970811536267</v>
      </c>
      <c r="AK23" s="149">
        <f t="shared" si="14"/>
        <v>113.46238961772926</v>
      </c>
      <c r="AL23" s="148">
        <f t="shared" si="15"/>
        <v>73.318417198837878</v>
      </c>
      <c r="AM23" s="148">
        <f t="shared" si="15"/>
        <v>64.94810241963242</v>
      </c>
      <c r="AN23" s="148">
        <f t="shared" si="15"/>
        <v>94.615719252564503</v>
      </c>
      <c r="AO23" s="148">
        <f t="shared" si="15"/>
        <v>110.26817432374843</v>
      </c>
      <c r="AP23" s="150">
        <f t="shared" si="15"/>
        <v>86.064232990305399</v>
      </c>
    </row>
    <row r="24" spans="1:42" ht="12.6">
      <c r="A24" s="163">
        <f t="shared" si="16"/>
        <v>12</v>
      </c>
      <c r="B24" s="164" t="s">
        <v>240</v>
      </c>
      <c r="C24" s="378"/>
      <c r="D24" s="378"/>
      <c r="E24" s="378"/>
      <c r="F24" s="378"/>
      <c r="G24" s="378"/>
      <c r="H24" s="146">
        <v>21642</v>
      </c>
      <c r="I24" s="146">
        <v>22197</v>
      </c>
      <c r="J24" s="146">
        <v>22120</v>
      </c>
      <c r="K24" s="146">
        <v>23444</v>
      </c>
      <c r="L24" s="376">
        <f t="shared" si="1"/>
        <v>89403</v>
      </c>
      <c r="M24" s="377">
        <f>'3C_Income Stmnt_Western'!CI41</f>
        <v>3181232.5126166316</v>
      </c>
      <c r="N24" s="377">
        <f>'3C_Income Stmnt_Western'!CJ41</f>
        <v>3319407.8220222346</v>
      </c>
      <c r="O24" s="377">
        <f>'3C_Income Stmnt_Western'!CK41</f>
        <v>3004232.651405171</v>
      </c>
      <c r="P24" s="377">
        <f>'3C_Income Stmnt_Western'!CL41</f>
        <v>3464753.8174271607</v>
      </c>
      <c r="Q24" s="377">
        <f t="shared" si="2"/>
        <v>12969626.803471196</v>
      </c>
      <c r="R24" s="147">
        <f t="shared" si="3"/>
        <v>0</v>
      </c>
      <c r="S24" s="147">
        <f t="shared" si="4"/>
        <v>0</v>
      </c>
      <c r="T24" s="147">
        <f t="shared" si="5"/>
        <v>0</v>
      </c>
      <c r="U24" s="147">
        <f t="shared" si="6"/>
        <v>0</v>
      </c>
      <c r="V24" s="147">
        <f t="shared" si="7"/>
        <v>0</v>
      </c>
      <c r="W24" s="147">
        <f t="shared" si="8"/>
        <v>0</v>
      </c>
      <c r="X24" s="147">
        <f t="shared" si="8"/>
        <v>0</v>
      </c>
      <c r="Y24" s="147">
        <f t="shared" si="8"/>
        <v>0</v>
      </c>
      <c r="Z24" s="147">
        <f t="shared" si="8"/>
        <v>0</v>
      </c>
      <c r="AA24" s="147">
        <f t="shared" si="8"/>
        <v>0</v>
      </c>
      <c r="AB24" s="147">
        <f t="shared" si="9"/>
        <v>53492.070030895979</v>
      </c>
      <c r="AC24" s="147">
        <f t="shared" si="10"/>
        <v>55666.457680250787</v>
      </c>
      <c r="AD24" s="147">
        <f t="shared" si="11"/>
        <v>56488.614598850821</v>
      </c>
      <c r="AE24" s="147">
        <f t="shared" si="12"/>
        <v>55477.815026621975</v>
      </c>
      <c r="AF24" s="147">
        <f t="shared" si="13"/>
        <v>55272.333848531685</v>
      </c>
      <c r="AG24" s="148">
        <f t="shared" si="14"/>
        <v>146.99346237023525</v>
      </c>
      <c r="AH24" s="148">
        <f t="shared" si="14"/>
        <v>149.54308339064895</v>
      </c>
      <c r="AI24" s="148">
        <f t="shared" si="14"/>
        <v>135.81521932211442</v>
      </c>
      <c r="AJ24" s="148">
        <f t="shared" si="14"/>
        <v>147.78850953024914</v>
      </c>
      <c r="AK24" s="149">
        <f t="shared" si="14"/>
        <v>145.06925722258981</v>
      </c>
      <c r="AL24" s="148">
        <f t="shared" si="15"/>
        <v>655.24871526604147</v>
      </c>
      <c r="AM24" s="148">
        <f t="shared" si="15"/>
        <v>693.71114357831448</v>
      </c>
      <c r="AN24" s="148">
        <f t="shared" si="15"/>
        <v>639.33446507877659</v>
      </c>
      <c r="AO24" s="148">
        <f t="shared" si="15"/>
        <v>683.24863289827658</v>
      </c>
      <c r="AP24" s="150">
        <f t="shared" si="15"/>
        <v>668.19303469712497</v>
      </c>
    </row>
    <row r="25" spans="1:42" ht="12.6">
      <c r="A25" s="163">
        <f t="shared" si="16"/>
        <v>13</v>
      </c>
      <c r="B25" s="164" t="s">
        <v>241</v>
      </c>
      <c r="C25" s="378"/>
      <c r="D25" s="378"/>
      <c r="E25" s="378"/>
      <c r="F25" s="378"/>
      <c r="G25" s="378"/>
      <c r="H25" s="146">
        <v>23399</v>
      </c>
      <c r="I25" s="146">
        <v>21908</v>
      </c>
      <c r="J25" s="146">
        <v>19485</v>
      </c>
      <c r="K25" s="146">
        <v>18073</v>
      </c>
      <c r="L25" s="376">
        <f t="shared" si="1"/>
        <v>82865</v>
      </c>
      <c r="M25" s="377">
        <f>'3C_Income Stmnt_Western'!CI42</f>
        <v>235490.15175864846</v>
      </c>
      <c r="N25" s="377">
        <f>'3C_Income Stmnt_Western'!CJ42</f>
        <v>185291.26340873909</v>
      </c>
      <c r="O25" s="377">
        <f>'3C_Income Stmnt_Western'!CK42</f>
        <v>147892.31970608357</v>
      </c>
      <c r="P25" s="377">
        <f>'3C_Income Stmnt_Western'!CL42</f>
        <v>121662.72507425153</v>
      </c>
      <c r="Q25" s="377">
        <f t="shared" si="2"/>
        <v>690336.45994772261</v>
      </c>
      <c r="R25" s="147">
        <f t="shared" si="3"/>
        <v>0</v>
      </c>
      <c r="S25" s="147">
        <f t="shared" si="4"/>
        <v>0</v>
      </c>
      <c r="T25" s="147">
        <f t="shared" si="5"/>
        <v>0</v>
      </c>
      <c r="U25" s="147">
        <f t="shared" si="6"/>
        <v>0</v>
      </c>
      <c r="V25" s="147">
        <f t="shared" si="7"/>
        <v>0</v>
      </c>
      <c r="W25" s="147">
        <f t="shared" si="8"/>
        <v>0</v>
      </c>
      <c r="X25" s="147">
        <f t="shared" si="8"/>
        <v>0</v>
      </c>
      <c r="Y25" s="147">
        <f t="shared" si="8"/>
        <v>0</v>
      </c>
      <c r="Z25" s="147">
        <f t="shared" si="8"/>
        <v>0</v>
      </c>
      <c r="AA25" s="147">
        <f t="shared" si="8"/>
        <v>0</v>
      </c>
      <c r="AB25" s="147">
        <f t="shared" si="9"/>
        <v>57834.809474768277</v>
      </c>
      <c r="AC25" s="147">
        <f t="shared" si="10"/>
        <v>54941.692789968656</v>
      </c>
      <c r="AD25" s="147">
        <f t="shared" si="11"/>
        <v>49759.523302830385</v>
      </c>
      <c r="AE25" s="147">
        <f t="shared" si="12"/>
        <v>42767.895878524949</v>
      </c>
      <c r="AF25" s="147">
        <f t="shared" si="13"/>
        <v>51230.293663060271</v>
      </c>
      <c r="AG25" s="148">
        <f t="shared" si="14"/>
        <v>10.064111789334948</v>
      </c>
      <c r="AH25" s="148">
        <f t="shared" si="14"/>
        <v>8.4576987131978765</v>
      </c>
      <c r="AI25" s="148">
        <f t="shared" si="14"/>
        <v>7.5900600311051356</v>
      </c>
      <c r="AJ25" s="148">
        <f t="shared" si="14"/>
        <v>6.7317393390279161</v>
      </c>
      <c r="AK25" s="149">
        <f t="shared" si="14"/>
        <v>8.3308569353493347</v>
      </c>
      <c r="AL25" s="148">
        <f t="shared" si="15"/>
        <v>48.504665655746336</v>
      </c>
      <c r="AM25" s="148">
        <f t="shared" si="15"/>
        <v>38.723357034219248</v>
      </c>
      <c r="AN25" s="148">
        <f t="shared" si="15"/>
        <v>31.473147415638127</v>
      </c>
      <c r="AO25" s="148">
        <f t="shared" si="15"/>
        <v>23.99186059440969</v>
      </c>
      <c r="AP25" s="150">
        <f t="shared" si="15"/>
        <v>35.56602060524073</v>
      </c>
    </row>
    <row r="26" spans="1:42" ht="12.6">
      <c r="A26" s="163">
        <f t="shared" si="16"/>
        <v>14</v>
      </c>
      <c r="B26" s="164" t="s">
        <v>250</v>
      </c>
      <c r="C26" s="378"/>
      <c r="D26" s="378"/>
      <c r="E26" s="378"/>
      <c r="F26" s="378"/>
      <c r="G26" s="378"/>
      <c r="H26" s="146">
        <v>1119</v>
      </c>
      <c r="I26" s="146">
        <v>1123</v>
      </c>
      <c r="J26" s="146">
        <v>1264</v>
      </c>
      <c r="K26" s="146">
        <v>1366</v>
      </c>
      <c r="L26" s="376">
        <f t="shared" si="1"/>
        <v>4872</v>
      </c>
      <c r="M26" s="377">
        <f>'3C_Income Stmnt_Western'!CI51</f>
        <v>444039.09860084805</v>
      </c>
      <c r="N26" s="377">
        <f>'3C_Income Stmnt_Western'!CJ51</f>
        <v>326324.80454144714</v>
      </c>
      <c r="O26" s="377">
        <f>'3C_Income Stmnt_Western'!CK51</f>
        <v>513016.21334275021</v>
      </c>
      <c r="P26" s="377">
        <f>'3C_Income Stmnt_Western'!CL51</f>
        <v>513232.55923183402</v>
      </c>
      <c r="Q26" s="377">
        <f t="shared" si="2"/>
        <v>1796612.6757168793</v>
      </c>
      <c r="R26" s="147">
        <f t="shared" si="3"/>
        <v>0</v>
      </c>
      <c r="S26" s="147">
        <f t="shared" si="4"/>
        <v>0</v>
      </c>
      <c r="T26" s="147">
        <f t="shared" si="5"/>
        <v>0</v>
      </c>
      <c r="U26" s="147">
        <f t="shared" si="6"/>
        <v>0</v>
      </c>
      <c r="V26" s="147">
        <f t="shared" si="7"/>
        <v>0</v>
      </c>
      <c r="W26" s="147">
        <f t="shared" si="8"/>
        <v>0</v>
      </c>
      <c r="X26" s="147">
        <f t="shared" si="8"/>
        <v>0</v>
      </c>
      <c r="Y26" s="147">
        <f t="shared" si="8"/>
        <v>0</v>
      </c>
      <c r="Z26" s="147">
        <f t="shared" si="8"/>
        <v>0</v>
      </c>
      <c r="AA26" s="147">
        <f t="shared" si="8"/>
        <v>0</v>
      </c>
      <c r="AB26" s="147">
        <f t="shared" si="9"/>
        <v>2765.8084449021626</v>
      </c>
      <c r="AC26" s="147">
        <f t="shared" si="10"/>
        <v>2816.3009404388713</v>
      </c>
      <c r="AD26" s="147">
        <f t="shared" si="11"/>
        <v>3227.9208342200468</v>
      </c>
      <c r="AE26" s="147">
        <f t="shared" si="12"/>
        <v>3232.4985210017744</v>
      </c>
      <c r="AF26" s="147">
        <f t="shared" si="13"/>
        <v>3012.0556414219473</v>
      </c>
      <c r="AG26" s="148">
        <f t="shared" si="14"/>
        <v>396.81778248511893</v>
      </c>
      <c r="AH26" s="148">
        <f t="shared" si="14"/>
        <v>290.58308507697876</v>
      </c>
      <c r="AI26" s="148">
        <f t="shared" si="14"/>
        <v>405.86725739141633</v>
      </c>
      <c r="AJ26" s="148">
        <f t="shared" si="14"/>
        <v>375.71929665580819</v>
      </c>
      <c r="AK26" s="149">
        <f t="shared" si="14"/>
        <v>368.76286447390788</v>
      </c>
      <c r="AL26" s="148">
        <f t="shared" si="15"/>
        <v>91.460164490390952</v>
      </c>
      <c r="AM26" s="148">
        <f t="shared" si="15"/>
        <v>68.197451314826992</v>
      </c>
      <c r="AN26" s="148">
        <f t="shared" si="15"/>
        <v>109.17561467179192</v>
      </c>
      <c r="AO26" s="148">
        <f t="shared" si="15"/>
        <v>101.2093392293106</v>
      </c>
      <c r="AP26" s="150">
        <f t="shared" si="15"/>
        <v>92.561188857129281</v>
      </c>
    </row>
    <row r="27" spans="1:42" ht="12.6">
      <c r="A27" s="163">
        <f t="shared" si="16"/>
        <v>15</v>
      </c>
      <c r="B27" s="164" t="s">
        <v>249</v>
      </c>
      <c r="C27" s="378"/>
      <c r="D27" s="378"/>
      <c r="E27" s="378"/>
      <c r="F27" s="378"/>
      <c r="G27" s="378"/>
      <c r="H27" s="146">
        <v>96009</v>
      </c>
      <c r="I27" s="146">
        <v>98782</v>
      </c>
      <c r="J27" s="146">
        <v>108997</v>
      </c>
      <c r="K27" s="146">
        <v>105022</v>
      </c>
      <c r="L27" s="376">
        <f t="shared" si="1"/>
        <v>408810</v>
      </c>
      <c r="M27" s="377">
        <f>'3C_Income Stmnt_Western'!CI50</f>
        <v>407691.2546007678</v>
      </c>
      <c r="N27" s="377">
        <f>'3C_Income Stmnt_Western'!CJ50</f>
        <v>438019.06623493478</v>
      </c>
      <c r="O27" s="377">
        <f>'3C_Income Stmnt_Western'!CK50</f>
        <v>503481.51329809439</v>
      </c>
      <c r="P27" s="377">
        <f>'3C_Income Stmnt_Western'!CL50</f>
        <v>538684.98190617701</v>
      </c>
      <c r="Q27" s="377">
        <f t="shared" si="2"/>
        <v>1887876.8160399739</v>
      </c>
      <c r="R27" s="147">
        <f t="shared" si="3"/>
        <v>0</v>
      </c>
      <c r="S27" s="147">
        <f t="shared" si="4"/>
        <v>0</v>
      </c>
      <c r="T27" s="147">
        <f t="shared" si="5"/>
        <v>0</v>
      </c>
      <c r="U27" s="147">
        <f t="shared" si="6"/>
        <v>0</v>
      </c>
      <c r="V27" s="147">
        <f t="shared" si="7"/>
        <v>0</v>
      </c>
      <c r="W27" s="147">
        <f t="shared" si="8"/>
        <v>0</v>
      </c>
      <c r="X27" s="147">
        <f t="shared" si="8"/>
        <v>0</v>
      </c>
      <c r="Y27" s="147">
        <f t="shared" si="8"/>
        <v>0</v>
      </c>
      <c r="Z27" s="147">
        <f t="shared" si="8"/>
        <v>0</v>
      </c>
      <c r="AA27" s="147">
        <f t="shared" si="8"/>
        <v>0</v>
      </c>
      <c r="AB27" s="147">
        <f t="shared" si="9"/>
        <v>237303.39855818744</v>
      </c>
      <c r="AC27" s="147">
        <f t="shared" si="10"/>
        <v>247729.15360501566</v>
      </c>
      <c r="AD27" s="147">
        <f t="shared" si="11"/>
        <v>278349.43605022342</v>
      </c>
      <c r="AE27" s="147">
        <f t="shared" si="12"/>
        <v>248523.7625714849</v>
      </c>
      <c r="AF27" s="147">
        <f t="shared" si="13"/>
        <v>252741.88562596598</v>
      </c>
      <c r="AG27" s="148">
        <f t="shared" si="14"/>
        <v>4.2463858034222604</v>
      </c>
      <c r="AH27" s="148">
        <f t="shared" si="14"/>
        <v>4.434199208711453</v>
      </c>
      <c r="AI27" s="148">
        <f t="shared" si="14"/>
        <v>4.6192235868702296</v>
      </c>
      <c r="AJ27" s="148">
        <f t="shared" si="14"/>
        <v>5.1292584592387973</v>
      </c>
      <c r="AK27" s="149">
        <f t="shared" si="14"/>
        <v>4.6179810083901414</v>
      </c>
      <c r="AL27" s="148">
        <f t="shared" si="15"/>
        <v>83.973481895111803</v>
      </c>
      <c r="AM27" s="148">
        <f t="shared" si="15"/>
        <v>91.540034740843211</v>
      </c>
      <c r="AN27" s="148">
        <f t="shared" si="15"/>
        <v>107.14652336626823</v>
      </c>
      <c r="AO27" s="148">
        <f t="shared" si="15"/>
        <v>106.22855095763695</v>
      </c>
      <c r="AP27" s="150">
        <f t="shared" si="15"/>
        <v>97.263102320452035</v>
      </c>
    </row>
    <row r="28" spans="1:42" ht="12.6">
      <c r="A28" s="163">
        <f t="shared" si="16"/>
        <v>16</v>
      </c>
      <c r="B28" s="164" t="s">
        <v>1422</v>
      </c>
      <c r="C28" s="378"/>
      <c r="D28" s="378"/>
      <c r="E28" s="378"/>
      <c r="F28" s="378"/>
      <c r="G28" s="378"/>
      <c r="H28" s="146">
        <v>1327</v>
      </c>
      <c r="I28" s="146">
        <v>1420</v>
      </c>
      <c r="J28" s="146">
        <v>1221</v>
      </c>
      <c r="K28" s="146">
        <v>1503</v>
      </c>
      <c r="L28" s="376">
        <f t="shared" si="1"/>
        <v>5471</v>
      </c>
      <c r="M28" s="377">
        <f>SUM('3C_Income Stmnt_Western'!CI38:CI40)+'3C_Income Stmnt_Western'!CI43+'3C_Income Stmnt_Western'!CI52+'3C_Income Stmnt_Western'!CI53+'3C_Income Stmnt_Western'!CI54</f>
        <v>794609.35411220836</v>
      </c>
      <c r="N28" s="377">
        <f>SUM('3C_Income Stmnt_Western'!CJ38:CJ40)+'3C_Income Stmnt_Western'!CJ43+'3C_Income Stmnt_Western'!CJ52+'3C_Income Stmnt_Western'!CJ53+'3C_Income Stmnt_Western'!CJ54</f>
        <v>798617.7039754499</v>
      </c>
      <c r="O28" s="377">
        <f>SUM('3C_Income Stmnt_Western'!CK38:CK40)+'3C_Income Stmnt_Western'!CK43+'3C_Income Stmnt_Western'!CK52+'3C_Income Stmnt_Western'!CK53+'3C_Income Stmnt_Western'!CK54</f>
        <v>754548.90554928326</v>
      </c>
      <c r="P28" s="377">
        <f>SUM('3C_Income Stmnt_Western'!CL38:CL40)+'3C_Income Stmnt_Western'!CL43+'3C_Income Stmnt_Western'!CL52+'3C_Income Stmnt_Western'!CL53+'3C_Income Stmnt_Western'!CL54</f>
        <v>848382.96061575087</v>
      </c>
      <c r="Q28" s="377">
        <f t="shared" si="2"/>
        <v>3196158.9242526921</v>
      </c>
      <c r="R28" s="147">
        <f t="shared" si="3"/>
        <v>0</v>
      </c>
      <c r="S28" s="147">
        <f t="shared" si="4"/>
        <v>0</v>
      </c>
      <c r="T28" s="147">
        <f t="shared" si="5"/>
        <v>0</v>
      </c>
      <c r="U28" s="147">
        <f t="shared" si="6"/>
        <v>0</v>
      </c>
      <c r="V28" s="147">
        <f t="shared" si="7"/>
        <v>0</v>
      </c>
      <c r="W28" s="147">
        <f t="shared" si="8"/>
        <v>0</v>
      </c>
      <c r="X28" s="147">
        <f t="shared" si="8"/>
        <v>0</v>
      </c>
      <c r="Y28" s="147">
        <f t="shared" si="8"/>
        <v>0</v>
      </c>
      <c r="Z28" s="147">
        <f t="shared" si="8"/>
        <v>0</v>
      </c>
      <c r="AA28" s="147">
        <f t="shared" si="8"/>
        <v>0</v>
      </c>
      <c r="AB28" s="147">
        <f t="shared" si="9"/>
        <v>3279.9176107106077</v>
      </c>
      <c r="AC28" s="147">
        <f t="shared" si="10"/>
        <v>3561.1285266457676</v>
      </c>
      <c r="AD28" s="147">
        <f t="shared" si="11"/>
        <v>3118.1102362204724</v>
      </c>
      <c r="AE28" s="147">
        <f t="shared" si="12"/>
        <v>3556.6949319660816</v>
      </c>
      <c r="AF28" s="147">
        <f t="shared" si="13"/>
        <v>3382.3802163833075</v>
      </c>
      <c r="AG28" s="148">
        <f t="shared" si="14"/>
        <v>598.80132186300557</v>
      </c>
      <c r="AH28" s="148">
        <f t="shared" si="14"/>
        <v>562.40683378552808</v>
      </c>
      <c r="AI28" s="148">
        <f t="shared" si="14"/>
        <v>617.97617162103461</v>
      </c>
      <c r="AJ28" s="148">
        <f t="shared" si="14"/>
        <v>564.45972096856349</v>
      </c>
      <c r="AK28" s="149">
        <f t="shared" si="14"/>
        <v>584.20013238031299</v>
      </c>
      <c r="AL28" s="151">
        <f t="shared" si="15"/>
        <v>163.66825007460523</v>
      </c>
      <c r="AM28" s="151">
        <f t="shared" si="15"/>
        <v>166.90025161451408</v>
      </c>
      <c r="AN28" s="151">
        <f t="shared" si="15"/>
        <v>160.57648553932395</v>
      </c>
      <c r="AO28" s="151">
        <f t="shared" si="15"/>
        <v>167.30091907232318</v>
      </c>
      <c r="AP28" s="152">
        <f t="shared" si="15"/>
        <v>164.66558084763997</v>
      </c>
    </row>
    <row r="29" spans="1:42" ht="13.5" thickBot="1">
      <c r="A29" s="36">
        <f>A28+1</f>
        <v>17</v>
      </c>
      <c r="B29" s="37" t="s">
        <v>1423</v>
      </c>
      <c r="C29" s="153">
        <f t="shared" ref="C29:G29" si="42">SUM(C13:C28)</f>
        <v>178</v>
      </c>
      <c r="D29" s="153">
        <f t="shared" si="42"/>
        <v>208</v>
      </c>
      <c r="E29" s="153">
        <f t="shared" si="42"/>
        <v>213</v>
      </c>
      <c r="F29" s="153">
        <f t="shared" si="42"/>
        <v>237</v>
      </c>
      <c r="G29" s="153">
        <f t="shared" si="42"/>
        <v>836</v>
      </c>
      <c r="H29" s="153">
        <f t="shared" ref="H29:K29" si="43">SUM(H13:H28)</f>
        <v>201000</v>
      </c>
      <c r="I29" s="153">
        <f t="shared" si="43"/>
        <v>203453</v>
      </c>
      <c r="J29" s="153">
        <f t="shared" si="43"/>
        <v>211240</v>
      </c>
      <c r="K29" s="153">
        <f t="shared" si="43"/>
        <v>212537</v>
      </c>
      <c r="L29" s="154">
        <f t="shared" si="1"/>
        <v>828230</v>
      </c>
      <c r="M29" s="155">
        <f t="shared" ref="M29:P29" si="44">SUM(M13:M28)</f>
        <v>13726643.373616109</v>
      </c>
      <c r="N29" s="155">
        <f t="shared" si="44"/>
        <v>14090759.133076765</v>
      </c>
      <c r="O29" s="155">
        <f t="shared" si="44"/>
        <v>14464280.812129956</v>
      </c>
      <c r="P29" s="155">
        <f t="shared" si="44"/>
        <v>16041323.213079896</v>
      </c>
      <c r="Q29" s="155">
        <f t="shared" si="2"/>
        <v>58323006.53190273</v>
      </c>
      <c r="R29" s="156"/>
      <c r="S29" s="156"/>
      <c r="T29" s="156"/>
      <c r="U29" s="156"/>
      <c r="V29" s="156"/>
      <c r="W29" s="156"/>
      <c r="X29" s="156"/>
      <c r="Y29" s="156"/>
      <c r="Z29" s="156"/>
      <c r="AA29" s="156"/>
      <c r="AB29" s="156">
        <f t="shared" si="9"/>
        <v>496807.41503604536</v>
      </c>
      <c r="AC29" s="156">
        <f t="shared" si="10"/>
        <v>510226.95924764889</v>
      </c>
      <c r="AD29" s="156">
        <f t="shared" si="11"/>
        <v>539450.9470100021</v>
      </c>
      <c r="AE29" s="156">
        <f t="shared" si="12"/>
        <v>502946.95326365612</v>
      </c>
      <c r="AF29" s="156">
        <f t="shared" si="13"/>
        <v>512043.27666151465</v>
      </c>
      <c r="AG29" s="157">
        <f t="shared" si="14"/>
        <v>68.29175807769208</v>
      </c>
      <c r="AH29" s="157">
        <f t="shared" si="14"/>
        <v>69.258055339939759</v>
      </c>
      <c r="AI29" s="157">
        <f t="shared" si="14"/>
        <v>68.4732096768129</v>
      </c>
      <c r="AJ29" s="157">
        <f t="shared" si="14"/>
        <v>75.475438220544632</v>
      </c>
      <c r="AK29" s="157">
        <f t="shared" si="14"/>
        <v>70.418852893402473</v>
      </c>
      <c r="AL29" s="1133"/>
      <c r="AM29" s="1133"/>
      <c r="AN29" s="1133"/>
      <c r="AO29" s="1133"/>
      <c r="AP29" s="1134"/>
    </row>
  </sheetData>
  <sheetProtection formatColumns="0"/>
  <pageMargins left="0.25" right="0.25" top="1" bottom="1" header="0.5" footer="0.5"/>
  <pageSetup scale="19" orientation="portrait" r:id="rId1"/>
  <headerFooter alignWithMargins="0">
    <oddHeader>&amp;LState of Louisiana</oddHeader>
    <oddFooter>&amp;CPage &amp;P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AP29"/>
  <sheetViews>
    <sheetView zoomScale="70" zoomScaleNormal="70" zoomScaleSheetLayoutView="100" workbookViewId="0">
      <pane xSplit="2" ySplit="9" topLeftCell="G10" activePane="bottomRight" state="frozen"/>
      <selection pane="bottomRight" activeCell="V13" sqref="V13"/>
      <selection pane="bottomLeft" activeCell="G37" sqref="G37"/>
      <selection pane="topRight" activeCell="G37" sqref="G37"/>
    </sheetView>
  </sheetViews>
  <sheetFormatPr defaultColWidth="9.140625" defaultRowHeight="9.9499999999999993"/>
  <cols>
    <col min="1" max="1" width="11.42578125" style="369" customWidth="1"/>
    <col min="2" max="2" width="52.42578125" style="369" bestFit="1" customWidth="1"/>
    <col min="3" max="12" width="12.140625" style="364" customWidth="1"/>
    <col min="13" max="17" width="16.42578125" style="365" customWidth="1"/>
    <col min="18" max="22" width="9.140625" style="366"/>
    <col min="23" max="27" width="13" style="366" customWidth="1"/>
    <col min="28" max="32" width="13.42578125" style="366" customWidth="1"/>
    <col min="33" max="37" width="15.42578125" style="368" customWidth="1"/>
    <col min="38" max="42" width="12.5703125" style="368" customWidth="1"/>
    <col min="43" max="16384" width="9.140625" style="369"/>
  </cols>
  <sheetData>
    <row r="1" spans="1:42" ht="15.6">
      <c r="A1" s="379" t="s">
        <v>1426</v>
      </c>
      <c r="B1" s="382"/>
      <c r="C1" s="133"/>
      <c r="D1" s="134"/>
      <c r="E1" s="133"/>
      <c r="F1" s="133"/>
      <c r="W1" s="367"/>
      <c r="X1" s="367"/>
      <c r="Y1" s="367"/>
      <c r="Z1" s="367"/>
      <c r="AA1" s="367"/>
    </row>
    <row r="2" spans="1:42" ht="13.5" customHeight="1">
      <c r="A2" s="209" t="s">
        <v>1297</v>
      </c>
      <c r="B2" s="205"/>
      <c r="C2" s="1103" t="str">
        <f>'1_Enrollment'!D2</f>
        <v>Tufts Health Public Plan, Inc.</v>
      </c>
      <c r="D2" s="207"/>
      <c r="E2" s="207"/>
      <c r="F2" s="208"/>
    </row>
    <row r="3" spans="1:42" ht="13.5" customHeight="1">
      <c r="A3" s="209" t="s">
        <v>1299</v>
      </c>
      <c r="B3" s="205"/>
      <c r="C3" s="1103" t="str">
        <f>'1_Enrollment'!D3</f>
        <v>01/01/2022 to 12/31/2022</v>
      </c>
      <c r="D3" s="207"/>
      <c r="E3" s="207"/>
      <c r="F3" s="208"/>
    </row>
    <row r="4" spans="1:42" ht="12.95">
      <c r="A4" s="209" t="s">
        <v>1301</v>
      </c>
      <c r="B4" s="205"/>
      <c r="C4" s="1105">
        <f>'1_Enrollment'!D4</f>
        <v>45382</v>
      </c>
      <c r="D4" s="207"/>
      <c r="E4" s="207"/>
      <c r="F4" s="208"/>
    </row>
    <row r="5" spans="1:42" ht="12.95">
      <c r="A5" s="209" t="s">
        <v>1302</v>
      </c>
      <c r="B5" s="205"/>
      <c r="C5" s="1103" t="str">
        <f>'1_Enrollment'!D5</f>
        <v>Jeffrey Muehlberg</v>
      </c>
      <c r="D5" s="207"/>
      <c r="E5" s="207"/>
      <c r="F5" s="208"/>
    </row>
    <row r="6" spans="1:42" ht="12.95">
      <c r="A6" s="209" t="s">
        <v>1304</v>
      </c>
      <c r="B6" s="205"/>
      <c r="C6" s="1105">
        <f>'1_Enrollment'!D6</f>
        <v>45412</v>
      </c>
      <c r="D6" s="207"/>
      <c r="E6" s="207"/>
      <c r="F6" s="208"/>
    </row>
    <row r="7" spans="1:42" ht="13.5" thickBot="1">
      <c r="A7" s="275" t="s">
        <v>1305</v>
      </c>
    </row>
    <row r="8" spans="1:42" ht="15.95" thickBot="1">
      <c r="A8" s="379"/>
      <c r="B8" s="135" t="s">
        <v>1412</v>
      </c>
      <c r="C8" s="380">
        <f>'1_Enrollment'!K13</f>
        <v>60</v>
      </c>
      <c r="D8" s="380">
        <f>'1_Enrollment'!K19</f>
        <v>98</v>
      </c>
      <c r="E8" s="380">
        <f>'1_Enrollment'!K25</f>
        <v>106</v>
      </c>
      <c r="F8" s="380">
        <f>'1_Enrollment'!K31</f>
        <v>118</v>
      </c>
      <c r="G8" s="381">
        <f>SUM(C8:F8)</f>
        <v>382</v>
      </c>
    </row>
    <row r="9" spans="1:42" s="371" customFormat="1" ht="13.5" thickBot="1">
      <c r="A9" s="136"/>
      <c r="B9" s="1128"/>
      <c r="C9" s="1129" t="s">
        <v>1413</v>
      </c>
      <c r="D9" s="1129"/>
      <c r="E9" s="1129"/>
      <c r="F9" s="1129"/>
      <c r="G9" s="137"/>
      <c r="H9" s="138" t="s">
        <v>1414</v>
      </c>
      <c r="I9" s="1129"/>
      <c r="J9" s="1129"/>
      <c r="K9" s="1129"/>
      <c r="L9" s="137"/>
      <c r="M9" s="139" t="s">
        <v>1415</v>
      </c>
      <c r="N9" s="1130"/>
      <c r="O9" s="1130"/>
      <c r="P9" s="1130"/>
      <c r="Q9" s="140"/>
      <c r="R9" s="141" t="s">
        <v>1416</v>
      </c>
      <c r="S9" s="1131"/>
      <c r="T9" s="1131"/>
      <c r="U9" s="1131"/>
      <c r="V9" s="142"/>
      <c r="W9" s="141" t="s">
        <v>1417</v>
      </c>
      <c r="X9" s="1131"/>
      <c r="Y9" s="1131"/>
      <c r="Z9" s="1131"/>
      <c r="AA9" s="142"/>
      <c r="AB9" s="141" t="s">
        <v>1418</v>
      </c>
      <c r="AC9" s="1131"/>
      <c r="AD9" s="1131"/>
      <c r="AE9" s="1131"/>
      <c r="AF9" s="142"/>
      <c r="AG9" s="143" t="s">
        <v>1419</v>
      </c>
      <c r="AH9" s="1132"/>
      <c r="AI9" s="1132"/>
      <c r="AJ9" s="1132"/>
      <c r="AK9" s="144"/>
      <c r="AL9" s="143" t="s">
        <v>1420</v>
      </c>
      <c r="AM9" s="1132"/>
      <c r="AN9" s="1132"/>
      <c r="AO9" s="1132"/>
      <c r="AP9" s="145"/>
    </row>
    <row r="10" spans="1:42" s="371" customFormat="1" ht="12.95">
      <c r="A10" s="38"/>
      <c r="B10" s="39"/>
      <c r="C10" s="40" t="str">
        <f>'1_Enrollment'!B10</f>
        <v>Q1</v>
      </c>
      <c r="D10" s="40" t="str">
        <f>'1_Enrollment'!B16</f>
        <v>Q2</v>
      </c>
      <c r="E10" s="40" t="str">
        <f>'1_Enrollment'!B22</f>
        <v>Q3</v>
      </c>
      <c r="F10" s="40" t="str">
        <f>'1_Enrollment'!B28</f>
        <v>Q4</v>
      </c>
      <c r="G10" s="40" t="s">
        <v>66</v>
      </c>
      <c r="H10" s="40" t="str">
        <f>C10</f>
        <v>Q1</v>
      </c>
      <c r="I10" s="40" t="str">
        <f>D10</f>
        <v>Q2</v>
      </c>
      <c r="J10" s="40" t="str">
        <f>E10</f>
        <v>Q3</v>
      </c>
      <c r="K10" s="40" t="str">
        <f>F10</f>
        <v>Q4</v>
      </c>
      <c r="L10" s="40" t="s">
        <v>66</v>
      </c>
      <c r="M10" s="40" t="str">
        <f>H10</f>
        <v>Q1</v>
      </c>
      <c r="N10" s="40" t="str">
        <f>I10</f>
        <v>Q2</v>
      </c>
      <c r="O10" s="40" t="str">
        <f>J10</f>
        <v>Q3</v>
      </c>
      <c r="P10" s="40" t="str">
        <f>K10</f>
        <v>Q4</v>
      </c>
      <c r="Q10" s="40" t="s">
        <v>66</v>
      </c>
      <c r="R10" s="40" t="str">
        <f>M10</f>
        <v>Q1</v>
      </c>
      <c r="S10" s="40" t="str">
        <f>N10</f>
        <v>Q2</v>
      </c>
      <c r="T10" s="40" t="str">
        <f>O10</f>
        <v>Q3</v>
      </c>
      <c r="U10" s="40" t="str">
        <f>P10</f>
        <v>Q4</v>
      </c>
      <c r="V10" s="40" t="s">
        <v>66</v>
      </c>
      <c r="W10" s="40" t="str">
        <f>R10</f>
        <v>Q1</v>
      </c>
      <c r="X10" s="40" t="str">
        <f>S10</f>
        <v>Q2</v>
      </c>
      <c r="Y10" s="40" t="str">
        <f>T10</f>
        <v>Q3</v>
      </c>
      <c r="Z10" s="40" t="str">
        <f>U10</f>
        <v>Q4</v>
      </c>
      <c r="AA10" s="40" t="s">
        <v>66</v>
      </c>
      <c r="AB10" s="40" t="str">
        <f>W10</f>
        <v>Q1</v>
      </c>
      <c r="AC10" s="40" t="str">
        <f>X10</f>
        <v>Q2</v>
      </c>
      <c r="AD10" s="40" t="str">
        <f>Y10</f>
        <v>Q3</v>
      </c>
      <c r="AE10" s="40" t="str">
        <f>Z10</f>
        <v>Q4</v>
      </c>
      <c r="AF10" s="40" t="s">
        <v>66</v>
      </c>
      <c r="AG10" s="40" t="str">
        <f>AB10</f>
        <v>Q1</v>
      </c>
      <c r="AH10" s="40" t="str">
        <f>AC10</f>
        <v>Q2</v>
      </c>
      <c r="AI10" s="40" t="str">
        <f>AD10</f>
        <v>Q3</v>
      </c>
      <c r="AJ10" s="40" t="str">
        <f>AE10</f>
        <v>Q4</v>
      </c>
      <c r="AK10" s="40" t="s">
        <v>66</v>
      </c>
      <c r="AL10" s="40" t="str">
        <f t="shared" ref="AL10:AO10" si="0">AG10</f>
        <v>Q1</v>
      </c>
      <c r="AM10" s="40" t="str">
        <f t="shared" si="0"/>
        <v>Q2</v>
      </c>
      <c r="AN10" s="40" t="str">
        <f t="shared" si="0"/>
        <v>Q3</v>
      </c>
      <c r="AO10" s="40" t="str">
        <f t="shared" si="0"/>
        <v>Q4</v>
      </c>
      <c r="AP10" s="41" t="s">
        <v>66</v>
      </c>
    </row>
    <row r="11" spans="1:42" ht="12.95">
      <c r="A11" s="158" t="s">
        <v>485</v>
      </c>
      <c r="B11" s="159" t="s">
        <v>1421</v>
      </c>
      <c r="C11" s="165"/>
      <c r="D11" s="165"/>
      <c r="E11" s="165"/>
      <c r="F11" s="165"/>
      <c r="G11" s="165"/>
      <c r="H11" s="165"/>
      <c r="I11" s="165"/>
      <c r="J11" s="165"/>
      <c r="K11" s="165"/>
      <c r="L11" s="165"/>
      <c r="M11" s="166"/>
      <c r="N11" s="166"/>
      <c r="O11" s="166"/>
      <c r="P11" s="166"/>
      <c r="Q11" s="166"/>
      <c r="R11" s="167"/>
      <c r="S11" s="167"/>
      <c r="T11" s="167"/>
      <c r="U11" s="167"/>
      <c r="V11" s="167"/>
      <c r="W11" s="167"/>
      <c r="X11" s="167"/>
      <c r="Y11" s="167"/>
      <c r="Z11" s="167"/>
      <c r="AA11" s="167"/>
      <c r="AB11" s="167"/>
      <c r="AC11" s="167"/>
      <c r="AD11" s="167"/>
      <c r="AE11" s="167"/>
      <c r="AF11" s="167"/>
      <c r="AG11" s="168"/>
      <c r="AH11" s="168"/>
      <c r="AI11" s="168"/>
      <c r="AJ11" s="168"/>
      <c r="AK11" s="168"/>
      <c r="AL11" s="169"/>
      <c r="AM11" s="169"/>
      <c r="AN11" s="169"/>
      <c r="AO11" s="168"/>
      <c r="AP11" s="170"/>
    </row>
    <row r="12" spans="1:42" ht="12.95">
      <c r="A12" s="161"/>
      <c r="B12" s="162"/>
      <c r="C12" s="171"/>
      <c r="D12" s="171"/>
      <c r="E12" s="171"/>
      <c r="F12" s="171"/>
      <c r="G12" s="171"/>
      <c r="H12" s="171"/>
      <c r="I12" s="171"/>
      <c r="J12" s="171"/>
      <c r="K12" s="171"/>
      <c r="L12" s="171"/>
      <c r="M12" s="172"/>
      <c r="N12" s="172"/>
      <c r="O12" s="172"/>
      <c r="P12" s="172"/>
      <c r="Q12" s="172"/>
      <c r="R12" s="173"/>
      <c r="S12" s="173"/>
      <c r="T12" s="173"/>
      <c r="U12" s="173"/>
      <c r="V12" s="173"/>
      <c r="W12" s="173"/>
      <c r="X12" s="173"/>
      <c r="Y12" s="173"/>
      <c r="Z12" s="173"/>
      <c r="AA12" s="173"/>
      <c r="AB12" s="173"/>
      <c r="AC12" s="173"/>
      <c r="AD12" s="173"/>
      <c r="AE12" s="173"/>
      <c r="AF12" s="173"/>
      <c r="AG12" s="174"/>
      <c r="AH12" s="174"/>
      <c r="AI12" s="174"/>
      <c r="AJ12" s="174"/>
      <c r="AK12" s="174"/>
      <c r="AL12" s="175"/>
      <c r="AM12" s="175"/>
      <c r="AN12" s="175"/>
      <c r="AO12" s="174"/>
      <c r="AP12" s="176"/>
    </row>
    <row r="13" spans="1:42" ht="12.6">
      <c r="A13" s="163">
        <v>1</v>
      </c>
      <c r="B13" s="164" t="s">
        <v>231</v>
      </c>
      <c r="C13" s="146">
        <v>3</v>
      </c>
      <c r="D13" s="146">
        <v>18</v>
      </c>
      <c r="E13" s="146">
        <v>19</v>
      </c>
      <c r="F13" s="146">
        <v>45</v>
      </c>
      <c r="G13" s="375">
        <f>SUM(C13:F13)</f>
        <v>85</v>
      </c>
      <c r="H13" s="146">
        <v>30</v>
      </c>
      <c r="I13" s="146">
        <v>463</v>
      </c>
      <c r="J13" s="146">
        <v>1055</v>
      </c>
      <c r="K13" s="146">
        <v>756</v>
      </c>
      <c r="L13" s="376">
        <f t="shared" ref="L13:L29" si="1">SUM(H13:K13)</f>
        <v>2304</v>
      </c>
      <c r="M13" s="377">
        <f>'3D_Income Stmnt_The Cape'!CI33</f>
        <v>77143.105343972027</v>
      </c>
      <c r="N13" s="377">
        <f>'3D_Income Stmnt_The Cape'!CJ33</f>
        <v>208970.20385030872</v>
      </c>
      <c r="O13" s="377">
        <f>'3D_Income Stmnt_The Cape'!CK33</f>
        <v>332651.45457089663</v>
      </c>
      <c r="P13" s="377">
        <f>'3D_Income Stmnt_The Cape'!CL33</f>
        <v>550893.74168191524</v>
      </c>
      <c r="Q13" s="377">
        <f t="shared" ref="Q13:Q29" si="2">SUM(M13:P13)</f>
        <v>1169658.5054470927</v>
      </c>
      <c r="R13" s="147">
        <f t="shared" ref="R13:R28" si="3">IF(C13=0,0,(C13/$C$8)*12000)</f>
        <v>600</v>
      </c>
      <c r="S13" s="147">
        <f t="shared" ref="S13:S28" si="4">IF(D13=0,0,(D13/$D$8)*12000)</f>
        <v>2204.0816326530612</v>
      </c>
      <c r="T13" s="147">
        <f t="shared" ref="T13:T28" si="5">IF(E13=0,0,(E13/$E$8)*12000)</f>
        <v>2150.9433962264147</v>
      </c>
      <c r="U13" s="147">
        <f t="shared" ref="U13:U28" si="6">IF(F13=0,0,(F13/$F$8)*12000)</f>
        <v>4576.2711864406774</v>
      </c>
      <c r="V13" s="147">
        <f t="shared" ref="V13:V28" si="7">IF(G13=0,0,(G13/$G$8)*12000)</f>
        <v>2670.1570680628274</v>
      </c>
      <c r="W13" s="147">
        <f t="shared" ref="W13:AA28" si="8">IF(C13=0,0,H13/C13)</f>
        <v>10</v>
      </c>
      <c r="X13" s="147">
        <f t="shared" si="8"/>
        <v>25.722222222222221</v>
      </c>
      <c r="Y13" s="147">
        <f t="shared" si="8"/>
        <v>55.526315789473685</v>
      </c>
      <c r="Z13" s="147">
        <f t="shared" si="8"/>
        <v>16.8</v>
      </c>
      <c r="AA13" s="147">
        <f t="shared" si="8"/>
        <v>27.105882352941176</v>
      </c>
      <c r="AB13" s="147">
        <f t="shared" ref="AB13:AB29" si="9">IF(H13=0,0,(H13/$C$8)*12000)</f>
        <v>6000</v>
      </c>
      <c r="AC13" s="147">
        <f t="shared" ref="AC13:AC29" si="10">IF(I13=0,0,(I13/$D$8)*12000)</f>
        <v>56693.8775510204</v>
      </c>
      <c r="AD13" s="147">
        <f t="shared" ref="AD13:AD29" si="11">IF(J13=0,0,(J13/$E$8)*12000)</f>
        <v>119433.96226415095</v>
      </c>
      <c r="AE13" s="147">
        <f t="shared" ref="AE13:AE29" si="12">IF(K13=0,0,(K13/$F$8)*12000)</f>
        <v>76881.355932203383</v>
      </c>
      <c r="AF13" s="147">
        <f t="shared" ref="AF13:AF29" si="13">IF(L13=0,0,(L13/$G$8)*12000)</f>
        <v>72376.963350785343</v>
      </c>
      <c r="AG13" s="148">
        <f t="shared" ref="AG13:AK29" si="14">IF(H13=0,0,M13/H13)</f>
        <v>2571.4368447990678</v>
      </c>
      <c r="AH13" s="148">
        <f t="shared" si="14"/>
        <v>451.33953315401453</v>
      </c>
      <c r="AI13" s="148">
        <f t="shared" si="14"/>
        <v>315.30943561222432</v>
      </c>
      <c r="AJ13" s="148">
        <f t="shared" si="14"/>
        <v>728.69542550517895</v>
      </c>
      <c r="AK13" s="149">
        <f t="shared" si="14"/>
        <v>507.66428187807844</v>
      </c>
      <c r="AL13" s="148">
        <f t="shared" ref="AL13:AP28" si="15">IF(M13=0,0,M13/C$8)</f>
        <v>1285.7184223995339</v>
      </c>
      <c r="AM13" s="148">
        <f t="shared" si="15"/>
        <v>2132.3490188807014</v>
      </c>
      <c r="AN13" s="148">
        <f t="shared" si="15"/>
        <v>3138.2212695367607</v>
      </c>
      <c r="AO13" s="148">
        <f t="shared" si="15"/>
        <v>4668.5910312026717</v>
      </c>
      <c r="AP13" s="150">
        <f t="shared" si="15"/>
        <v>3061.9332603327034</v>
      </c>
    </row>
    <row r="14" spans="1:42" ht="12.6">
      <c r="A14" s="163">
        <f>A13+1</f>
        <v>2</v>
      </c>
      <c r="B14" s="164" t="s">
        <v>437</v>
      </c>
      <c r="C14" s="146">
        <v>10</v>
      </c>
      <c r="D14" s="146">
        <v>17</v>
      </c>
      <c r="E14" s="146">
        <v>24</v>
      </c>
      <c r="F14" s="146">
        <v>44</v>
      </c>
      <c r="G14" s="375">
        <f>SUM(C14:F14)</f>
        <v>95</v>
      </c>
      <c r="H14" s="146">
        <v>332</v>
      </c>
      <c r="I14" s="146">
        <v>1139</v>
      </c>
      <c r="J14" s="146">
        <v>1728</v>
      </c>
      <c r="K14" s="146">
        <v>1436</v>
      </c>
      <c r="L14" s="376">
        <f t="shared" si="1"/>
        <v>4635</v>
      </c>
      <c r="M14" s="377">
        <f>'3D_Income Stmnt_The Cape'!CI34</f>
        <v>69042.577924500438</v>
      </c>
      <c r="N14" s="377">
        <f>'3D_Income Stmnt_The Cape'!CJ34</f>
        <v>193099.71049417698</v>
      </c>
      <c r="O14" s="377">
        <f>'3D_Income Stmnt_The Cape'!CK34</f>
        <v>344420.02776323783</v>
      </c>
      <c r="P14" s="377">
        <f>'3D_Income Stmnt_The Cape'!CL34</f>
        <v>453860.61308947625</v>
      </c>
      <c r="Q14" s="377">
        <f t="shared" si="2"/>
        <v>1060422.9292713916</v>
      </c>
      <c r="R14" s="147">
        <f t="shared" si="3"/>
        <v>2000</v>
      </c>
      <c r="S14" s="147">
        <f t="shared" si="4"/>
        <v>2081.6326530612246</v>
      </c>
      <c r="T14" s="147">
        <f t="shared" si="5"/>
        <v>2716.9811320754716</v>
      </c>
      <c r="U14" s="147">
        <f t="shared" si="6"/>
        <v>4474.5762711864409</v>
      </c>
      <c r="V14" s="147">
        <f t="shared" si="7"/>
        <v>2984.2931937172775</v>
      </c>
      <c r="W14" s="147">
        <f t="shared" si="8"/>
        <v>33.200000000000003</v>
      </c>
      <c r="X14" s="147">
        <f t="shared" si="8"/>
        <v>67</v>
      </c>
      <c r="Y14" s="147">
        <f t="shared" si="8"/>
        <v>72</v>
      </c>
      <c r="Z14" s="147">
        <f t="shared" si="8"/>
        <v>32.636363636363633</v>
      </c>
      <c r="AA14" s="147">
        <f t="shared" si="8"/>
        <v>48.789473684210527</v>
      </c>
      <c r="AB14" s="147">
        <f t="shared" si="9"/>
        <v>66400</v>
      </c>
      <c r="AC14" s="147">
        <f t="shared" si="10"/>
        <v>139469.38775510204</v>
      </c>
      <c r="AD14" s="147">
        <f t="shared" si="11"/>
        <v>195622.64150943398</v>
      </c>
      <c r="AE14" s="147">
        <f t="shared" si="12"/>
        <v>146033.89830508473</v>
      </c>
      <c r="AF14" s="147">
        <f t="shared" si="13"/>
        <v>145602.0942408377</v>
      </c>
      <c r="AG14" s="148">
        <f t="shared" si="14"/>
        <v>207.9595720617483</v>
      </c>
      <c r="AH14" s="148">
        <f t="shared" si="14"/>
        <v>169.53442536802194</v>
      </c>
      <c r="AI14" s="148">
        <f t="shared" si="14"/>
        <v>199.31714569631819</v>
      </c>
      <c r="AJ14" s="148">
        <f t="shared" si="14"/>
        <v>316.05892276425925</v>
      </c>
      <c r="AK14" s="149">
        <f t="shared" si="14"/>
        <v>228.78596100785148</v>
      </c>
      <c r="AL14" s="148">
        <f t="shared" si="15"/>
        <v>1150.7096320750072</v>
      </c>
      <c r="AM14" s="148">
        <f t="shared" si="15"/>
        <v>1970.405209124255</v>
      </c>
      <c r="AN14" s="148">
        <f t="shared" si="15"/>
        <v>3249.245544936206</v>
      </c>
      <c r="AO14" s="148">
        <f t="shared" si="15"/>
        <v>3846.2763821142053</v>
      </c>
      <c r="AP14" s="150">
        <f t="shared" si="15"/>
        <v>2775.9762546371508</v>
      </c>
    </row>
    <row r="15" spans="1:42" ht="12.6">
      <c r="A15" s="163">
        <f t="shared" ref="A15:A28" si="16">A14+1</f>
        <v>3</v>
      </c>
      <c r="B15" s="164" t="s">
        <v>234</v>
      </c>
      <c r="C15" s="378"/>
      <c r="D15" s="378"/>
      <c r="E15" s="378"/>
      <c r="F15" s="378"/>
      <c r="G15" s="378"/>
      <c r="H15" s="146">
        <v>103</v>
      </c>
      <c r="I15" s="146">
        <v>478</v>
      </c>
      <c r="J15" s="146">
        <v>781</v>
      </c>
      <c r="K15" s="146">
        <v>1559</v>
      </c>
      <c r="L15" s="376">
        <f t="shared" si="1"/>
        <v>2921</v>
      </c>
      <c r="M15" s="377">
        <f>'3D_Income Stmnt_The Cape'!CI35</f>
        <v>26658.77116214178</v>
      </c>
      <c r="N15" s="377">
        <f>'3D_Income Stmnt_The Cape'!CJ35</f>
        <v>130731.73319283323</v>
      </c>
      <c r="O15" s="377">
        <f>'3D_Income Stmnt_The Cape'!CK35</f>
        <v>246014.41997815535</v>
      </c>
      <c r="P15" s="377">
        <f>'3D_Income Stmnt_The Cape'!CL35</f>
        <v>531462.42393992015</v>
      </c>
      <c r="Q15" s="377">
        <f t="shared" si="2"/>
        <v>934867.34827305051</v>
      </c>
      <c r="R15" s="147">
        <f t="shared" si="3"/>
        <v>0</v>
      </c>
      <c r="S15" s="147">
        <f t="shared" si="4"/>
        <v>0</v>
      </c>
      <c r="T15" s="147">
        <f t="shared" si="5"/>
        <v>0</v>
      </c>
      <c r="U15" s="147">
        <f t="shared" si="6"/>
        <v>0</v>
      </c>
      <c r="V15" s="147">
        <f t="shared" si="7"/>
        <v>0</v>
      </c>
      <c r="W15" s="147">
        <f t="shared" si="8"/>
        <v>0</v>
      </c>
      <c r="X15" s="147">
        <f t="shared" si="8"/>
        <v>0</v>
      </c>
      <c r="Y15" s="147">
        <f t="shared" si="8"/>
        <v>0</v>
      </c>
      <c r="Z15" s="147">
        <f t="shared" si="8"/>
        <v>0</v>
      </c>
      <c r="AA15" s="147">
        <f t="shared" si="8"/>
        <v>0</v>
      </c>
      <c r="AB15" s="147">
        <f t="shared" si="9"/>
        <v>20600</v>
      </c>
      <c r="AC15" s="147">
        <f t="shared" si="10"/>
        <v>58530.612244897966</v>
      </c>
      <c r="AD15" s="147">
        <f t="shared" si="11"/>
        <v>88415.09433962265</v>
      </c>
      <c r="AE15" s="147">
        <f t="shared" si="12"/>
        <v>158542.37288135593</v>
      </c>
      <c r="AF15" s="147">
        <f t="shared" si="13"/>
        <v>91759.162303664925</v>
      </c>
      <c r="AG15" s="148">
        <f t="shared" si="14"/>
        <v>258.82302099166776</v>
      </c>
      <c r="AH15" s="148">
        <f t="shared" si="14"/>
        <v>273.49734977580175</v>
      </c>
      <c r="AI15" s="148">
        <f t="shared" si="14"/>
        <v>314.99925733438585</v>
      </c>
      <c r="AJ15" s="148">
        <f t="shared" si="14"/>
        <v>340.8995663501733</v>
      </c>
      <c r="AK15" s="149">
        <f t="shared" si="14"/>
        <v>320.05044446184542</v>
      </c>
      <c r="AL15" s="148">
        <f t="shared" si="15"/>
        <v>444.31285270236299</v>
      </c>
      <c r="AM15" s="148">
        <f t="shared" si="15"/>
        <v>1333.9972774778901</v>
      </c>
      <c r="AN15" s="148">
        <f t="shared" si="15"/>
        <v>2320.8907545108996</v>
      </c>
      <c r="AO15" s="148">
        <f t="shared" si="15"/>
        <v>4503.9188469484761</v>
      </c>
      <c r="AP15" s="150">
        <f t="shared" si="15"/>
        <v>2447.2967232278811</v>
      </c>
    </row>
    <row r="16" spans="1:42" ht="12.6">
      <c r="A16" s="163">
        <f t="shared" si="16"/>
        <v>4</v>
      </c>
      <c r="B16" s="164" t="s">
        <v>235</v>
      </c>
      <c r="C16" s="378"/>
      <c r="D16" s="378"/>
      <c r="E16" s="378"/>
      <c r="F16" s="378"/>
      <c r="G16" s="378"/>
      <c r="H16" s="146">
        <v>134</v>
      </c>
      <c r="I16" s="146">
        <v>529</v>
      </c>
      <c r="J16" s="146">
        <v>661</v>
      </c>
      <c r="K16" s="146">
        <v>1322</v>
      </c>
      <c r="L16" s="376">
        <f t="shared" si="1"/>
        <v>2646</v>
      </c>
      <c r="M16" s="377">
        <f>'3D_Income Stmnt_The Cape'!CI36</f>
        <v>42884.20002575824</v>
      </c>
      <c r="N16" s="377">
        <f>'3D_Income Stmnt_The Cape'!CJ36</f>
        <v>110246.16668784317</v>
      </c>
      <c r="O16" s="377">
        <f>'3D_Income Stmnt_The Cape'!CK36</f>
        <v>113827.73848037311</v>
      </c>
      <c r="P16" s="377">
        <f>'3D_Income Stmnt_The Cape'!CL36</f>
        <v>273515.49652464874</v>
      </c>
      <c r="Q16" s="377">
        <f t="shared" si="2"/>
        <v>540473.60171862319</v>
      </c>
      <c r="R16" s="147">
        <f t="shared" si="3"/>
        <v>0</v>
      </c>
      <c r="S16" s="147">
        <f t="shared" si="4"/>
        <v>0</v>
      </c>
      <c r="T16" s="147">
        <f t="shared" si="5"/>
        <v>0</v>
      </c>
      <c r="U16" s="147">
        <f t="shared" si="6"/>
        <v>0</v>
      </c>
      <c r="V16" s="147">
        <f t="shared" si="7"/>
        <v>0</v>
      </c>
      <c r="W16" s="147">
        <f t="shared" si="8"/>
        <v>0</v>
      </c>
      <c r="X16" s="147">
        <f t="shared" si="8"/>
        <v>0</v>
      </c>
      <c r="Y16" s="147">
        <f t="shared" si="8"/>
        <v>0</v>
      </c>
      <c r="Z16" s="147">
        <f t="shared" si="8"/>
        <v>0</v>
      </c>
      <c r="AA16" s="147">
        <f t="shared" si="8"/>
        <v>0</v>
      </c>
      <c r="AB16" s="147">
        <f t="shared" si="9"/>
        <v>26800</v>
      </c>
      <c r="AC16" s="147">
        <f t="shared" si="10"/>
        <v>64775.510204081635</v>
      </c>
      <c r="AD16" s="147">
        <f t="shared" si="11"/>
        <v>74830.188679245271</v>
      </c>
      <c r="AE16" s="147">
        <f t="shared" si="12"/>
        <v>134440.67796610168</v>
      </c>
      <c r="AF16" s="147">
        <f t="shared" si="13"/>
        <v>83120.418848167537</v>
      </c>
      <c r="AG16" s="148">
        <f t="shared" si="14"/>
        <v>320.03134347580777</v>
      </c>
      <c r="AH16" s="148">
        <f t="shared" si="14"/>
        <v>208.40485196189636</v>
      </c>
      <c r="AI16" s="148">
        <f t="shared" si="14"/>
        <v>172.20535322295478</v>
      </c>
      <c r="AJ16" s="148">
        <f t="shared" si="14"/>
        <v>206.8952318643334</v>
      </c>
      <c r="AK16" s="149">
        <f t="shared" si="14"/>
        <v>204.2606204529944</v>
      </c>
      <c r="AL16" s="148">
        <f t="shared" si="15"/>
        <v>714.73666709597069</v>
      </c>
      <c r="AM16" s="148">
        <f t="shared" si="15"/>
        <v>1124.9608845698283</v>
      </c>
      <c r="AN16" s="148">
        <f t="shared" si="15"/>
        <v>1073.8465894374822</v>
      </c>
      <c r="AO16" s="148">
        <f t="shared" si="15"/>
        <v>2317.9279366495657</v>
      </c>
      <c r="AP16" s="150">
        <f t="shared" si="15"/>
        <v>1414.8523605199559</v>
      </c>
    </row>
    <row r="17" spans="1:42" ht="12.6">
      <c r="A17" s="163">
        <f t="shared" si="16"/>
        <v>5</v>
      </c>
      <c r="B17" s="164" t="s">
        <v>236</v>
      </c>
      <c r="C17" s="378"/>
      <c r="D17" s="378"/>
      <c r="E17" s="378"/>
      <c r="F17" s="378"/>
      <c r="G17" s="378"/>
      <c r="H17" s="146">
        <v>390</v>
      </c>
      <c r="I17" s="146">
        <v>1896</v>
      </c>
      <c r="J17" s="146">
        <v>2809</v>
      </c>
      <c r="K17" s="146">
        <v>5624</v>
      </c>
      <c r="L17" s="376">
        <f t="shared" si="1"/>
        <v>10719</v>
      </c>
      <c r="M17" s="377">
        <f>'3D_Income Stmnt_The Cape'!CI37</f>
        <v>39621.906370993478</v>
      </c>
      <c r="N17" s="377">
        <f>'3D_Income Stmnt_The Cape'!CJ37</f>
        <v>170455.71508849191</v>
      </c>
      <c r="O17" s="377">
        <f>'3D_Income Stmnt_The Cape'!CK37</f>
        <v>286294.25758879347</v>
      </c>
      <c r="P17" s="377">
        <f>'3D_Income Stmnt_The Cape'!CL37</f>
        <v>596701.89509496593</v>
      </c>
      <c r="Q17" s="377">
        <f t="shared" si="2"/>
        <v>1093073.7741432448</v>
      </c>
      <c r="R17" s="147">
        <f t="shared" si="3"/>
        <v>0</v>
      </c>
      <c r="S17" s="147">
        <f t="shared" si="4"/>
        <v>0</v>
      </c>
      <c r="T17" s="147">
        <f t="shared" si="5"/>
        <v>0</v>
      </c>
      <c r="U17" s="147">
        <f t="shared" si="6"/>
        <v>0</v>
      </c>
      <c r="V17" s="147">
        <f t="shared" si="7"/>
        <v>0</v>
      </c>
      <c r="W17" s="147">
        <f t="shared" si="8"/>
        <v>0</v>
      </c>
      <c r="X17" s="147">
        <f t="shared" si="8"/>
        <v>0</v>
      </c>
      <c r="Y17" s="147">
        <f t="shared" si="8"/>
        <v>0</v>
      </c>
      <c r="Z17" s="147">
        <f t="shared" si="8"/>
        <v>0</v>
      </c>
      <c r="AA17" s="147">
        <f t="shared" si="8"/>
        <v>0</v>
      </c>
      <c r="AB17" s="147">
        <f t="shared" si="9"/>
        <v>78000</v>
      </c>
      <c r="AC17" s="147">
        <f t="shared" si="10"/>
        <v>232163.26530612243</v>
      </c>
      <c r="AD17" s="147">
        <f t="shared" si="11"/>
        <v>318000</v>
      </c>
      <c r="AE17" s="147">
        <f t="shared" si="12"/>
        <v>571932.20338983042</v>
      </c>
      <c r="AF17" s="147">
        <f t="shared" si="13"/>
        <v>336722.51308900525</v>
      </c>
      <c r="AG17" s="148">
        <f t="shared" si="14"/>
        <v>101.5946317204961</v>
      </c>
      <c r="AH17" s="148">
        <f t="shared" si="14"/>
        <v>89.902803316715136</v>
      </c>
      <c r="AI17" s="148">
        <f t="shared" si="14"/>
        <v>101.9203480202184</v>
      </c>
      <c r="AJ17" s="148">
        <f t="shared" si="14"/>
        <v>106.09919898559139</v>
      </c>
      <c r="AK17" s="149">
        <f t="shared" si="14"/>
        <v>101.97534976613909</v>
      </c>
      <c r="AL17" s="148">
        <f t="shared" si="15"/>
        <v>660.36510618322461</v>
      </c>
      <c r="AM17" s="148">
        <f t="shared" si="15"/>
        <v>1739.3440315152236</v>
      </c>
      <c r="AN17" s="148">
        <f t="shared" si="15"/>
        <v>2700.8892225357872</v>
      </c>
      <c r="AO17" s="148">
        <f t="shared" si="15"/>
        <v>5056.7957211437788</v>
      </c>
      <c r="AP17" s="150">
        <f t="shared" si="15"/>
        <v>2861.4496705320544</v>
      </c>
    </row>
    <row r="18" spans="1:42" ht="12.6">
      <c r="A18" s="163">
        <f t="shared" si="16"/>
        <v>6</v>
      </c>
      <c r="B18" s="164" t="s">
        <v>244</v>
      </c>
      <c r="C18" s="378"/>
      <c r="D18" s="378"/>
      <c r="E18" s="378"/>
      <c r="F18" s="378"/>
      <c r="G18" s="378"/>
      <c r="H18" s="146">
        <v>113</v>
      </c>
      <c r="I18" s="146">
        <v>680</v>
      </c>
      <c r="J18" s="146">
        <v>792</v>
      </c>
      <c r="K18" s="146">
        <v>3036</v>
      </c>
      <c r="L18" s="376">
        <f t="shared" si="1"/>
        <v>4621</v>
      </c>
      <c r="M18" s="377">
        <f>'3D_Income Stmnt_The Cape'!CI45</f>
        <v>7535.4441863117181</v>
      </c>
      <c r="N18" s="377">
        <f>'3D_Income Stmnt_The Cape'!CJ45</f>
        <v>56828.962335800075</v>
      </c>
      <c r="O18" s="377">
        <f>'3D_Income Stmnt_The Cape'!CK45</f>
        <v>76773.860408152905</v>
      </c>
      <c r="P18" s="377">
        <f>'3D_Income Stmnt_The Cape'!CL45</f>
        <v>298567.59399407008</v>
      </c>
      <c r="Q18" s="377">
        <f t="shared" si="2"/>
        <v>439705.86092433479</v>
      </c>
      <c r="R18" s="147">
        <f t="shared" si="3"/>
        <v>0</v>
      </c>
      <c r="S18" s="147">
        <f t="shared" si="4"/>
        <v>0</v>
      </c>
      <c r="T18" s="147">
        <f t="shared" si="5"/>
        <v>0</v>
      </c>
      <c r="U18" s="147">
        <f t="shared" si="6"/>
        <v>0</v>
      </c>
      <c r="V18" s="147">
        <f t="shared" si="7"/>
        <v>0</v>
      </c>
      <c r="W18" s="147">
        <f t="shared" si="8"/>
        <v>0</v>
      </c>
      <c r="X18" s="147">
        <f t="shared" si="8"/>
        <v>0</v>
      </c>
      <c r="Y18" s="147">
        <f t="shared" si="8"/>
        <v>0</v>
      </c>
      <c r="Z18" s="147">
        <f t="shared" si="8"/>
        <v>0</v>
      </c>
      <c r="AA18" s="147">
        <f t="shared" si="8"/>
        <v>0</v>
      </c>
      <c r="AB18" s="147">
        <f t="shared" si="9"/>
        <v>22600</v>
      </c>
      <c r="AC18" s="147">
        <f t="shared" si="10"/>
        <v>83265.306122448979</v>
      </c>
      <c r="AD18" s="147">
        <f t="shared" si="11"/>
        <v>89660.377358490572</v>
      </c>
      <c r="AE18" s="147">
        <f t="shared" si="12"/>
        <v>308745.76271186443</v>
      </c>
      <c r="AF18" s="147">
        <f t="shared" si="13"/>
        <v>145162.30366492146</v>
      </c>
      <c r="AG18" s="148">
        <f t="shared" si="14"/>
        <v>66.685346781519627</v>
      </c>
      <c r="AH18" s="148">
        <f t="shared" si="14"/>
        <v>83.572003435000113</v>
      </c>
      <c r="AI18" s="148">
        <f t="shared" si="14"/>
        <v>96.936692434536496</v>
      </c>
      <c r="AJ18" s="148">
        <f t="shared" si="14"/>
        <v>98.342422264186453</v>
      </c>
      <c r="AK18" s="149">
        <f t="shared" si="14"/>
        <v>95.153832703816221</v>
      </c>
      <c r="AL18" s="148">
        <f t="shared" si="15"/>
        <v>125.59073643852864</v>
      </c>
      <c r="AM18" s="148">
        <f t="shared" si="15"/>
        <v>579.88737077347014</v>
      </c>
      <c r="AN18" s="148">
        <f t="shared" si="15"/>
        <v>724.28170196370661</v>
      </c>
      <c r="AO18" s="148">
        <f t="shared" si="15"/>
        <v>2530.2338474073736</v>
      </c>
      <c r="AP18" s="150">
        <f t="shared" si="15"/>
        <v>1151.0624631527089</v>
      </c>
    </row>
    <row r="19" spans="1:42" ht="12.6">
      <c r="A19" s="163">
        <f t="shared" si="16"/>
        <v>7</v>
      </c>
      <c r="B19" s="164" t="s">
        <v>245</v>
      </c>
      <c r="C19" s="378"/>
      <c r="D19" s="378"/>
      <c r="E19" s="378"/>
      <c r="F19" s="378"/>
      <c r="G19" s="378"/>
      <c r="H19" s="146">
        <v>138</v>
      </c>
      <c r="I19" s="146">
        <v>880</v>
      </c>
      <c r="J19" s="146">
        <v>1377</v>
      </c>
      <c r="K19" s="146">
        <v>2614</v>
      </c>
      <c r="L19" s="376">
        <f t="shared" si="1"/>
        <v>5009</v>
      </c>
      <c r="M19" s="377">
        <f>'3D_Income Stmnt_The Cape'!CI46</f>
        <v>16940.006504312543</v>
      </c>
      <c r="N19" s="377">
        <f>'3D_Income Stmnt_The Cape'!CJ46</f>
        <v>104140.66003003299</v>
      </c>
      <c r="O19" s="377">
        <f>'3D_Income Stmnt_The Cape'!CK46</f>
        <v>157890.16846764411</v>
      </c>
      <c r="P19" s="377">
        <f>'3D_Income Stmnt_The Cape'!CL46</f>
        <v>269039.47997478087</v>
      </c>
      <c r="Q19" s="377">
        <f t="shared" si="2"/>
        <v>548010.31497677043</v>
      </c>
      <c r="R19" s="147">
        <f t="shared" ref="R19:R22" si="17">IF(C19=0,0,(C19/$C$8)*12000)</f>
        <v>0</v>
      </c>
      <c r="S19" s="147">
        <f t="shared" ref="S19:S22" si="18">IF(D19=0,0,(D19/$D$8)*12000)</f>
        <v>0</v>
      </c>
      <c r="T19" s="147">
        <f t="shared" ref="T19:T22" si="19">IF(E19=0,0,(E19/$E$8)*12000)</f>
        <v>0</v>
      </c>
      <c r="U19" s="147">
        <f t="shared" ref="U19:U22" si="20">IF(F19=0,0,(F19/$F$8)*12000)</f>
        <v>0</v>
      </c>
      <c r="V19" s="147">
        <f t="shared" ref="V19:V22" si="21">IF(G19=0,0,(G19/$G$8)*12000)</f>
        <v>0</v>
      </c>
      <c r="W19" s="147">
        <f t="shared" ref="W19:W22" si="22">IF(C19=0,0,H19/C19)</f>
        <v>0</v>
      </c>
      <c r="X19" s="147">
        <f t="shared" ref="X19:X22" si="23">IF(D19=0,0,I19/D19)</f>
        <v>0</v>
      </c>
      <c r="Y19" s="147">
        <f t="shared" ref="Y19:Y22" si="24">IF(E19=0,0,J19/E19)</f>
        <v>0</v>
      </c>
      <c r="Z19" s="147">
        <f t="shared" ref="Z19:Z22" si="25">IF(F19=0,0,K19/F19)</f>
        <v>0</v>
      </c>
      <c r="AA19" s="147">
        <f t="shared" ref="AA19:AA22" si="26">IF(G19=0,0,L19/G19)</f>
        <v>0</v>
      </c>
      <c r="AB19" s="147">
        <f t="shared" ref="AB19:AB22" si="27">IF(H19=0,0,(H19/$C$8)*12000)</f>
        <v>27599.999999999996</v>
      </c>
      <c r="AC19" s="147">
        <f t="shared" ref="AC19:AC22" si="28">IF(I19=0,0,(I19/$D$8)*12000)</f>
        <v>107755.10204081632</v>
      </c>
      <c r="AD19" s="147">
        <f t="shared" ref="AD19:AD22" si="29">IF(J19=0,0,(J19/$E$8)*12000)</f>
        <v>155886.79245283018</v>
      </c>
      <c r="AE19" s="147">
        <f t="shared" ref="AE19:AE22" si="30">IF(K19=0,0,(K19/$F$8)*12000)</f>
        <v>265830.50847457629</v>
      </c>
      <c r="AF19" s="147">
        <f t="shared" ref="AF19:AF22" si="31">IF(L19=0,0,(L19/$G$8)*12000)</f>
        <v>157350.78534031412</v>
      </c>
      <c r="AG19" s="148">
        <f t="shared" ref="AG19:AG22" si="32">IF(H19=0,0,M19/H19)</f>
        <v>122.75367032110539</v>
      </c>
      <c r="AH19" s="148">
        <f t="shared" ref="AH19:AH22" si="33">IF(I19=0,0,N19/I19)</f>
        <v>118.34165912503748</v>
      </c>
      <c r="AI19" s="148">
        <f t="shared" ref="AI19:AI22" si="34">IF(J19=0,0,O19/J19)</f>
        <v>114.66243171215984</v>
      </c>
      <c r="AJ19" s="148">
        <f t="shared" ref="AJ19:AJ22" si="35">IF(K19=0,0,P19/K19)</f>
        <v>102.92252485645787</v>
      </c>
      <c r="AK19" s="149">
        <f t="shared" ref="AK19:AK22" si="36">IF(L19=0,0,Q19/L19)</f>
        <v>109.40513375459581</v>
      </c>
      <c r="AL19" s="148">
        <f t="shared" ref="AL19:AL22" si="37">IF(M19=0,0,M19/C$8)</f>
        <v>282.33344173854238</v>
      </c>
      <c r="AM19" s="148">
        <f t="shared" ref="AM19:AM22" si="38">IF(N19=0,0,N19/D$8)</f>
        <v>1062.6597962248263</v>
      </c>
      <c r="AN19" s="148">
        <f t="shared" ref="AN19:AN22" si="39">IF(O19=0,0,O19/E$8)</f>
        <v>1489.5298912041897</v>
      </c>
      <c r="AO19" s="148">
        <f t="shared" ref="AO19:AO22" si="40">IF(P19=0,0,P19/F$8)</f>
        <v>2279.9955930066176</v>
      </c>
      <c r="AP19" s="150">
        <f t="shared" ref="AP19:AP22" si="41">IF(Q19=0,0,Q19/G$8)</f>
        <v>1434.5819763789802</v>
      </c>
    </row>
    <row r="20" spans="1:42" ht="12.6">
      <c r="A20" s="163">
        <f t="shared" si="16"/>
        <v>8</v>
      </c>
      <c r="B20" s="164" t="s">
        <v>246</v>
      </c>
      <c r="C20" s="378"/>
      <c r="D20" s="378"/>
      <c r="E20" s="378"/>
      <c r="F20" s="378"/>
      <c r="G20" s="378"/>
      <c r="H20" s="146">
        <v>65</v>
      </c>
      <c r="I20" s="146">
        <v>189</v>
      </c>
      <c r="J20" s="146">
        <v>191</v>
      </c>
      <c r="K20" s="146">
        <v>617</v>
      </c>
      <c r="L20" s="376">
        <f t="shared" si="1"/>
        <v>1062</v>
      </c>
      <c r="M20" s="377">
        <f>'3D_Income Stmnt_The Cape'!CI47</f>
        <v>7022.8836284124136</v>
      </c>
      <c r="N20" s="377">
        <f>'3D_Income Stmnt_The Cape'!CJ47</f>
        <v>21711.073698518918</v>
      </c>
      <c r="O20" s="377">
        <f>'3D_Income Stmnt_The Cape'!CK47</f>
        <v>22062.825258617137</v>
      </c>
      <c r="P20" s="377">
        <f>'3D_Income Stmnt_The Cape'!CL47</f>
        <v>89625.647936198628</v>
      </c>
      <c r="Q20" s="377">
        <f t="shared" si="2"/>
        <v>140422.4305217471</v>
      </c>
      <c r="R20" s="147">
        <f t="shared" si="17"/>
        <v>0</v>
      </c>
      <c r="S20" s="147">
        <f t="shared" si="18"/>
        <v>0</v>
      </c>
      <c r="T20" s="147">
        <f t="shared" si="19"/>
        <v>0</v>
      </c>
      <c r="U20" s="147">
        <f t="shared" si="20"/>
        <v>0</v>
      </c>
      <c r="V20" s="147">
        <f t="shared" si="21"/>
        <v>0</v>
      </c>
      <c r="W20" s="147">
        <f t="shared" si="22"/>
        <v>0</v>
      </c>
      <c r="X20" s="147">
        <f t="shared" si="23"/>
        <v>0</v>
      </c>
      <c r="Y20" s="147">
        <f t="shared" si="24"/>
        <v>0</v>
      </c>
      <c r="Z20" s="147">
        <f t="shared" si="25"/>
        <v>0</v>
      </c>
      <c r="AA20" s="147">
        <f t="shared" si="26"/>
        <v>0</v>
      </c>
      <c r="AB20" s="147">
        <f t="shared" si="27"/>
        <v>13000</v>
      </c>
      <c r="AC20" s="147">
        <f t="shared" si="28"/>
        <v>23142.857142857145</v>
      </c>
      <c r="AD20" s="147">
        <f t="shared" si="29"/>
        <v>21622.641509433961</v>
      </c>
      <c r="AE20" s="147">
        <f t="shared" si="30"/>
        <v>62745.762711864401</v>
      </c>
      <c r="AF20" s="147">
        <f t="shared" si="31"/>
        <v>33361.256544502619</v>
      </c>
      <c r="AG20" s="148">
        <f t="shared" si="32"/>
        <v>108.04436351403713</v>
      </c>
      <c r="AH20" s="148">
        <f t="shared" si="33"/>
        <v>114.87340581226941</v>
      </c>
      <c r="AI20" s="148">
        <f t="shared" si="34"/>
        <v>115.51217412888553</v>
      </c>
      <c r="AJ20" s="148">
        <f t="shared" si="35"/>
        <v>145.260369426578</v>
      </c>
      <c r="AK20" s="149">
        <f t="shared" si="36"/>
        <v>132.22451084910273</v>
      </c>
      <c r="AL20" s="148">
        <f t="shared" si="37"/>
        <v>117.04806047354023</v>
      </c>
      <c r="AM20" s="148">
        <f t="shared" si="38"/>
        <v>221.54156835223387</v>
      </c>
      <c r="AN20" s="148">
        <f t="shared" si="39"/>
        <v>208.13986093035035</v>
      </c>
      <c r="AO20" s="148">
        <f t="shared" si="40"/>
        <v>759.53938928981893</v>
      </c>
      <c r="AP20" s="150">
        <f t="shared" si="41"/>
        <v>367.59798565902383</v>
      </c>
    </row>
    <row r="21" spans="1:42" ht="12.6">
      <c r="A21" s="163">
        <f t="shared" si="16"/>
        <v>9</v>
      </c>
      <c r="B21" s="164" t="s">
        <v>247</v>
      </c>
      <c r="C21" s="378"/>
      <c r="D21" s="378"/>
      <c r="E21" s="378"/>
      <c r="F21" s="378"/>
      <c r="G21" s="378"/>
      <c r="H21" s="146">
        <v>0</v>
      </c>
      <c r="I21" s="146">
        <v>1</v>
      </c>
      <c r="J21" s="146">
        <v>0</v>
      </c>
      <c r="K21" s="146">
        <v>313</v>
      </c>
      <c r="L21" s="376">
        <f t="shared" si="1"/>
        <v>314</v>
      </c>
      <c r="M21" s="377">
        <f>'3D_Income Stmnt_The Cape'!CI48</f>
        <v>0.13546755682654291</v>
      </c>
      <c r="N21" s="377">
        <f>'3D_Income Stmnt_The Cape'!CJ48</f>
        <v>79.407391226160129</v>
      </c>
      <c r="O21" s="377">
        <f>'3D_Income Stmnt_The Cape'!CK48</f>
        <v>-1.1100130936055326</v>
      </c>
      <c r="P21" s="377">
        <f>'3D_Income Stmnt_The Cape'!CL48</f>
        <v>21435.069803587889</v>
      </c>
      <c r="Q21" s="377">
        <f t="shared" si="2"/>
        <v>21513.50264927727</v>
      </c>
      <c r="R21" s="147">
        <f t="shared" si="17"/>
        <v>0</v>
      </c>
      <c r="S21" s="147">
        <f t="shared" si="18"/>
        <v>0</v>
      </c>
      <c r="T21" s="147">
        <f t="shared" si="19"/>
        <v>0</v>
      </c>
      <c r="U21" s="147">
        <f t="shared" si="20"/>
        <v>0</v>
      </c>
      <c r="V21" s="147">
        <f t="shared" si="21"/>
        <v>0</v>
      </c>
      <c r="W21" s="147">
        <f t="shared" si="22"/>
        <v>0</v>
      </c>
      <c r="X21" s="147">
        <f t="shared" si="23"/>
        <v>0</v>
      </c>
      <c r="Y21" s="147">
        <f t="shared" si="24"/>
        <v>0</v>
      </c>
      <c r="Z21" s="147">
        <f t="shared" si="25"/>
        <v>0</v>
      </c>
      <c r="AA21" s="147">
        <f t="shared" si="26"/>
        <v>0</v>
      </c>
      <c r="AB21" s="147">
        <f t="shared" si="27"/>
        <v>0</v>
      </c>
      <c r="AC21" s="147">
        <f t="shared" si="28"/>
        <v>122.44897959183672</v>
      </c>
      <c r="AD21" s="147">
        <f t="shared" si="29"/>
        <v>0</v>
      </c>
      <c r="AE21" s="147">
        <f t="shared" si="30"/>
        <v>31830.508474576272</v>
      </c>
      <c r="AF21" s="147">
        <f t="shared" si="31"/>
        <v>9863.8743455497388</v>
      </c>
      <c r="AG21" s="148">
        <f t="shared" si="32"/>
        <v>0</v>
      </c>
      <c r="AH21" s="148">
        <f t="shared" si="33"/>
        <v>79.407391226160129</v>
      </c>
      <c r="AI21" s="148">
        <f t="shared" si="34"/>
        <v>0</v>
      </c>
      <c r="AJ21" s="148">
        <f t="shared" si="35"/>
        <v>68.482651129673769</v>
      </c>
      <c r="AK21" s="149">
        <f t="shared" si="36"/>
        <v>68.514339647379842</v>
      </c>
      <c r="AL21" s="148">
        <f t="shared" si="37"/>
        <v>2.2577926137757149E-3</v>
      </c>
      <c r="AM21" s="148">
        <f t="shared" si="38"/>
        <v>0.81027950230775647</v>
      </c>
      <c r="AN21" s="148">
        <f t="shared" si="39"/>
        <v>-1.0471821637788044E-2</v>
      </c>
      <c r="AO21" s="148">
        <f t="shared" si="40"/>
        <v>181.65313392871093</v>
      </c>
      <c r="AP21" s="150">
        <f t="shared" si="41"/>
        <v>56.318069762505942</v>
      </c>
    </row>
    <row r="22" spans="1:42" ht="12.6">
      <c r="A22" s="163">
        <f t="shared" si="16"/>
        <v>10</v>
      </c>
      <c r="B22" s="164" t="s">
        <v>248</v>
      </c>
      <c r="C22" s="378"/>
      <c r="D22" s="378"/>
      <c r="E22" s="378"/>
      <c r="F22" s="378"/>
      <c r="G22" s="378"/>
      <c r="H22" s="146">
        <v>84</v>
      </c>
      <c r="I22" s="146">
        <v>256</v>
      </c>
      <c r="J22" s="146">
        <v>298</v>
      </c>
      <c r="K22" s="146">
        <v>464</v>
      </c>
      <c r="L22" s="376">
        <f t="shared" si="1"/>
        <v>1102</v>
      </c>
      <c r="M22" s="377">
        <f>'3D_Income Stmnt_The Cape'!CI49</f>
        <v>2573.0497555202187</v>
      </c>
      <c r="N22" s="377">
        <f>'3D_Income Stmnt_The Cape'!CJ49</f>
        <v>10720.05675188273</v>
      </c>
      <c r="O22" s="377">
        <f>'3D_Income Stmnt_The Cape'!CK49</f>
        <v>15981.882458883945</v>
      </c>
      <c r="P22" s="377">
        <f>'3D_Income Stmnt_The Cape'!CL49</f>
        <v>23815.916035736769</v>
      </c>
      <c r="Q22" s="377">
        <f t="shared" si="2"/>
        <v>53090.905002023661</v>
      </c>
      <c r="R22" s="147">
        <f t="shared" si="17"/>
        <v>0</v>
      </c>
      <c r="S22" s="147">
        <f t="shared" si="18"/>
        <v>0</v>
      </c>
      <c r="T22" s="147">
        <f t="shared" si="19"/>
        <v>0</v>
      </c>
      <c r="U22" s="147">
        <f t="shared" si="20"/>
        <v>0</v>
      </c>
      <c r="V22" s="147">
        <f t="shared" si="21"/>
        <v>0</v>
      </c>
      <c r="W22" s="147">
        <f t="shared" si="22"/>
        <v>0</v>
      </c>
      <c r="X22" s="147">
        <f t="shared" si="23"/>
        <v>0</v>
      </c>
      <c r="Y22" s="147">
        <f t="shared" si="24"/>
        <v>0</v>
      </c>
      <c r="Z22" s="147">
        <f t="shared" si="25"/>
        <v>0</v>
      </c>
      <c r="AA22" s="147">
        <f t="shared" si="26"/>
        <v>0</v>
      </c>
      <c r="AB22" s="147">
        <f t="shared" si="27"/>
        <v>16800</v>
      </c>
      <c r="AC22" s="147">
        <f t="shared" si="28"/>
        <v>31346.9387755102</v>
      </c>
      <c r="AD22" s="147">
        <f t="shared" si="29"/>
        <v>33735.849056603773</v>
      </c>
      <c r="AE22" s="147">
        <f t="shared" si="30"/>
        <v>47186.4406779661</v>
      </c>
      <c r="AF22" s="147">
        <f t="shared" si="31"/>
        <v>34617.801047120418</v>
      </c>
      <c r="AG22" s="148">
        <f t="shared" si="32"/>
        <v>30.631544708574033</v>
      </c>
      <c r="AH22" s="148">
        <f t="shared" si="33"/>
        <v>41.875221687041915</v>
      </c>
      <c r="AI22" s="148">
        <f t="shared" si="34"/>
        <v>53.630478049946127</v>
      </c>
      <c r="AJ22" s="148">
        <f t="shared" si="35"/>
        <v>51.327405249432694</v>
      </c>
      <c r="AK22" s="149">
        <f t="shared" si="36"/>
        <v>48.176864793124921</v>
      </c>
      <c r="AL22" s="148">
        <f t="shared" si="37"/>
        <v>42.884162592003648</v>
      </c>
      <c r="AM22" s="148">
        <f t="shared" si="38"/>
        <v>109.38833420288501</v>
      </c>
      <c r="AN22" s="148">
        <f t="shared" si="39"/>
        <v>150.77247602720703</v>
      </c>
      <c r="AO22" s="148">
        <f t="shared" si="40"/>
        <v>201.82979691302347</v>
      </c>
      <c r="AP22" s="150">
        <f t="shared" si="41"/>
        <v>138.98142670686823</v>
      </c>
    </row>
    <row r="23" spans="1:42" ht="12.6">
      <c r="A23" s="163">
        <f t="shared" si="16"/>
        <v>11</v>
      </c>
      <c r="B23" s="164" t="s">
        <v>243</v>
      </c>
      <c r="C23" s="378"/>
      <c r="D23" s="378"/>
      <c r="E23" s="378"/>
      <c r="F23" s="378"/>
      <c r="G23" s="378"/>
      <c r="H23" s="146">
        <v>2</v>
      </c>
      <c r="I23" s="146">
        <v>74</v>
      </c>
      <c r="J23" s="146">
        <v>9</v>
      </c>
      <c r="K23" s="146">
        <v>820</v>
      </c>
      <c r="L23" s="376">
        <f t="shared" si="1"/>
        <v>905</v>
      </c>
      <c r="M23" s="377">
        <f>'3D_Income Stmnt_The Cape'!CI44</f>
        <v>721.5229078670036</v>
      </c>
      <c r="N23" s="377">
        <f>'3D_Income Stmnt_The Cape'!CJ44</f>
        <v>3357.3959683889766</v>
      </c>
      <c r="O23" s="377">
        <f>'3D_Income Stmnt_The Cape'!CK44</f>
        <v>-1.1100130936055326</v>
      </c>
      <c r="P23" s="377">
        <f>'3D_Income Stmnt_The Cape'!CL44</f>
        <v>94109.5522151521</v>
      </c>
      <c r="Q23" s="377">
        <f t="shared" si="2"/>
        <v>98187.361078314469</v>
      </c>
      <c r="R23" s="147">
        <f t="shared" si="3"/>
        <v>0</v>
      </c>
      <c r="S23" s="147">
        <f t="shared" si="4"/>
        <v>0</v>
      </c>
      <c r="T23" s="147">
        <f t="shared" si="5"/>
        <v>0</v>
      </c>
      <c r="U23" s="147">
        <f t="shared" si="6"/>
        <v>0</v>
      </c>
      <c r="V23" s="147">
        <f t="shared" si="7"/>
        <v>0</v>
      </c>
      <c r="W23" s="147">
        <f t="shared" si="8"/>
        <v>0</v>
      </c>
      <c r="X23" s="147">
        <f t="shared" si="8"/>
        <v>0</v>
      </c>
      <c r="Y23" s="147">
        <f t="shared" si="8"/>
        <v>0</v>
      </c>
      <c r="Z23" s="147">
        <f t="shared" si="8"/>
        <v>0</v>
      </c>
      <c r="AA23" s="147">
        <f t="shared" si="8"/>
        <v>0</v>
      </c>
      <c r="AB23" s="147">
        <f t="shared" si="9"/>
        <v>400</v>
      </c>
      <c r="AC23" s="147">
        <f t="shared" si="10"/>
        <v>9061.2244897959172</v>
      </c>
      <c r="AD23" s="147">
        <f t="shared" si="11"/>
        <v>1018.8679245283018</v>
      </c>
      <c r="AE23" s="147">
        <f t="shared" si="12"/>
        <v>83389.830508474581</v>
      </c>
      <c r="AF23" s="147">
        <f t="shared" si="13"/>
        <v>28429.31937172775</v>
      </c>
      <c r="AG23" s="148">
        <f t="shared" si="14"/>
        <v>360.7614539335018</v>
      </c>
      <c r="AH23" s="148">
        <f t="shared" si="14"/>
        <v>45.370215789040223</v>
      </c>
      <c r="AI23" s="148">
        <f t="shared" si="14"/>
        <v>-0.12333478817839251</v>
      </c>
      <c r="AJ23" s="148">
        <f t="shared" si="14"/>
        <v>114.76774660384402</v>
      </c>
      <c r="AK23" s="149">
        <f t="shared" si="14"/>
        <v>108.49432163349665</v>
      </c>
      <c r="AL23" s="148">
        <f t="shared" si="15"/>
        <v>12.025381797783393</v>
      </c>
      <c r="AM23" s="148">
        <f t="shared" si="15"/>
        <v>34.259142534581393</v>
      </c>
      <c r="AN23" s="148">
        <f t="shared" si="15"/>
        <v>-1.0471821637788044E-2</v>
      </c>
      <c r="AO23" s="148">
        <f t="shared" si="15"/>
        <v>797.53857809450938</v>
      </c>
      <c r="AP23" s="150">
        <f t="shared" si="15"/>
        <v>257.03497664480227</v>
      </c>
    </row>
    <row r="24" spans="1:42" ht="12.6">
      <c r="A24" s="163">
        <f t="shared" si="16"/>
        <v>12</v>
      </c>
      <c r="B24" s="164" t="s">
        <v>240</v>
      </c>
      <c r="C24" s="378"/>
      <c r="D24" s="378"/>
      <c r="E24" s="378"/>
      <c r="F24" s="378"/>
      <c r="G24" s="378"/>
      <c r="H24" s="146">
        <v>726</v>
      </c>
      <c r="I24" s="146">
        <v>2640</v>
      </c>
      <c r="J24" s="146">
        <v>4376</v>
      </c>
      <c r="K24" s="146">
        <v>10335</v>
      </c>
      <c r="L24" s="376">
        <f t="shared" si="1"/>
        <v>18077</v>
      </c>
      <c r="M24" s="377">
        <f>'3D_Income Stmnt_The Cape'!CI41</f>
        <v>176708.32183780364</v>
      </c>
      <c r="N24" s="377">
        <f>'3D_Income Stmnt_The Cape'!CJ41</f>
        <v>506950.50718811923</v>
      </c>
      <c r="O24" s="377">
        <f>'3D_Income Stmnt_The Cape'!CK41</f>
        <v>951739.25327691273</v>
      </c>
      <c r="P24" s="377">
        <f>'3D_Income Stmnt_The Cape'!CL41</f>
        <v>1936074.195206733</v>
      </c>
      <c r="Q24" s="377">
        <f t="shared" si="2"/>
        <v>3571472.2775095683</v>
      </c>
      <c r="R24" s="147">
        <f t="shared" si="3"/>
        <v>0</v>
      </c>
      <c r="S24" s="147">
        <f t="shared" si="4"/>
        <v>0</v>
      </c>
      <c r="T24" s="147">
        <f t="shared" si="5"/>
        <v>0</v>
      </c>
      <c r="U24" s="147">
        <f t="shared" si="6"/>
        <v>0</v>
      </c>
      <c r="V24" s="147">
        <f t="shared" si="7"/>
        <v>0</v>
      </c>
      <c r="W24" s="147">
        <f t="shared" si="8"/>
        <v>0</v>
      </c>
      <c r="X24" s="147">
        <f t="shared" si="8"/>
        <v>0</v>
      </c>
      <c r="Y24" s="147">
        <f t="shared" si="8"/>
        <v>0</v>
      </c>
      <c r="Z24" s="147">
        <f t="shared" si="8"/>
        <v>0</v>
      </c>
      <c r="AA24" s="147">
        <f t="shared" si="8"/>
        <v>0</v>
      </c>
      <c r="AB24" s="147">
        <f t="shared" si="9"/>
        <v>145200</v>
      </c>
      <c r="AC24" s="147">
        <f t="shared" si="10"/>
        <v>323265.30612244899</v>
      </c>
      <c r="AD24" s="147">
        <f t="shared" si="11"/>
        <v>495396.22641509428</v>
      </c>
      <c r="AE24" s="147">
        <f t="shared" si="12"/>
        <v>1051016.9491525423</v>
      </c>
      <c r="AF24" s="147">
        <f t="shared" si="13"/>
        <v>567863.87434554973</v>
      </c>
      <c r="AG24" s="148">
        <f t="shared" si="14"/>
        <v>243.3998923385725</v>
      </c>
      <c r="AH24" s="148">
        <f t="shared" si="14"/>
        <v>192.02670726822697</v>
      </c>
      <c r="AI24" s="148">
        <f t="shared" si="14"/>
        <v>217.49068859161625</v>
      </c>
      <c r="AJ24" s="148">
        <f t="shared" si="14"/>
        <v>187.33180408386386</v>
      </c>
      <c r="AK24" s="149">
        <f t="shared" si="14"/>
        <v>197.56996611769478</v>
      </c>
      <c r="AL24" s="148">
        <f t="shared" si="15"/>
        <v>2945.1386972967275</v>
      </c>
      <c r="AM24" s="148">
        <f t="shared" si="15"/>
        <v>5172.964359062441</v>
      </c>
      <c r="AN24" s="148">
        <f t="shared" si="15"/>
        <v>8978.6722007255921</v>
      </c>
      <c r="AO24" s="148">
        <f t="shared" si="15"/>
        <v>16407.408433955363</v>
      </c>
      <c r="AP24" s="150">
        <f t="shared" si="15"/>
        <v>9349.4038678260949</v>
      </c>
    </row>
    <row r="25" spans="1:42" ht="12.6">
      <c r="A25" s="163">
        <f t="shared" si="16"/>
        <v>13</v>
      </c>
      <c r="B25" s="164" t="s">
        <v>241</v>
      </c>
      <c r="C25" s="378"/>
      <c r="D25" s="378"/>
      <c r="E25" s="378"/>
      <c r="F25" s="378"/>
      <c r="G25" s="378"/>
      <c r="H25" s="146">
        <v>764</v>
      </c>
      <c r="I25" s="146">
        <v>2481</v>
      </c>
      <c r="J25" s="146">
        <v>3636</v>
      </c>
      <c r="K25" s="146">
        <v>6974</v>
      </c>
      <c r="L25" s="376">
        <f t="shared" si="1"/>
        <v>13855</v>
      </c>
      <c r="M25" s="377">
        <f>'3D_Income Stmnt_The Cape'!CI42</f>
        <v>2276.3831336861103</v>
      </c>
      <c r="N25" s="377">
        <f>'3D_Income Stmnt_The Cape'!CJ42</f>
        <v>17296.56934163603</v>
      </c>
      <c r="O25" s="377">
        <f>'3D_Income Stmnt_The Cape'!CK42</f>
        <v>13043.807365931485</v>
      </c>
      <c r="P25" s="377">
        <f>'3D_Income Stmnt_The Cape'!CL42</f>
        <v>22222.191818023013</v>
      </c>
      <c r="Q25" s="377">
        <f t="shared" si="2"/>
        <v>54838.951659276638</v>
      </c>
      <c r="R25" s="147">
        <f t="shared" si="3"/>
        <v>0</v>
      </c>
      <c r="S25" s="147">
        <f t="shared" si="4"/>
        <v>0</v>
      </c>
      <c r="T25" s="147">
        <f t="shared" si="5"/>
        <v>0</v>
      </c>
      <c r="U25" s="147">
        <f t="shared" si="6"/>
        <v>0</v>
      </c>
      <c r="V25" s="147">
        <f t="shared" si="7"/>
        <v>0</v>
      </c>
      <c r="W25" s="147">
        <f t="shared" si="8"/>
        <v>0</v>
      </c>
      <c r="X25" s="147">
        <f t="shared" si="8"/>
        <v>0</v>
      </c>
      <c r="Y25" s="147">
        <f t="shared" si="8"/>
        <v>0</v>
      </c>
      <c r="Z25" s="147">
        <f t="shared" si="8"/>
        <v>0</v>
      </c>
      <c r="AA25" s="147">
        <f t="shared" si="8"/>
        <v>0</v>
      </c>
      <c r="AB25" s="147">
        <f t="shared" si="9"/>
        <v>152800</v>
      </c>
      <c r="AC25" s="147">
        <f t="shared" si="10"/>
        <v>303795.91836734692</v>
      </c>
      <c r="AD25" s="147">
        <f t="shared" si="11"/>
        <v>411622.64150943398</v>
      </c>
      <c r="AE25" s="147">
        <f t="shared" si="12"/>
        <v>709220.33898305078</v>
      </c>
      <c r="AF25" s="147">
        <f t="shared" si="13"/>
        <v>435235.60209424089</v>
      </c>
      <c r="AG25" s="148">
        <f t="shared" si="14"/>
        <v>2.9795590755053802</v>
      </c>
      <c r="AH25" s="148">
        <f t="shared" si="14"/>
        <v>6.9716119877613982</v>
      </c>
      <c r="AI25" s="148">
        <f t="shared" si="14"/>
        <v>3.587405766207779</v>
      </c>
      <c r="AJ25" s="148">
        <f t="shared" si="14"/>
        <v>3.1864341580187858</v>
      </c>
      <c r="AK25" s="149">
        <f t="shared" si="14"/>
        <v>3.9580621912144811</v>
      </c>
      <c r="AL25" s="148">
        <f t="shared" si="15"/>
        <v>37.939718894768504</v>
      </c>
      <c r="AM25" s="148">
        <f t="shared" si="15"/>
        <v>176.49560552689826</v>
      </c>
      <c r="AN25" s="148">
        <f t="shared" si="15"/>
        <v>123.05478647105174</v>
      </c>
      <c r="AO25" s="148">
        <f t="shared" si="15"/>
        <v>188.32365947477129</v>
      </c>
      <c r="AP25" s="150">
        <f t="shared" si="15"/>
        <v>143.55746507664043</v>
      </c>
    </row>
    <row r="26" spans="1:42" ht="12.6">
      <c r="A26" s="163">
        <f t="shared" si="16"/>
        <v>14</v>
      </c>
      <c r="B26" s="164" t="s">
        <v>250</v>
      </c>
      <c r="C26" s="378"/>
      <c r="D26" s="378"/>
      <c r="E26" s="378"/>
      <c r="F26" s="378"/>
      <c r="G26" s="378"/>
      <c r="H26" s="146">
        <v>28</v>
      </c>
      <c r="I26" s="146">
        <v>89</v>
      </c>
      <c r="J26" s="146">
        <v>120</v>
      </c>
      <c r="K26" s="146">
        <v>294</v>
      </c>
      <c r="L26" s="376">
        <f t="shared" si="1"/>
        <v>531</v>
      </c>
      <c r="M26" s="377">
        <f>'3D_Income Stmnt_The Cape'!CI51</f>
        <v>3501.0732649590495</v>
      </c>
      <c r="N26" s="377">
        <f>'3D_Income Stmnt_The Cape'!CJ51</f>
        <v>28306.440789109478</v>
      </c>
      <c r="O26" s="377">
        <f>'3D_Income Stmnt_The Cape'!CK51</f>
        <v>34520.158316490408</v>
      </c>
      <c r="P26" s="377">
        <f>'3D_Income Stmnt_The Cape'!CL51</f>
        <v>68877.767241892623</v>
      </c>
      <c r="Q26" s="377">
        <f t="shared" si="2"/>
        <v>135205.43961245156</v>
      </c>
      <c r="R26" s="147">
        <f t="shared" si="3"/>
        <v>0</v>
      </c>
      <c r="S26" s="147">
        <f t="shared" si="4"/>
        <v>0</v>
      </c>
      <c r="T26" s="147">
        <f t="shared" si="5"/>
        <v>0</v>
      </c>
      <c r="U26" s="147">
        <f t="shared" si="6"/>
        <v>0</v>
      </c>
      <c r="V26" s="147">
        <f t="shared" si="7"/>
        <v>0</v>
      </c>
      <c r="W26" s="147">
        <f t="shared" si="8"/>
        <v>0</v>
      </c>
      <c r="X26" s="147">
        <f t="shared" si="8"/>
        <v>0</v>
      </c>
      <c r="Y26" s="147">
        <f t="shared" si="8"/>
        <v>0</v>
      </c>
      <c r="Z26" s="147">
        <f t="shared" si="8"/>
        <v>0</v>
      </c>
      <c r="AA26" s="147">
        <f t="shared" si="8"/>
        <v>0</v>
      </c>
      <c r="AB26" s="147">
        <f t="shared" si="9"/>
        <v>5600</v>
      </c>
      <c r="AC26" s="147">
        <f t="shared" si="10"/>
        <v>10897.959183673469</v>
      </c>
      <c r="AD26" s="147">
        <f t="shared" si="11"/>
        <v>13584.905660377359</v>
      </c>
      <c r="AE26" s="147">
        <f t="shared" si="12"/>
        <v>29898.305084745763</v>
      </c>
      <c r="AF26" s="147">
        <f t="shared" si="13"/>
        <v>16680.62827225131</v>
      </c>
      <c r="AG26" s="148">
        <f t="shared" si="14"/>
        <v>125.03833089139462</v>
      </c>
      <c r="AH26" s="148">
        <f t="shared" si="14"/>
        <v>318.04989650684809</v>
      </c>
      <c r="AI26" s="148">
        <f t="shared" si="14"/>
        <v>287.66798597075342</v>
      </c>
      <c r="AJ26" s="148">
        <f t="shared" si="14"/>
        <v>234.27811987038308</v>
      </c>
      <c r="AK26" s="149">
        <f t="shared" si="14"/>
        <v>254.62418006111406</v>
      </c>
      <c r="AL26" s="148">
        <f t="shared" si="15"/>
        <v>58.351221082650824</v>
      </c>
      <c r="AM26" s="148">
        <f t="shared" si="15"/>
        <v>288.84123254193344</v>
      </c>
      <c r="AN26" s="148">
        <f t="shared" si="15"/>
        <v>325.66187091028689</v>
      </c>
      <c r="AO26" s="148">
        <f t="shared" si="15"/>
        <v>583.70989188044598</v>
      </c>
      <c r="AP26" s="150">
        <f t="shared" si="15"/>
        <v>353.94094139385226</v>
      </c>
    </row>
    <row r="27" spans="1:42" ht="12.6">
      <c r="A27" s="163">
        <f t="shared" si="16"/>
        <v>15</v>
      </c>
      <c r="B27" s="164" t="s">
        <v>249</v>
      </c>
      <c r="C27" s="378"/>
      <c r="D27" s="378"/>
      <c r="E27" s="378"/>
      <c r="F27" s="378"/>
      <c r="G27" s="378"/>
      <c r="H27" s="146">
        <v>9437</v>
      </c>
      <c r="I27" s="146">
        <v>13378</v>
      </c>
      <c r="J27" s="146">
        <v>21489</v>
      </c>
      <c r="K27" s="146">
        <v>15525</v>
      </c>
      <c r="L27" s="376">
        <f t="shared" si="1"/>
        <v>59829</v>
      </c>
      <c r="M27" s="377">
        <f>'3D_Income Stmnt_The Cape'!CI50</f>
        <v>23957.262676534192</v>
      </c>
      <c r="N27" s="377">
        <f>'3D_Income Stmnt_The Cape'!CJ50</f>
        <v>60179.283267682462</v>
      </c>
      <c r="O27" s="377">
        <f>'3D_Income Stmnt_The Cape'!CK50</f>
        <v>98930.360460713826</v>
      </c>
      <c r="P27" s="377">
        <f>'3D_Income Stmnt_The Cape'!CL50</f>
        <v>150605.00079691451</v>
      </c>
      <c r="Q27" s="377">
        <f t="shared" si="2"/>
        <v>333671.90720184497</v>
      </c>
      <c r="R27" s="147">
        <f t="shared" si="3"/>
        <v>0</v>
      </c>
      <c r="S27" s="147">
        <f t="shared" si="4"/>
        <v>0</v>
      </c>
      <c r="T27" s="147">
        <f t="shared" si="5"/>
        <v>0</v>
      </c>
      <c r="U27" s="147">
        <f t="shared" si="6"/>
        <v>0</v>
      </c>
      <c r="V27" s="147">
        <f t="shared" si="7"/>
        <v>0</v>
      </c>
      <c r="W27" s="147">
        <f t="shared" si="8"/>
        <v>0</v>
      </c>
      <c r="X27" s="147">
        <f t="shared" si="8"/>
        <v>0</v>
      </c>
      <c r="Y27" s="147">
        <f t="shared" si="8"/>
        <v>0</v>
      </c>
      <c r="Z27" s="147">
        <f t="shared" si="8"/>
        <v>0</v>
      </c>
      <c r="AA27" s="147">
        <f t="shared" si="8"/>
        <v>0</v>
      </c>
      <c r="AB27" s="147">
        <f t="shared" si="9"/>
        <v>1887400</v>
      </c>
      <c r="AC27" s="147">
        <f t="shared" si="10"/>
        <v>1638122.4489795917</v>
      </c>
      <c r="AD27" s="147">
        <f t="shared" si="11"/>
        <v>2432716.9811320752</v>
      </c>
      <c r="AE27" s="147">
        <f t="shared" si="12"/>
        <v>1578813.559322034</v>
      </c>
      <c r="AF27" s="147">
        <f t="shared" si="13"/>
        <v>1879445.0261780103</v>
      </c>
      <c r="AG27" s="148">
        <f t="shared" si="14"/>
        <v>2.5386523976405839</v>
      </c>
      <c r="AH27" s="148">
        <f t="shared" si="14"/>
        <v>4.4983766831875061</v>
      </c>
      <c r="AI27" s="148">
        <f t="shared" si="14"/>
        <v>4.6037675303975902</v>
      </c>
      <c r="AJ27" s="148">
        <f t="shared" si="14"/>
        <v>9.7008052043101127</v>
      </c>
      <c r="AK27" s="149">
        <f t="shared" si="14"/>
        <v>5.577093168895435</v>
      </c>
      <c r="AL27" s="148">
        <f t="shared" si="15"/>
        <v>399.28771127556985</v>
      </c>
      <c r="AM27" s="148">
        <f t="shared" si="15"/>
        <v>614.07431905798433</v>
      </c>
      <c r="AN27" s="148">
        <f t="shared" si="15"/>
        <v>933.30528736522479</v>
      </c>
      <c r="AO27" s="148">
        <f t="shared" si="15"/>
        <v>1276.3135660755468</v>
      </c>
      <c r="AP27" s="150">
        <f t="shared" si="15"/>
        <v>873.48666806765698</v>
      </c>
    </row>
    <row r="28" spans="1:42" ht="12.6">
      <c r="A28" s="163">
        <f t="shared" si="16"/>
        <v>16</v>
      </c>
      <c r="B28" s="164" t="s">
        <v>1422</v>
      </c>
      <c r="C28" s="378"/>
      <c r="D28" s="378"/>
      <c r="E28" s="378"/>
      <c r="F28" s="378"/>
      <c r="G28" s="378"/>
      <c r="H28" s="146">
        <v>65</v>
      </c>
      <c r="I28" s="146">
        <v>307</v>
      </c>
      <c r="J28" s="146">
        <v>477</v>
      </c>
      <c r="K28" s="146">
        <v>1109</v>
      </c>
      <c r="L28" s="376">
        <f t="shared" si="1"/>
        <v>1958</v>
      </c>
      <c r="M28" s="377">
        <f>SUM('3D_Income Stmnt_The Cape'!CI38:CI40)+'3D_Income Stmnt_The Cape'!CI43+'3D_Income Stmnt_The Cape'!CI52+'3D_Income Stmnt_The Cape'!CI53+'3D_Income Stmnt_The Cape'!CI54</f>
        <v>22342.140082279133</v>
      </c>
      <c r="N28" s="377">
        <f>SUM('3D_Income Stmnt_The Cape'!CJ38:CJ40)+'3D_Income Stmnt_The Cape'!CJ43+'3D_Income Stmnt_The Cape'!CJ52+'3D_Income Stmnt_The Cape'!CJ53+'3D_Income Stmnt_The Cape'!CJ54</f>
        <v>114461.82942892391</v>
      </c>
      <c r="O28" s="377">
        <f>SUM('3D_Income Stmnt_The Cape'!CK38:CK40)+'3D_Income Stmnt_The Cape'!CK43+'3D_Income Stmnt_The Cape'!CK52+'3D_Income Stmnt_The Cape'!CK53+'3D_Income Stmnt_The Cape'!CK54</f>
        <v>175643.51905176183</v>
      </c>
      <c r="P28" s="377">
        <f>SUM('3D_Income Stmnt_The Cape'!CL38:CL40)+'3D_Income Stmnt_The Cape'!CL43+'3D_Income Stmnt_The Cape'!CL52+'3D_Income Stmnt_The Cape'!CL53+'3D_Income Stmnt_The Cape'!CL54</f>
        <v>391698.43507262605</v>
      </c>
      <c r="Q28" s="377">
        <f t="shared" si="2"/>
        <v>704145.92363559094</v>
      </c>
      <c r="R28" s="147">
        <f t="shared" si="3"/>
        <v>0</v>
      </c>
      <c r="S28" s="147">
        <f t="shared" si="4"/>
        <v>0</v>
      </c>
      <c r="T28" s="147">
        <f t="shared" si="5"/>
        <v>0</v>
      </c>
      <c r="U28" s="147">
        <f t="shared" si="6"/>
        <v>0</v>
      </c>
      <c r="V28" s="147">
        <f t="shared" si="7"/>
        <v>0</v>
      </c>
      <c r="W28" s="147">
        <f t="shared" si="8"/>
        <v>0</v>
      </c>
      <c r="X28" s="147">
        <f t="shared" si="8"/>
        <v>0</v>
      </c>
      <c r="Y28" s="147">
        <f t="shared" si="8"/>
        <v>0</v>
      </c>
      <c r="Z28" s="147">
        <f t="shared" si="8"/>
        <v>0</v>
      </c>
      <c r="AA28" s="147">
        <f t="shared" si="8"/>
        <v>0</v>
      </c>
      <c r="AB28" s="147">
        <f t="shared" si="9"/>
        <v>13000</v>
      </c>
      <c r="AC28" s="147">
        <f t="shared" si="10"/>
        <v>37591.836734693876</v>
      </c>
      <c r="AD28" s="147">
        <f t="shared" si="11"/>
        <v>54000</v>
      </c>
      <c r="AE28" s="147">
        <f t="shared" si="12"/>
        <v>112779.66101694916</v>
      </c>
      <c r="AF28" s="147">
        <f t="shared" si="13"/>
        <v>61507.853403141358</v>
      </c>
      <c r="AG28" s="148">
        <f t="shared" si="14"/>
        <v>343.72523203506358</v>
      </c>
      <c r="AH28" s="148">
        <f t="shared" si="14"/>
        <v>372.83983527336778</v>
      </c>
      <c r="AI28" s="148">
        <f t="shared" si="14"/>
        <v>368.22540681711075</v>
      </c>
      <c r="AJ28" s="148">
        <f t="shared" si="14"/>
        <v>353.1996709401497</v>
      </c>
      <c r="AK28" s="149">
        <f t="shared" si="14"/>
        <v>359.62508868007711</v>
      </c>
      <c r="AL28" s="151">
        <f t="shared" si="15"/>
        <v>372.36900137131886</v>
      </c>
      <c r="AM28" s="151">
        <f t="shared" si="15"/>
        <v>1167.9778513155502</v>
      </c>
      <c r="AN28" s="151">
        <f t="shared" si="15"/>
        <v>1657.0143306769985</v>
      </c>
      <c r="AO28" s="151">
        <f t="shared" si="15"/>
        <v>3319.4782633273394</v>
      </c>
      <c r="AP28" s="152">
        <f t="shared" si="15"/>
        <v>1843.3139362188244</v>
      </c>
    </row>
    <row r="29" spans="1:42" ht="13.5" thickBot="1">
      <c r="A29" s="36">
        <f>A28+1</f>
        <v>17</v>
      </c>
      <c r="B29" s="37" t="s">
        <v>1423</v>
      </c>
      <c r="C29" s="153">
        <f t="shared" ref="C29:G29" si="42">SUM(C13:C28)</f>
        <v>13</v>
      </c>
      <c r="D29" s="153">
        <f t="shared" si="42"/>
        <v>35</v>
      </c>
      <c r="E29" s="153">
        <f t="shared" si="42"/>
        <v>43</v>
      </c>
      <c r="F29" s="153">
        <f t="shared" si="42"/>
        <v>89</v>
      </c>
      <c r="G29" s="153">
        <f t="shared" si="42"/>
        <v>180</v>
      </c>
      <c r="H29" s="153">
        <f t="shared" ref="H29:K29" si="43">SUM(H13:H28)</f>
        <v>12411</v>
      </c>
      <c r="I29" s="153">
        <f t="shared" si="43"/>
        <v>25480</v>
      </c>
      <c r="J29" s="153">
        <f t="shared" si="43"/>
        <v>39799</v>
      </c>
      <c r="K29" s="153">
        <f t="shared" si="43"/>
        <v>52798</v>
      </c>
      <c r="L29" s="154">
        <f t="shared" si="1"/>
        <v>130488</v>
      </c>
      <c r="M29" s="155">
        <f t="shared" ref="M29:P29" si="44">SUM(M13:M28)</f>
        <v>518928.78427260881</v>
      </c>
      <c r="N29" s="155">
        <f t="shared" si="44"/>
        <v>1737535.7155049751</v>
      </c>
      <c r="O29" s="155">
        <f t="shared" si="44"/>
        <v>2869791.5134203779</v>
      </c>
      <c r="P29" s="155">
        <f t="shared" si="44"/>
        <v>5772505.0204266412</v>
      </c>
      <c r="Q29" s="155">
        <f t="shared" si="2"/>
        <v>10898761.033624604</v>
      </c>
      <c r="R29" s="156"/>
      <c r="S29" s="156"/>
      <c r="T29" s="156"/>
      <c r="U29" s="156"/>
      <c r="V29" s="156"/>
      <c r="W29" s="156"/>
      <c r="X29" s="156"/>
      <c r="Y29" s="156"/>
      <c r="Z29" s="156"/>
      <c r="AA29" s="156"/>
      <c r="AB29" s="156">
        <f t="shared" si="9"/>
        <v>2482200</v>
      </c>
      <c r="AC29" s="156">
        <f t="shared" si="10"/>
        <v>3120000</v>
      </c>
      <c r="AD29" s="156">
        <f t="shared" si="11"/>
        <v>4505547.1698113205</v>
      </c>
      <c r="AE29" s="156">
        <f t="shared" si="12"/>
        <v>5369288.1355932206</v>
      </c>
      <c r="AF29" s="156">
        <f t="shared" si="13"/>
        <v>4099099.4764397903</v>
      </c>
      <c r="AG29" s="157">
        <f t="shared" si="14"/>
        <v>41.812004211796697</v>
      </c>
      <c r="AH29" s="157">
        <f t="shared" si="14"/>
        <v>68.192139541011585</v>
      </c>
      <c r="AI29" s="157">
        <f t="shared" si="14"/>
        <v>72.107126144384978</v>
      </c>
      <c r="AJ29" s="157">
        <f t="shared" si="14"/>
        <v>109.33188795838178</v>
      </c>
      <c r="AK29" s="157">
        <f t="shared" si="14"/>
        <v>83.523090503529858</v>
      </c>
      <c r="AL29" s="1133"/>
      <c r="AM29" s="1133"/>
      <c r="AN29" s="1133"/>
      <c r="AO29" s="1133"/>
      <c r="AP29" s="1134"/>
    </row>
  </sheetData>
  <sheetProtection formatColumns="0"/>
  <pageMargins left="0.25" right="0.25" top="1" bottom="1" header="0.5" footer="0.5"/>
  <pageSetup scale="19" orientation="portrait" r:id="rId1"/>
  <headerFooter alignWithMargins="0">
    <oddHeader>&amp;LState of Louisiana</oddHeader>
    <oddFooter>&amp;CPage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0000"/>
    <pageSetUpPr fitToPage="1"/>
  </sheetPr>
  <dimension ref="A1:P50"/>
  <sheetViews>
    <sheetView showGridLines="0" zoomScale="70" zoomScaleNormal="70" workbookViewId="0">
      <selection activeCell="X27" sqref="X27"/>
    </sheetView>
  </sheetViews>
  <sheetFormatPr defaultColWidth="9.140625" defaultRowHeight="12.6"/>
  <cols>
    <col min="1" max="1" width="67" style="532" customWidth="1"/>
    <col min="2" max="5" width="16.5703125" style="532" customWidth="1"/>
    <col min="6" max="6" width="10.5703125" style="532" customWidth="1"/>
    <col min="7" max="16384" width="9.140625" style="532"/>
  </cols>
  <sheetData>
    <row r="1" spans="1:16" ht="20.25" customHeight="1">
      <c r="A1" s="379" t="s">
        <v>1427</v>
      </c>
      <c r="E1" s="533"/>
    </row>
    <row r="2" spans="1:16" s="538" customFormat="1" ht="20.25" customHeight="1">
      <c r="A2" s="209" t="s">
        <v>1297</v>
      </c>
      <c r="B2" s="1103" t="str">
        <f>'1_Enrollment'!D2</f>
        <v>Tufts Health Public Plan, Inc.</v>
      </c>
      <c r="C2" s="207"/>
      <c r="D2" s="207"/>
      <c r="E2" s="208"/>
      <c r="F2" s="535"/>
      <c r="G2" s="536"/>
      <c r="H2" s="536"/>
      <c r="I2" s="536"/>
      <c r="J2" s="537"/>
      <c r="K2" s="536"/>
      <c r="L2" s="536"/>
      <c r="M2" s="536"/>
      <c r="N2" s="537"/>
      <c r="O2" s="536"/>
      <c r="P2" s="537"/>
    </row>
    <row r="3" spans="1:16" s="538" customFormat="1" ht="20.25" customHeight="1">
      <c r="A3" s="209" t="s">
        <v>1299</v>
      </c>
      <c r="B3" s="1103" t="str">
        <f>'1_Enrollment'!D3</f>
        <v>01/01/2022 to 12/31/2022</v>
      </c>
      <c r="C3" s="207"/>
      <c r="D3" s="207"/>
      <c r="E3" s="208"/>
      <c r="F3" s="537"/>
      <c r="G3" s="536"/>
      <c r="H3" s="536"/>
      <c r="I3" s="536"/>
      <c r="J3" s="537"/>
      <c r="K3" s="536"/>
      <c r="L3" s="537"/>
    </row>
    <row r="4" spans="1:16" s="538" customFormat="1" ht="20.25" customHeight="1">
      <c r="A4" s="209" t="s">
        <v>1301</v>
      </c>
      <c r="B4" s="1105">
        <f>'1_Enrollment'!D4</f>
        <v>45382</v>
      </c>
      <c r="C4" s="207"/>
      <c r="D4" s="207"/>
      <c r="E4" s="208"/>
      <c r="F4" s="535"/>
      <c r="G4" s="536"/>
      <c r="H4" s="536"/>
      <c r="I4" s="536"/>
      <c r="J4" s="537"/>
      <c r="K4" s="536"/>
      <c r="L4" s="536"/>
      <c r="M4" s="536"/>
      <c r="N4" s="537"/>
      <c r="O4" s="536"/>
      <c r="P4" s="537"/>
    </row>
    <row r="5" spans="1:16" s="538" customFormat="1" ht="20.25" customHeight="1">
      <c r="A5" s="209" t="s">
        <v>1302</v>
      </c>
      <c r="B5" s="1103" t="str">
        <f>'1_Enrollment'!D5</f>
        <v>Jeffrey Muehlberg</v>
      </c>
      <c r="C5" s="207"/>
      <c r="D5" s="207"/>
      <c r="E5" s="208"/>
      <c r="F5" s="535"/>
      <c r="G5" s="536"/>
      <c r="H5" s="536"/>
      <c r="I5" s="536"/>
      <c r="J5" s="537"/>
      <c r="K5" s="536"/>
      <c r="L5" s="536"/>
      <c r="M5" s="536"/>
      <c r="N5" s="537"/>
      <c r="O5" s="536"/>
      <c r="P5" s="537"/>
    </row>
    <row r="6" spans="1:16" s="538" customFormat="1" ht="20.25" customHeight="1">
      <c r="A6" s="209" t="s">
        <v>1304</v>
      </c>
      <c r="B6" s="1105">
        <f>'1_Enrollment'!D6</f>
        <v>45412</v>
      </c>
      <c r="C6" s="207"/>
      <c r="D6" s="207"/>
      <c r="E6" s="208"/>
      <c r="F6" s="535"/>
      <c r="G6" s="536"/>
      <c r="H6" s="539"/>
      <c r="I6" s="536"/>
      <c r="J6" s="537"/>
      <c r="K6" s="536"/>
      <c r="L6" s="536"/>
      <c r="M6" s="539"/>
      <c r="N6" s="537"/>
      <c r="O6" s="539"/>
      <c r="P6" s="537"/>
    </row>
    <row r="7" spans="1:16" ht="12.95">
      <c r="A7" s="741" t="s">
        <v>1310</v>
      </c>
    </row>
    <row r="8" spans="1:16" ht="13.5" thickBot="1">
      <c r="A8" s="541"/>
    </row>
    <row r="9" spans="1:16" ht="12.95">
      <c r="A9" s="542" t="s">
        <v>1428</v>
      </c>
      <c r="B9" s="945"/>
      <c r="C9" s="946"/>
      <c r="D9" s="946"/>
      <c r="E9" s="947"/>
    </row>
    <row r="10" spans="1:16" ht="12.95">
      <c r="A10" s="543"/>
      <c r="B10" s="646" t="s">
        <v>1429</v>
      </c>
      <c r="C10" s="647" t="s">
        <v>1430</v>
      </c>
      <c r="D10" s="647" t="s">
        <v>1431</v>
      </c>
      <c r="E10" s="648" t="s">
        <v>1432</v>
      </c>
    </row>
    <row r="11" spans="1:16" ht="12.95">
      <c r="A11" s="543"/>
      <c r="B11" s="649" t="s">
        <v>1433</v>
      </c>
      <c r="C11" s="650" t="s">
        <v>1433</v>
      </c>
      <c r="D11" s="650" t="s">
        <v>1433</v>
      </c>
      <c r="E11" s="651" t="s">
        <v>1433</v>
      </c>
    </row>
    <row r="12" spans="1:16" ht="12.95">
      <c r="A12" s="544" t="s">
        <v>1434</v>
      </c>
      <c r="B12" s="545"/>
      <c r="C12" s="546"/>
      <c r="D12" s="546"/>
      <c r="E12" s="547"/>
    </row>
    <row r="13" spans="1:16" ht="15.75" customHeight="1">
      <c r="A13" s="543" t="s">
        <v>70</v>
      </c>
      <c r="B13" s="641">
        <f>IF('2_Balance Sheet'!C48=0,"",'3A_Income Stmnt_Summary'!CI85/'2_Balance Sheet'!C48)</f>
        <v>0.27794308436989429</v>
      </c>
      <c r="C13" s="642">
        <f>IF('2_Balance Sheet'!D48=0,"",'3A_Income Stmnt_Summary'!CJ85/'2_Balance Sheet'!D48)</f>
        <v>1.049107796230057</v>
      </c>
      <c r="D13" s="642">
        <f>IF('2_Balance Sheet'!E48=0,"",'3A_Income Stmnt_Summary'!CK85/'2_Balance Sheet'!E48)</f>
        <v>0.42932488189947998</v>
      </c>
      <c r="E13" s="656">
        <f>IF('2_Balance Sheet'!F48=0,"",'3A_Income Stmnt_Summary'!CL85/'2_Balance Sheet'!F48)</f>
        <v>-6.1200658106046228</v>
      </c>
      <c r="F13" s="655"/>
    </row>
    <row r="14" spans="1:16" ht="15.75" customHeight="1">
      <c r="A14" s="543" t="s">
        <v>205</v>
      </c>
      <c r="B14" s="643">
        <f>IF('3A_Income Stmnt_Summary'!CI30=0,"",'3A_Income Stmnt_Summary'!CI85/'3A_Income Stmnt_Summary'!CI30)</f>
        <v>1.8683432429341111E-2</v>
      </c>
      <c r="C14" s="642">
        <f>IF('3A_Income Stmnt_Summary'!CJ30=0,"",'3A_Income Stmnt_Summary'!CJ85/'3A_Income Stmnt_Summary'!CJ30)</f>
        <v>8.8425737841098431E-2</v>
      </c>
      <c r="D14" s="642">
        <f>IF('3A_Income Stmnt_Summary'!CK30=0,"",'3A_Income Stmnt_Summary'!CK85/'3A_Income Stmnt_Summary'!CK30)</f>
        <v>-4.9816453234307854E-2</v>
      </c>
      <c r="E14" s="656">
        <f>IF('3A_Income Stmnt_Summary'!CL30=0,"",'3A_Income Stmnt_Summary'!CL85/'3A_Income Stmnt_Summary'!CL30)</f>
        <v>-5.1781114705967218E-2</v>
      </c>
    </row>
    <row r="15" spans="1:16" ht="15.75" customHeight="1">
      <c r="A15" s="543" t="s">
        <v>1435</v>
      </c>
      <c r="B15" s="643">
        <f>IF('2_Balance Sheet'!C93=0,"",'3A_Income Stmnt_Summary'!CI85/'2_Balance Sheet'!C93)</f>
        <v>2.3123837449997748</v>
      </c>
      <c r="C15" s="642">
        <f>IF('2_Balance Sheet'!D93=0,"",'3A_Income Stmnt_Summary'!CJ85/'2_Balance Sheet'!D93)</f>
        <v>1.1106146690296996</v>
      </c>
      <c r="D15" s="642">
        <f>IF('2_Balance Sheet'!E93=0,"",'3A_Income Stmnt_Summary'!CK85/'2_Balance Sheet'!E93)</f>
        <v>0.31977654633323949</v>
      </c>
      <c r="E15" s="656">
        <f>IF('2_Balance Sheet'!F93=0,"",'3A_Income Stmnt_Summary'!CL85/'2_Balance Sheet'!F93)</f>
        <v>-1.1727358963425627</v>
      </c>
    </row>
    <row r="16" spans="1:16" ht="15.75" customHeight="1">
      <c r="A16" s="543"/>
      <c r="B16" s="548"/>
      <c r="C16" s="549"/>
      <c r="D16" s="549"/>
      <c r="E16" s="550"/>
    </row>
    <row r="17" spans="1:10" ht="15.75" customHeight="1">
      <c r="A17" s="544" t="s">
        <v>1436</v>
      </c>
      <c r="B17" s="548"/>
      <c r="C17" s="549"/>
      <c r="D17" s="549"/>
      <c r="E17" s="550"/>
    </row>
    <row r="18" spans="1:10" ht="15.75" customHeight="1">
      <c r="A18" s="543" t="s">
        <v>1437</v>
      </c>
      <c r="B18" s="644">
        <f>IF('2_Balance Sheet'!C67=0,"",'2_Balance Sheet'!C22/'2_Balance Sheet'!C67)</f>
        <v>1.1366189192678839</v>
      </c>
      <c r="C18" s="633">
        <f>IF('2_Balance Sheet'!D67=0,"",'2_Balance Sheet'!D22/'2_Balance Sheet'!D67)</f>
        <v>18.056757212279411</v>
      </c>
      <c r="D18" s="633">
        <f>IF('2_Balance Sheet'!E67=0,"",'2_Balance Sheet'!E22/'2_Balance Sheet'!E67)</f>
        <v>-2.9190452294903229</v>
      </c>
      <c r="E18" s="645">
        <f>IF('2_Balance Sheet'!F67=0,"",'2_Balance Sheet'!F22/'2_Balance Sheet'!F67)</f>
        <v>-0.23704420700989115</v>
      </c>
    </row>
    <row r="19" spans="1:10" ht="15.75" customHeight="1">
      <c r="A19" s="543" t="s">
        <v>1438</v>
      </c>
      <c r="B19" s="644">
        <f>IF('2_Balance Sheet'!C67=0,"",'2_Balance Sheet'!C11/'2_Balance Sheet'!C67)</f>
        <v>0.91838770881422049</v>
      </c>
      <c r="C19" s="633">
        <f>IF('2_Balance Sheet'!D67=0,"",'2_Balance Sheet'!D11/'2_Balance Sheet'!D67)</f>
        <v>15.465599021218093</v>
      </c>
      <c r="D19" s="633">
        <f>IF('2_Balance Sheet'!E67=0,"",'2_Balance Sheet'!E11/'2_Balance Sheet'!E67)</f>
        <v>-4.3356096399131063</v>
      </c>
      <c r="E19" s="645">
        <f>IF('2_Balance Sheet'!F67=0,"",'2_Balance Sheet'!F11/'2_Balance Sheet'!F67)</f>
        <v>1.0323503247616752</v>
      </c>
    </row>
    <row r="20" spans="1:10" ht="15.75" customHeight="1">
      <c r="A20" s="543" t="s">
        <v>1439</v>
      </c>
      <c r="B20" s="652">
        <f>IF(('2_Balance Sheet'!C67-'2_Balance Sheet'!C58-SUM('2_Balance Sheet'!C62:C65))=0,"",'2_Balance Sheet'!C11/('2_Balance Sheet'!C67-'2_Balance Sheet'!C58-SUM('2_Balance Sheet'!C62:C65)))</f>
        <v>0.76661009856492923</v>
      </c>
      <c r="C20" s="633">
        <f>IF(('2_Balance Sheet'!D67-'2_Balance Sheet'!D58-SUM('2_Balance Sheet'!D62:D65))=0,"",'2_Balance Sheet'!D11/('2_Balance Sheet'!D67-'2_Balance Sheet'!D58-SUM('2_Balance Sheet'!D62:D65)))</f>
        <v>4.9035850593943504</v>
      </c>
      <c r="D20" s="633">
        <f>IF(('2_Balance Sheet'!E67-'2_Balance Sheet'!E58-SUM('2_Balance Sheet'!E62:E65))=0,"",'2_Balance Sheet'!E11/('2_Balance Sheet'!E67-'2_Balance Sheet'!E58-SUM('2_Balance Sheet'!E62:E65)))</f>
        <v>-3.4500024939801031</v>
      </c>
      <c r="E20" s="645">
        <f>IF(('2_Balance Sheet'!F67-'2_Balance Sheet'!F58-SUM('2_Balance Sheet'!F62:F65))=0,"",'2_Balance Sheet'!F11/('2_Balance Sheet'!F67-'2_Balance Sheet'!F58-SUM('2_Balance Sheet'!F62:F65)))</f>
        <v>0.39733455055954925</v>
      </c>
      <c r="F20" s="551"/>
      <c r="G20" s="551"/>
    </row>
    <row r="21" spans="1:10" ht="15.75" customHeight="1">
      <c r="A21" s="552" t="s">
        <v>1440</v>
      </c>
      <c r="B21" s="652">
        <f>IF('3A_Income Stmnt_Summary'!CI58=0,"",'2_Balance Sheet'!C58/('3A_Income Stmnt_Summary'!CI58/90))</f>
        <v>-1.2341521571590073</v>
      </c>
      <c r="C21" s="633">
        <f>IF('3A_Income Stmnt_Summary'!CJ58=0,"",'2_Balance Sheet'!D58/('3A_Income Stmnt_Summary'!CJ58/90))</f>
        <v>-1.13863374040103</v>
      </c>
      <c r="D21" s="633">
        <f>IF('3A_Income Stmnt_Summary'!CK58=0,"",'2_Balance Sheet'!E58/('3A_Income Stmnt_Summary'!CK58/90))</f>
        <v>-0.98378748730558785</v>
      </c>
      <c r="E21" s="645">
        <f>IF('3A_Income Stmnt_Summary'!CL58=0,"",'2_Balance Sheet'!F58/('3A_Income Stmnt_Summary'!CL58/90))</f>
        <v>5.6215501470908515</v>
      </c>
      <c r="F21" s="553"/>
      <c r="G21" s="553"/>
      <c r="H21" s="553"/>
      <c r="I21" s="553"/>
    </row>
    <row r="22" spans="1:10" ht="15.75" customHeight="1">
      <c r="A22" s="543" t="s">
        <v>1441</v>
      </c>
      <c r="B22" s="654">
        <f>IF('3A_Income Stmnt_Summary'!CI30=0,"",('2_Balance Sheet'!C56+'2_Balance Sheet'!C57)/'3A_Income Stmnt_Summary'!CI30)</f>
        <v>0</v>
      </c>
      <c r="C22" s="658">
        <f>IF('3A_Income Stmnt_Summary'!CJ30=0,"",('2_Balance Sheet'!D56+'2_Balance Sheet'!D57)/'3A_Income Stmnt_Summary'!CJ30)</f>
        <v>0</v>
      </c>
      <c r="D22" s="657">
        <f>IF('3A_Income Stmnt_Summary'!CK30=0,"",('2_Balance Sheet'!E56+'2_Balance Sheet'!E57)/'3A_Income Stmnt_Summary'!CK30)</f>
        <v>0</v>
      </c>
      <c r="E22" s="645">
        <f>IF('3A_Income Stmnt_Summary'!CL30=0,"",('2_Balance Sheet'!F56+'2_Balance Sheet'!F57)/'3A_Income Stmnt_Summary'!CL30)</f>
        <v>0</v>
      </c>
      <c r="J22" s="653"/>
    </row>
    <row r="23" spans="1:10" ht="15.75" customHeight="1">
      <c r="A23" s="543"/>
      <c r="B23" s="548"/>
      <c r="C23" s="549"/>
      <c r="D23" s="549"/>
      <c r="E23" s="550"/>
    </row>
    <row r="24" spans="1:10" ht="15.75" customHeight="1">
      <c r="A24" s="544" t="s">
        <v>1442</v>
      </c>
      <c r="B24" s="548"/>
      <c r="C24" s="549"/>
      <c r="D24" s="549"/>
      <c r="E24" s="550"/>
    </row>
    <row r="25" spans="1:10" ht="15.75" customHeight="1">
      <c r="A25" s="543" t="s">
        <v>1443</v>
      </c>
      <c r="B25" s="554">
        <v>0</v>
      </c>
      <c r="C25" s="555">
        <v>0</v>
      </c>
      <c r="D25" s="555">
        <v>0</v>
      </c>
      <c r="E25" s="556">
        <v>0</v>
      </c>
    </row>
    <row r="26" spans="1:10" ht="15.75" customHeight="1">
      <c r="A26" s="543" t="s">
        <v>1444</v>
      </c>
      <c r="B26" s="557" t="s">
        <v>560</v>
      </c>
      <c r="C26" s="558" t="s">
        <v>560</v>
      </c>
      <c r="D26" s="558" t="s">
        <v>560</v>
      </c>
      <c r="E26" s="559" t="s">
        <v>560</v>
      </c>
    </row>
    <row r="27" spans="1:10" ht="15.75" customHeight="1">
      <c r="A27" s="543" t="s">
        <v>1445</v>
      </c>
      <c r="B27" s="659">
        <f>IF('2_Balance Sheet'!C22=0,"",SUM('2_Balance Sheet'!C13:C15)/'2_Balance Sheet'!C22)</f>
        <v>0</v>
      </c>
      <c r="C27" s="1135">
        <f>IF('2_Balance Sheet'!D22=0,"",SUM('2_Balance Sheet'!D13:D15)/'2_Balance Sheet'!D22)</f>
        <v>0</v>
      </c>
      <c r="D27" s="660">
        <f>IF('2_Balance Sheet'!E22=0,"",SUM('2_Balance Sheet'!E13:E15)/'2_Balance Sheet'!E22)</f>
        <v>0</v>
      </c>
      <c r="E27" s="664">
        <f>IF('2_Balance Sheet'!F22=0,"",SUM('2_Balance Sheet'!F13:F15)/'2_Balance Sheet'!F22)</f>
        <v>1.8884542610501634E-3</v>
      </c>
      <c r="F27" s="655"/>
    </row>
    <row r="28" spans="1:10" ht="15.75" customHeight="1">
      <c r="A28" s="543" t="s">
        <v>1446</v>
      </c>
      <c r="B28" s="659">
        <f>IF('2_Balance Sheet'!C22=0,"",SUM('2_Balance Sheet'!C11)/'2_Balance Sheet'!C22)</f>
        <v>0.8079996674749792</v>
      </c>
      <c r="C28" s="1135">
        <f>IF('2_Balance Sheet'!D22=0,"",SUM('2_Balance Sheet'!D11)/'2_Balance Sheet'!D22)</f>
        <v>0.85649925063514643</v>
      </c>
      <c r="D28" s="660">
        <f>IF('2_Balance Sheet'!E22=0,"",SUM('2_Balance Sheet'!E11)/'2_Balance Sheet'!E22)</f>
        <v>1.4852834742372667</v>
      </c>
      <c r="E28" s="663">
        <f>IF('2_Balance Sheet'!F22=0,"",SUM('2_Balance Sheet'!F11)/'2_Balance Sheet'!F22)</f>
        <v>-4.3550961982319114</v>
      </c>
    </row>
    <row r="29" spans="1:10" ht="15.75" customHeight="1">
      <c r="A29" s="543" t="s">
        <v>1447</v>
      </c>
      <c r="B29" s="661">
        <f>IF('1_Enrollment'!K14=0,"",'2_Balance Sheet'!C93/('1_Enrollment'!K14/3))</f>
        <v>78.071009729407265</v>
      </c>
      <c r="C29" s="632">
        <f>IF('1_Enrollment'!K20=0,"",'2_Balance Sheet'!D93/('1_Enrollment'!K20/3))</f>
        <v>834.36137919843316</v>
      </c>
      <c r="D29" s="632">
        <f>IF('1_Enrollment'!K26=0,"",'2_Balance Sheet'!E93/('1_Enrollment'!K26/3))</f>
        <v>-1459.4857306052102</v>
      </c>
      <c r="E29" s="662">
        <f>IF('1_Enrollment'!K32=0,"",'2_Balance Sheet'!F93/('1_Enrollment'!K32/3))</f>
        <v>408.98078752748353</v>
      </c>
    </row>
    <row r="30" spans="1:10" ht="15.75" customHeight="1">
      <c r="A30" s="543"/>
      <c r="B30" s="548"/>
      <c r="C30" s="549"/>
      <c r="D30" s="549"/>
      <c r="E30" s="550"/>
    </row>
    <row r="31" spans="1:10" ht="15.75" customHeight="1">
      <c r="A31" s="544" t="s">
        <v>1448</v>
      </c>
      <c r="B31" s="548"/>
      <c r="C31" s="549"/>
      <c r="D31" s="549"/>
      <c r="E31" s="550"/>
    </row>
    <row r="32" spans="1:10" ht="15.75" customHeight="1">
      <c r="A32" s="543" t="s">
        <v>1449</v>
      </c>
      <c r="B32" s="665">
        <f>IF('3A_Income Stmnt_Summary'!CI21=0,"",'2_Balance Sheet'!C13/('3A_Income Stmnt_Summary'!CI21/90))</f>
        <v>0</v>
      </c>
      <c r="C32" s="667">
        <f>IF('3A_Income Stmnt_Summary'!CJ21=0,"",'2_Balance Sheet'!D13/('3A_Income Stmnt_Summary'!CJ21/90))</f>
        <v>0</v>
      </c>
      <c r="D32" s="668">
        <f>IF('3A_Income Stmnt_Summary'!CK21=0,"",'2_Balance Sheet'!E13/('3A_Income Stmnt_Summary'!CK21/90))</f>
        <v>0</v>
      </c>
      <c r="E32" s="666">
        <f>IF('3A_Income Stmnt_Summary'!CL21=0,"",'2_Balance Sheet'!F13/('3A_Income Stmnt_Summary'!CL21/90))</f>
        <v>1.404368301600974E-3</v>
      </c>
    </row>
    <row r="33" spans="1:6" ht="15.75" customHeight="1">
      <c r="A33" s="543"/>
      <c r="B33" s="548"/>
      <c r="C33" s="549"/>
      <c r="D33" s="549"/>
      <c r="E33" s="550"/>
    </row>
    <row r="34" spans="1:6" ht="15.75" customHeight="1">
      <c r="A34" s="544" t="s">
        <v>1450</v>
      </c>
      <c r="B34" s="548"/>
      <c r="C34" s="549"/>
      <c r="D34" s="549"/>
      <c r="E34" s="550"/>
    </row>
    <row r="35" spans="1:6" ht="15.75" customHeight="1">
      <c r="A35" s="543" t="s">
        <v>1451</v>
      </c>
      <c r="B35" s="669">
        <f>IF('3A_Income Stmnt_Summary'!CI30=0,"",'3A_Income Stmnt_Summary'!CI85/'3A_Income Stmnt_Summary'!CI30)</f>
        <v>1.8683432429341111E-2</v>
      </c>
      <c r="C35" s="672">
        <f>IF('3A_Income Stmnt_Summary'!CJ30=0,"",'3A_Income Stmnt_Summary'!CJ85/'3A_Income Stmnt_Summary'!CJ30)</f>
        <v>8.8425737841098431E-2</v>
      </c>
      <c r="D35" s="673">
        <f>IF('3A_Income Stmnt_Summary'!CK30=0,"",'3A_Income Stmnt_Summary'!CK85/'3A_Income Stmnt_Summary'!CK30)</f>
        <v>-4.9816453234307854E-2</v>
      </c>
      <c r="E35" s="1136">
        <f>IF('3A_Income Stmnt_Summary'!CL30=0,"",'3A_Income Stmnt_Summary'!CL85/'3A_Income Stmnt_Summary'!CL30)</f>
        <v>-5.1781114705967218E-2</v>
      </c>
      <c r="F35" s="655"/>
    </row>
    <row r="36" spans="1:6" ht="15.75" customHeight="1">
      <c r="A36" s="543" t="s">
        <v>1452</v>
      </c>
      <c r="B36" s="659">
        <f>IF('3A_Income Stmnt_Summary'!CI30= 0,"",('3A_Income Stmnt_Summary'!CI30-'3A_Income Stmnt_Summary'!CI58) /'3A_Income Stmnt_Summary'!CI30)</f>
        <v>0.14612776939898298</v>
      </c>
      <c r="C36" s="660">
        <f>IF('3A_Income Stmnt_Summary'!CJ30= 0,"",('3A_Income Stmnt_Summary'!CJ30-'3A_Income Stmnt_Summary'!CJ58) /'3A_Income Stmnt_Summary'!CJ30)</f>
        <v>0.20528702436389165</v>
      </c>
      <c r="D36" s="660">
        <f>IF('3A_Income Stmnt_Summary'!CK30= 0,"",('3A_Income Stmnt_Summary'!CK30-'3A_Income Stmnt_Summary'!CK58) /'3A_Income Stmnt_Summary'!CK30)</f>
        <v>6.6511786721363542E-2</v>
      </c>
      <c r="E36" s="1135">
        <f>IF('3A_Income Stmnt_Summary'!CL30= 0,"",('3A_Income Stmnt_Summary'!CL30-'3A_Income Stmnt_Summary'!CL58) /'3A_Income Stmnt_Summary'!CL30)</f>
        <v>8.6727123652281621E-2</v>
      </c>
      <c r="F36" s="655"/>
    </row>
    <row r="37" spans="1:6" ht="15.75" customHeight="1">
      <c r="A37" s="543" t="s">
        <v>157</v>
      </c>
      <c r="B37" s="670">
        <f>'2_Balance Sheet'!C93</f>
        <v>252143.33775607566</v>
      </c>
      <c r="C37" s="629">
        <f>'2_Balance Sheet'!D93</f>
        <v>2893565.263060166</v>
      </c>
      <c r="D37" s="629">
        <f>'2_Balance Sheet'!E93</f>
        <v>-5578640.9576166486</v>
      </c>
      <c r="E37" s="671">
        <f>'2_Balance Sheet'!F93</f>
        <v>2046130.8800000001</v>
      </c>
    </row>
    <row r="38" spans="1:6" ht="15.75" customHeight="1">
      <c r="A38" s="543" t="s">
        <v>301</v>
      </c>
      <c r="B38" s="659">
        <f>IF('3A_Income Stmnt_Summary'!CI30-'3A_Income Stmnt_Summary'!CI26=0,"",('3A_Income Stmnt_Summary'!CI58+'3A_Income Stmnt_Summary'!CI66)/('3A_Income Stmnt_Summary'!CI30-'3A_Income Stmnt_Summary'!CI26))</f>
        <v>0.91749059472921035</v>
      </c>
      <c r="C38" s="1135">
        <f>IF('3A_Income Stmnt_Summary'!CJ30-'3A_Income Stmnt_Summary'!CJ26=0,"",('3A_Income Stmnt_Summary'!CJ58+'3A_Income Stmnt_Summary'!CJ66)/('3A_Income Stmnt_Summary'!CJ30-'3A_Income Stmnt_Summary'!CJ26))</f>
        <v>0.85317253799403336</v>
      </c>
      <c r="D38" s="660">
        <f>IF('3A_Income Stmnt_Summary'!CK30-'3A_Income Stmnt_Summary'!CK26=0,"",('3A_Income Stmnt_Summary'!CK58+'3A_Income Stmnt_Summary'!CK66)/('3A_Income Stmnt_Summary'!CK30-'3A_Income Stmnt_Summary'!CK26))</f>
        <v>0.99058090524542186</v>
      </c>
      <c r="E38" s="1135">
        <f>IF('3A_Income Stmnt_Summary'!CL30-'3A_Income Stmnt_Summary'!CL26=0,"",('3A_Income Stmnt_Summary'!CL58+'3A_Income Stmnt_Summary'!CL66)/('3A_Income Stmnt_Summary'!CL30-'3A_Income Stmnt_Summary'!CL26))</f>
        <v>0.97233651051420422</v>
      </c>
      <c r="F38" s="655"/>
    </row>
    <row r="39" spans="1:6" ht="15.75" customHeight="1">
      <c r="A39" s="543" t="s">
        <v>1453</v>
      </c>
      <c r="B39" s="670">
        <f>IF('1_Enrollment'!K14=0,"",'3A_Income Stmnt_Summary'!CI58/'1_Enrollment'!K14)</f>
        <v>2750.2025063755364</v>
      </c>
      <c r="C39" s="629">
        <f>IF('1_Enrollment'!K20=0,"",'3A_Income Stmnt_Summary'!CJ58/'1_Enrollment'!K20)</f>
        <v>2776.054292868313</v>
      </c>
      <c r="D39" s="629">
        <f>IF('1_Enrollment'!K26=0,"",'3A_Income Stmnt_Summary'!CK58/'1_Enrollment'!K26)</f>
        <v>2915.1522453920456</v>
      </c>
      <c r="E39" s="671">
        <f>IF('1_Enrollment'!K32=0,"",'3A_Income Stmnt_Summary'!CL58/'1_Enrollment'!K32)</f>
        <v>2819.7527899269021</v>
      </c>
    </row>
    <row r="40" spans="1:6" ht="15.75" customHeight="1" thickBot="1">
      <c r="A40" s="543" t="s">
        <v>303</v>
      </c>
      <c r="B40" s="686">
        <f>IF('3A_Income Stmnt_Summary'!CI30-'3A_Income Stmnt_Summary'!CI26=0,"",'3A_Income Stmnt_Summary'!CI81/('3A_Income Stmnt_Summary'!CI30-'3A_Income Stmnt_Summary'!CI26))</f>
        <v>6.3825972841448475E-2</v>
      </c>
      <c r="C40" s="688">
        <f>IF('3A_Income Stmnt_Summary'!CJ30-'3A_Income Stmnt_Summary'!CJ26=0,"",'3A_Income Stmnt_Summary'!CJ81/('3A_Income Stmnt_Summary'!CJ30-'3A_Income Stmnt_Summary'!CJ26))</f>
        <v>5.8401724164867962E-2</v>
      </c>
      <c r="D40" s="674">
        <f>IF('3A_Income Stmnt_Summary'!CK30-'3A_Income Stmnt_Summary'!CK26=0,"",'3A_Income Stmnt_Summary'!CK81/('3A_Income Stmnt_Summary'!CK30-'3A_Income Stmnt_Summary'!CK26))</f>
        <v>5.9235547988885778E-2</v>
      </c>
      <c r="E40" s="687">
        <f>IF('3A_Income Stmnt_Summary'!CL30-'3A_Income Stmnt_Summary'!CL26=0,"",'3A_Income Stmnt_Summary'!CL81/('3A_Income Stmnt_Summary'!CL30-'3A_Income Stmnt_Summary'!CL26))</f>
        <v>7.9444604191762955E-2</v>
      </c>
      <c r="F40" s="655"/>
    </row>
    <row r="41" spans="1:6">
      <c r="A41" s="543"/>
      <c r="B41" s="560" t="s">
        <v>1454</v>
      </c>
      <c r="C41" s="560" t="s">
        <v>1454</v>
      </c>
      <c r="D41" s="560" t="s">
        <v>1454</v>
      </c>
      <c r="E41" s="560" t="s">
        <v>1454</v>
      </c>
    </row>
    <row r="42" spans="1:6" ht="12.95">
      <c r="A42" s="544" t="s">
        <v>458</v>
      </c>
    </row>
    <row r="43" spans="1:6">
      <c r="A43" s="543" t="s">
        <v>1455</v>
      </c>
    </row>
    <row r="44" spans="1:6">
      <c r="A44" s="543" t="s">
        <v>1456</v>
      </c>
    </row>
    <row r="45" spans="1:6">
      <c r="A45" s="543" t="s">
        <v>1457</v>
      </c>
    </row>
    <row r="46" spans="1:6">
      <c r="A46" s="543"/>
    </row>
    <row r="47" spans="1:6">
      <c r="A47" s="543"/>
    </row>
    <row r="48" spans="1:6">
      <c r="A48" s="543"/>
    </row>
    <row r="49" spans="1:1">
      <c r="A49" s="543"/>
    </row>
    <row r="50" spans="1:1">
      <c r="A50" s="543"/>
    </row>
  </sheetData>
  <sheetProtection formatColumns="0"/>
  <mergeCells count="1">
    <mergeCell ref="B9:E9"/>
  </mergeCells>
  <pageMargins left="0.7" right="0.7" top="0.75" bottom="0.75" header="0.3" footer="0.3"/>
  <pageSetup scale="74"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pageSetUpPr fitToPage="1"/>
  </sheetPr>
  <dimension ref="A1:L64"/>
  <sheetViews>
    <sheetView showGridLines="0" topLeftCell="A10" zoomScale="85" zoomScaleNormal="85" workbookViewId="0">
      <selection activeCell="B18" sqref="B18"/>
    </sheetView>
  </sheetViews>
  <sheetFormatPr defaultColWidth="9.140625" defaultRowHeight="12.6"/>
  <cols>
    <col min="1" max="1" width="50.140625" style="532" customWidth="1"/>
    <col min="2" max="2" width="17.42578125" style="532" customWidth="1"/>
    <col min="3" max="3" width="20.42578125" style="532" customWidth="1"/>
    <col min="4" max="5" width="17.42578125" style="532" customWidth="1"/>
    <col min="6" max="9" width="14.5703125" style="532" customWidth="1"/>
    <col min="10" max="10" width="15" style="532" customWidth="1"/>
    <col min="11" max="11" width="11.42578125" style="532" bestFit="1" customWidth="1"/>
    <col min="12" max="16384" width="9.140625" style="532"/>
  </cols>
  <sheetData>
    <row r="1" spans="1:12" ht="20.25" customHeight="1">
      <c r="A1" s="531" t="s">
        <v>1458</v>
      </c>
      <c r="B1" s="561"/>
      <c r="C1" s="561"/>
      <c r="E1" s="533"/>
      <c r="G1" s="562"/>
    </row>
    <row r="2" spans="1:12" ht="20.25" customHeight="1">
      <c r="A2" s="534" t="s">
        <v>1297</v>
      </c>
      <c r="B2" s="1103" t="str">
        <f>'1_Enrollment'!D2</f>
        <v>Tufts Health Public Plan, Inc.</v>
      </c>
      <c r="C2" s="207"/>
      <c r="D2" s="207"/>
      <c r="E2" s="208"/>
      <c r="F2" s="614"/>
      <c r="G2" s="543"/>
      <c r="H2" s="563"/>
      <c r="I2" s="564"/>
    </row>
    <row r="3" spans="1:12" ht="20.25" customHeight="1">
      <c r="A3" s="534" t="s">
        <v>1299</v>
      </c>
      <c r="B3" s="1103" t="str">
        <f>'1_Enrollment'!D3</f>
        <v>01/01/2022 to 12/31/2022</v>
      </c>
      <c r="C3" s="207"/>
      <c r="D3" s="207"/>
      <c r="E3" s="208"/>
      <c r="F3" s="614"/>
      <c r="G3" s="543"/>
      <c r="H3" s="563"/>
      <c r="I3" s="564"/>
    </row>
    <row r="4" spans="1:12" ht="20.25" customHeight="1">
      <c r="A4" s="534" t="s">
        <v>1301</v>
      </c>
      <c r="B4" s="1105">
        <f>'1_Enrollment'!D4</f>
        <v>45382</v>
      </c>
      <c r="C4" s="207"/>
      <c r="D4" s="207"/>
      <c r="E4" s="208"/>
      <c r="F4" s="614"/>
      <c r="H4" s="563"/>
      <c r="I4" s="564"/>
    </row>
    <row r="5" spans="1:12" ht="20.25" customHeight="1">
      <c r="A5" s="534" t="s">
        <v>1302</v>
      </c>
      <c r="B5" s="1103" t="str">
        <f>'1_Enrollment'!D5</f>
        <v>Jeffrey Muehlberg</v>
      </c>
      <c r="C5" s="207"/>
      <c r="D5" s="207"/>
      <c r="E5" s="208"/>
      <c r="F5" s="614"/>
      <c r="G5" s="543"/>
    </row>
    <row r="6" spans="1:12" ht="20.25" customHeight="1">
      <c r="A6" s="534" t="s">
        <v>1304</v>
      </c>
      <c r="B6" s="1105">
        <f>'1_Enrollment'!D6</f>
        <v>45412</v>
      </c>
      <c r="C6" s="207"/>
      <c r="D6" s="207"/>
      <c r="E6" s="208"/>
      <c r="F6" s="614"/>
      <c r="G6" s="543"/>
      <c r="H6" s="565"/>
    </row>
    <row r="7" spans="1:12" ht="12.95">
      <c r="A7" s="204" t="s">
        <v>1310</v>
      </c>
      <c r="B7" s="561"/>
      <c r="C7" s="561"/>
      <c r="F7" s="543"/>
      <c r="H7" s="565"/>
    </row>
    <row r="8" spans="1:12" ht="12.95">
      <c r="A8" s="566" t="s">
        <v>1459</v>
      </c>
      <c r="B8" s="561"/>
      <c r="C8" s="561"/>
      <c r="H8" s="565"/>
    </row>
    <row r="9" spans="1:12" ht="12.95">
      <c r="B9" s="1137" t="s">
        <v>1460</v>
      </c>
      <c r="C9" s="953"/>
      <c r="D9" s="953"/>
      <c r="E9" s="954"/>
      <c r="F9" s="953" t="s">
        <v>1461</v>
      </c>
      <c r="G9" s="953"/>
      <c r="H9" s="953"/>
      <c r="I9" s="955"/>
      <c r="L9" s="551"/>
    </row>
    <row r="10" spans="1:12" ht="12.95">
      <c r="A10" s="541"/>
      <c r="B10" s="615" t="s">
        <v>35</v>
      </c>
      <c r="C10" s="615" t="s">
        <v>36</v>
      </c>
      <c r="D10" s="615" t="s">
        <v>37</v>
      </c>
      <c r="E10" s="885" t="s">
        <v>38</v>
      </c>
      <c r="F10" s="615" t="s">
        <v>35</v>
      </c>
      <c r="G10" s="615" t="s">
        <v>36</v>
      </c>
      <c r="H10" s="615" t="s">
        <v>37</v>
      </c>
      <c r="I10" s="1138" t="s">
        <v>38</v>
      </c>
      <c r="J10" s="567"/>
    </row>
    <row r="11" spans="1:12" ht="16.5" customHeight="1">
      <c r="A11" s="532" t="s">
        <v>1462</v>
      </c>
      <c r="B11" s="629">
        <f>'2_Balance Sheet'!C11</f>
        <v>1694972.7277560756</v>
      </c>
      <c r="C11" s="629">
        <f>'2_Balance Sheet'!D11</f>
        <v>2623635.8730601659</v>
      </c>
      <c r="D11" s="629">
        <f>'2_Balance Sheet'!E11</f>
        <v>-6171607.6485808641</v>
      </c>
      <c r="E11" s="629">
        <f>'2_Balance Sheet'!F11</f>
        <v>-1707557.3099999996</v>
      </c>
      <c r="F11" s="568"/>
      <c r="G11" s="695"/>
      <c r="H11" s="695"/>
      <c r="I11" s="569"/>
      <c r="J11" s="543"/>
    </row>
    <row r="12" spans="1:12" ht="16.5" customHeight="1">
      <c r="A12" s="570" t="s">
        <v>1463</v>
      </c>
      <c r="B12" s="629">
        <f>'2_Balance Sheet'!C48-'2_Balance Sheet'!C29+0.1*'2_Balance Sheet'!C29</f>
        <v>2097739.3877560757</v>
      </c>
      <c r="C12" s="629">
        <f>'2_Balance Sheet'!D48-'2_Balance Sheet'!D29+0.1*'2_Balance Sheet'!D29</f>
        <v>3063208.6030601659</v>
      </c>
      <c r="D12" s="629">
        <f>'2_Balance Sheet'!E48-'2_Balance Sheet'!E29+0.1*'2_Balance Sheet'!E29</f>
        <v>-4155171.5585808642</v>
      </c>
      <c r="E12" s="629">
        <f>'2_Balance Sheet'!F48-'2_Balance Sheet'!F29+0.1*'2_Balance Sheet'!F29</f>
        <v>392082.57000000053</v>
      </c>
      <c r="F12" s="568"/>
      <c r="G12" s="695"/>
      <c r="H12" s="695"/>
      <c r="I12" s="569"/>
    </row>
    <row r="13" spans="1:12" ht="16.5" customHeight="1">
      <c r="A13" s="570" t="s">
        <v>155</v>
      </c>
      <c r="B13" s="629">
        <f>'2_Balance Sheet'!C78</f>
        <v>1845596.05</v>
      </c>
      <c r="C13" s="629">
        <f>'2_Balance Sheet'!D78</f>
        <v>169643.33999999985</v>
      </c>
      <c r="D13" s="629">
        <f>'2_Balance Sheet'!E78</f>
        <v>1423469.3990357846</v>
      </c>
      <c r="E13" s="629">
        <f>'2_Balance Sheet'!F78</f>
        <v>-1654048.3099999996</v>
      </c>
      <c r="F13" s="568"/>
      <c r="G13" s="695"/>
      <c r="H13" s="695"/>
      <c r="I13" s="569"/>
    </row>
    <row r="14" spans="1:12" ht="16.5" customHeight="1">
      <c r="A14" s="571" t="s">
        <v>157</v>
      </c>
      <c r="B14" s="630">
        <f>B12-B13</f>
        <v>252143.33775607566</v>
      </c>
      <c r="C14" s="630">
        <f>C12-C13</f>
        <v>2893565.263060166</v>
      </c>
      <c r="D14" s="630">
        <f>D12-D13</f>
        <v>-5578640.9576166486</v>
      </c>
      <c r="E14" s="692">
        <f>E12-E13</f>
        <v>2046130.8800000001</v>
      </c>
      <c r="F14" s="697"/>
      <c r="G14" s="573"/>
      <c r="H14" s="572"/>
      <c r="I14" s="573"/>
    </row>
    <row r="15" spans="1:12" ht="16.5" customHeight="1" thickBot="1">
      <c r="A15" s="574" t="s">
        <v>1464</v>
      </c>
      <c r="B15" s="631">
        <v>1500000</v>
      </c>
      <c r="C15" s="631">
        <f t="shared" ref="C15:I15" si="0">+B15</f>
        <v>1500000</v>
      </c>
      <c r="D15" s="631">
        <f t="shared" si="0"/>
        <v>1500000</v>
      </c>
      <c r="E15" s="693">
        <f t="shared" si="0"/>
        <v>1500000</v>
      </c>
      <c r="F15" s="698">
        <f t="shared" si="0"/>
        <v>1500000</v>
      </c>
      <c r="G15" s="575">
        <f t="shared" si="0"/>
        <v>1500000</v>
      </c>
      <c r="H15" s="691">
        <f t="shared" si="0"/>
        <v>1500000</v>
      </c>
      <c r="I15" s="575">
        <f t="shared" si="0"/>
        <v>1500000</v>
      </c>
      <c r="J15" s="576"/>
    </row>
    <row r="16" spans="1:12" ht="16.5" customHeight="1" thickTop="1">
      <c r="A16" s="574" t="s">
        <v>1465</v>
      </c>
      <c r="B16" s="621">
        <f t="shared" ref="B16:I16" si="1">SUM(B14-B15)</f>
        <v>-1247856.6622439243</v>
      </c>
      <c r="C16" s="621">
        <f t="shared" si="1"/>
        <v>1393565.263060166</v>
      </c>
      <c r="D16" s="621">
        <f t="shared" si="1"/>
        <v>-7078640.9576166486</v>
      </c>
      <c r="E16" s="694">
        <f t="shared" si="1"/>
        <v>546130.88000000012</v>
      </c>
      <c r="F16" s="577">
        <f t="shared" si="1"/>
        <v>-1500000</v>
      </c>
      <c r="G16" s="578">
        <f t="shared" si="1"/>
        <v>-1500000</v>
      </c>
      <c r="H16" s="696">
        <f t="shared" si="1"/>
        <v>-1500000</v>
      </c>
      <c r="I16" s="578">
        <f t="shared" si="1"/>
        <v>-1500000</v>
      </c>
      <c r="J16" s="576"/>
    </row>
    <row r="17" spans="1:10" ht="12.95">
      <c r="A17" s="574"/>
      <c r="B17" s="579"/>
      <c r="C17" s="579"/>
      <c r="D17" s="579"/>
      <c r="E17" s="579"/>
      <c r="F17" s="579"/>
      <c r="G17" s="579"/>
      <c r="H17" s="579"/>
      <c r="I17" s="579"/>
      <c r="J17" s="576"/>
    </row>
    <row r="18" spans="1:10" ht="15.75" customHeight="1">
      <c r="A18" s="574" t="s">
        <v>1466</v>
      </c>
      <c r="B18" s="580" t="str">
        <f>IF(B16&lt;0,"N","Y")</f>
        <v>N</v>
      </c>
      <c r="C18" s="580" t="str">
        <f t="shared" ref="C18:I18" si="2">IF(C16&lt;0,"N","Y")</f>
        <v>Y</v>
      </c>
      <c r="D18" s="580" t="str">
        <f t="shared" si="2"/>
        <v>N</v>
      </c>
      <c r="E18" s="580" t="str">
        <f t="shared" si="2"/>
        <v>Y</v>
      </c>
      <c r="F18" s="581" t="str">
        <f t="shared" si="2"/>
        <v>N</v>
      </c>
      <c r="G18" s="581" t="str">
        <f t="shared" si="2"/>
        <v>N</v>
      </c>
      <c r="H18" s="581" t="str">
        <f t="shared" si="2"/>
        <v>N</v>
      </c>
      <c r="I18" s="581" t="str">
        <f t="shared" si="2"/>
        <v>N</v>
      </c>
      <c r="J18" s="576"/>
    </row>
    <row r="19" spans="1:10" ht="15.75" customHeight="1">
      <c r="A19" s="582" t="s">
        <v>1467</v>
      </c>
      <c r="B19" s="580" t="str">
        <f>IF(B11&lt;1200000,"N","Y")</f>
        <v>Y</v>
      </c>
      <c r="C19" s="580" t="str">
        <f t="shared" ref="C19:I19" si="3">IF(C11&lt;1200000,"N","Y")</f>
        <v>Y</v>
      </c>
      <c r="D19" s="580" t="str">
        <f t="shared" si="3"/>
        <v>N</v>
      </c>
      <c r="E19" s="580" t="str">
        <f t="shared" si="3"/>
        <v>N</v>
      </c>
      <c r="F19" s="581" t="str">
        <f t="shared" si="3"/>
        <v>N</v>
      </c>
      <c r="G19" s="581" t="str">
        <f t="shared" si="3"/>
        <v>N</v>
      </c>
      <c r="H19" s="581" t="str">
        <f t="shared" si="3"/>
        <v>N</v>
      </c>
      <c r="I19" s="581" t="str">
        <f t="shared" si="3"/>
        <v>N</v>
      </c>
      <c r="J19" s="576"/>
    </row>
    <row r="20" spans="1:10" ht="12.95">
      <c r="A20" s="582"/>
      <c r="B20" s="561"/>
      <c r="C20" s="561"/>
      <c r="E20" s="543"/>
      <c r="F20" s="583"/>
      <c r="G20" s="584"/>
      <c r="H20" s="576"/>
      <c r="I20" s="576"/>
      <c r="J20" s="576"/>
    </row>
    <row r="21" spans="1:10" ht="25.5" customHeight="1">
      <c r="A21" s="1139" t="s">
        <v>1468</v>
      </c>
      <c r="B21" s="956"/>
      <c r="C21" s="956"/>
      <c r="D21" s="956"/>
      <c r="E21" s="956"/>
      <c r="F21" s="956"/>
      <c r="G21" s="956"/>
      <c r="H21" s="956"/>
      <c r="I21" s="957"/>
      <c r="J21" s="576"/>
    </row>
    <row r="22" spans="1:10">
      <c r="B22" s="561"/>
      <c r="C22" s="561"/>
      <c r="E22" s="543"/>
      <c r="F22" s="583"/>
      <c r="G22" s="584"/>
      <c r="H22" s="576"/>
      <c r="I22" s="576"/>
      <c r="J22" s="576"/>
    </row>
    <row r="23" spans="1:10" ht="12.95">
      <c r="A23" s="566" t="s">
        <v>1469</v>
      </c>
      <c r="B23" s="561"/>
      <c r="C23" s="561"/>
      <c r="E23" s="543"/>
      <c r="F23" s="583"/>
      <c r="G23" s="584"/>
      <c r="H23" s="576"/>
      <c r="I23" s="576"/>
      <c r="J23" s="576"/>
    </row>
    <row r="24" spans="1:10" ht="12.95">
      <c r="B24" s="1137" t="s">
        <v>1470</v>
      </c>
      <c r="C24" s="953"/>
      <c r="D24" s="953"/>
      <c r="E24" s="954"/>
      <c r="F24" s="953" t="s">
        <v>1471</v>
      </c>
      <c r="G24" s="953"/>
      <c r="H24" s="953"/>
      <c r="I24" s="955"/>
      <c r="J24" s="576"/>
    </row>
    <row r="25" spans="1:10" ht="12.95">
      <c r="B25" s="615" t="str">
        <f t="shared" ref="B25:I25" si="4">B10</f>
        <v>Q1</v>
      </c>
      <c r="C25" s="615" t="str">
        <f t="shared" si="4"/>
        <v>Q2</v>
      </c>
      <c r="D25" s="615" t="str">
        <f t="shared" si="4"/>
        <v>Q3</v>
      </c>
      <c r="E25" s="1140" t="str">
        <f t="shared" si="4"/>
        <v>Q4</v>
      </c>
      <c r="F25" s="616" t="str">
        <f t="shared" si="4"/>
        <v>Q1</v>
      </c>
      <c r="G25" s="615" t="str">
        <f t="shared" si="4"/>
        <v>Q2</v>
      </c>
      <c r="H25" s="615" t="str">
        <f t="shared" si="4"/>
        <v>Q3</v>
      </c>
      <c r="I25" s="615" t="str">
        <f t="shared" si="4"/>
        <v>Q4</v>
      </c>
      <c r="J25" s="576"/>
    </row>
    <row r="26" spans="1:10" ht="16.5" customHeight="1">
      <c r="A26" s="551" t="s">
        <v>1311</v>
      </c>
      <c r="B26" s="632">
        <f>'2_Balance Sheet'!C22</f>
        <v>2097739.3877560757</v>
      </c>
      <c r="C26" s="632">
        <f>'2_Balance Sheet'!D22</f>
        <v>3063208.6030601659</v>
      </c>
      <c r="D26" s="632">
        <f>'2_Balance Sheet'!E22</f>
        <v>-4155171.5585808642</v>
      </c>
      <c r="E26" s="700">
        <f>'2_Balance Sheet'!F22</f>
        <v>392082.57000000053</v>
      </c>
      <c r="F26" s="699"/>
      <c r="G26" s="617"/>
      <c r="H26" s="617"/>
      <c r="I26" s="618"/>
      <c r="J26" s="551"/>
    </row>
    <row r="27" spans="1:10" ht="16.5" customHeight="1">
      <c r="A27" s="551" t="s">
        <v>1318</v>
      </c>
      <c r="B27" s="632">
        <f>'2_Balance Sheet'!C67</f>
        <v>1845596.05</v>
      </c>
      <c r="C27" s="632">
        <f>'2_Balance Sheet'!D67</f>
        <v>169643.33999999985</v>
      </c>
      <c r="D27" s="632">
        <f>'2_Balance Sheet'!E67</f>
        <v>1423469.3990357846</v>
      </c>
      <c r="E27" s="700">
        <f>'2_Balance Sheet'!F67</f>
        <v>-1654048.3099999996</v>
      </c>
      <c r="F27" s="699"/>
      <c r="G27" s="617"/>
      <c r="H27" s="617"/>
      <c r="I27" s="618"/>
      <c r="J27" s="551"/>
    </row>
    <row r="28" spans="1:10" ht="16.5" customHeight="1">
      <c r="A28" s="551" t="s">
        <v>1437</v>
      </c>
      <c r="B28" s="779">
        <f>IF(B27=0,0,B26/B27)</f>
        <v>1.1366189192678839</v>
      </c>
      <c r="C28" s="779">
        <f>IF(C27=0,0,C26/C27)</f>
        <v>18.056757212279411</v>
      </c>
      <c r="D28" s="779">
        <f>IF(D27=0,0,D26/D27)</f>
        <v>-2.9190452294903229</v>
      </c>
      <c r="E28" s="780">
        <f>IF(E27=0,0,E26/E27)</f>
        <v>-0.23704420700989115</v>
      </c>
      <c r="F28" s="781"/>
      <c r="G28" s="782"/>
      <c r="H28" s="782"/>
      <c r="I28" s="783"/>
      <c r="J28" s="551"/>
    </row>
    <row r="29" spans="1:10" ht="16.5" customHeight="1">
      <c r="A29" s="551" t="s">
        <v>1472</v>
      </c>
      <c r="B29" s="779">
        <f>IF('2_Balance Sheet'!C67=0,0,'2_Balance Sheet'!C11/'2_Balance Sheet'!C67)</f>
        <v>0.91838770881422049</v>
      </c>
      <c r="C29" s="779">
        <f>IF('2_Balance Sheet'!D67=0,0,'2_Balance Sheet'!D11/'2_Balance Sheet'!D67)</f>
        <v>15.465599021218093</v>
      </c>
      <c r="D29" s="779">
        <f>IF('2_Balance Sheet'!E67=0,0,'2_Balance Sheet'!E11/'2_Balance Sheet'!E67)</f>
        <v>-4.3356096399131063</v>
      </c>
      <c r="E29" s="780">
        <f>IF('2_Balance Sheet'!F67=0,0,'2_Balance Sheet'!F11/'2_Balance Sheet'!F67)</f>
        <v>1.0323503247616752</v>
      </c>
      <c r="F29" s="781"/>
      <c r="G29" s="782"/>
      <c r="H29" s="782"/>
      <c r="I29" s="783"/>
      <c r="J29" s="551"/>
    </row>
    <row r="30" spans="1:10" ht="16.5" customHeight="1">
      <c r="A30" s="540" t="s">
        <v>1473</v>
      </c>
      <c r="B30" s="784">
        <f>B26-B27</f>
        <v>252143.33775607566</v>
      </c>
      <c r="C30" s="784">
        <f>C26-C27</f>
        <v>2893565.263060166</v>
      </c>
      <c r="D30" s="784">
        <f>D26-D27</f>
        <v>-5578640.9576166486</v>
      </c>
      <c r="E30" s="785">
        <f>E26-E27</f>
        <v>2046130.8800000001</v>
      </c>
      <c r="F30" s="786"/>
      <c r="G30" s="787"/>
      <c r="H30" s="787"/>
      <c r="I30" s="788"/>
    </row>
    <row r="31" spans="1:10" ht="16.5" customHeight="1" thickBot="1">
      <c r="A31" s="540" t="s">
        <v>1464</v>
      </c>
      <c r="B31" s="634" t="s">
        <v>1474</v>
      </c>
      <c r="C31" s="634" t="s">
        <v>1474</v>
      </c>
      <c r="D31" s="634" t="s">
        <v>1474</v>
      </c>
      <c r="E31" s="635" t="s">
        <v>1474</v>
      </c>
      <c r="F31" s="585" t="s">
        <v>1474</v>
      </c>
      <c r="G31" s="585" t="s">
        <v>1474</v>
      </c>
      <c r="H31" s="586" t="s">
        <v>1474</v>
      </c>
      <c r="I31" s="587" t="s">
        <v>1474</v>
      </c>
      <c r="J31" s="567"/>
    </row>
    <row r="32" spans="1:10" ht="16.5" customHeight="1" thickTop="1">
      <c r="A32" s="588" t="s">
        <v>1465</v>
      </c>
      <c r="B32" s="621">
        <f>B30</f>
        <v>252143.33775607566</v>
      </c>
      <c r="C32" s="621">
        <f t="shared" ref="C32:I32" si="5">C30</f>
        <v>2893565.263060166</v>
      </c>
      <c r="D32" s="621">
        <f t="shared" si="5"/>
        <v>-5578640.9576166486</v>
      </c>
      <c r="E32" s="622">
        <f t="shared" si="5"/>
        <v>2046130.8800000001</v>
      </c>
      <c r="F32" s="619">
        <f t="shared" si="5"/>
        <v>0</v>
      </c>
      <c r="G32" s="620">
        <f t="shared" si="5"/>
        <v>0</v>
      </c>
      <c r="H32" s="620">
        <f t="shared" si="5"/>
        <v>0</v>
      </c>
      <c r="I32" s="620">
        <f t="shared" si="5"/>
        <v>0</v>
      </c>
      <c r="J32" s="567"/>
    </row>
    <row r="33" spans="1:11" ht="12.95">
      <c r="A33" s="588"/>
      <c r="B33" s="589" t="s">
        <v>1454</v>
      </c>
      <c r="C33" s="589"/>
      <c r="D33" s="589"/>
      <c r="E33" s="590"/>
      <c r="F33" s="590"/>
      <c r="G33" s="590"/>
      <c r="H33" s="590"/>
      <c r="I33" s="590"/>
      <c r="J33" s="543"/>
    </row>
    <row r="34" spans="1:11" ht="15.75" customHeight="1">
      <c r="A34" s="588" t="s">
        <v>1466</v>
      </c>
      <c r="B34" s="636" t="str">
        <f>IF(B32&lt;0,"N","Y")</f>
        <v>Y</v>
      </c>
      <c r="C34" s="636" t="str">
        <f t="shared" ref="C34:I34" si="6">IF(C32&lt;0,"N","Y")</f>
        <v>Y</v>
      </c>
      <c r="D34" s="636" t="str">
        <f t="shared" si="6"/>
        <v>N</v>
      </c>
      <c r="E34" s="636" t="str">
        <f t="shared" si="6"/>
        <v>Y</v>
      </c>
      <c r="F34" s="581" t="str">
        <f t="shared" si="6"/>
        <v>Y</v>
      </c>
      <c r="G34" s="581" t="str">
        <f t="shared" si="6"/>
        <v>Y</v>
      </c>
      <c r="H34" s="581" t="str">
        <f t="shared" si="6"/>
        <v>Y</v>
      </c>
      <c r="I34" s="581" t="str">
        <f t="shared" si="6"/>
        <v>Y</v>
      </c>
      <c r="J34" s="543"/>
    </row>
    <row r="35" spans="1:11">
      <c r="B35" s="561"/>
      <c r="C35" s="561"/>
      <c r="F35" s="591"/>
      <c r="G35" s="591"/>
      <c r="H35" s="591"/>
    </row>
    <row r="36" spans="1:11" ht="12.95">
      <c r="A36" s="566" t="s">
        <v>1475</v>
      </c>
      <c r="B36" s="561"/>
      <c r="C36" s="561"/>
      <c r="F36" s="591"/>
      <c r="G36" s="591"/>
      <c r="H36" s="591"/>
    </row>
    <row r="37" spans="1:11" ht="12.95">
      <c r="B37" s="950" t="s">
        <v>1476</v>
      </c>
      <c r="C37" s="951"/>
      <c r="D37" s="952" t="s">
        <v>1477</v>
      </c>
      <c r="E37" s="950"/>
      <c r="F37" s="950"/>
      <c r="G37" s="950"/>
      <c r="H37" s="950"/>
      <c r="I37" s="950"/>
      <c r="J37" s="950"/>
    </row>
    <row r="38" spans="1:11" ht="16.5" customHeight="1">
      <c r="A38" s="551"/>
      <c r="B38" s="969" t="s">
        <v>1478</v>
      </c>
      <c r="C38" s="972" t="s">
        <v>1479</v>
      </c>
      <c r="D38" s="948" t="s">
        <v>1480</v>
      </c>
      <c r="E38" s="975" t="s">
        <v>1481</v>
      </c>
      <c r="F38" s="948" t="s">
        <v>157</v>
      </c>
      <c r="G38" s="963" t="s">
        <v>1482</v>
      </c>
      <c r="H38" s="948" t="s">
        <v>1483</v>
      </c>
      <c r="I38" s="963" t="s">
        <v>1484</v>
      </c>
      <c r="J38" s="965" t="s">
        <v>1485</v>
      </c>
    </row>
    <row r="39" spans="1:11" ht="29.25" customHeight="1">
      <c r="A39" s="551"/>
      <c r="B39" s="970"/>
      <c r="C39" s="973"/>
      <c r="D39" s="948"/>
      <c r="E39" s="975"/>
      <c r="F39" s="948"/>
      <c r="G39" s="963"/>
      <c r="H39" s="948"/>
      <c r="I39" s="963"/>
      <c r="J39" s="965"/>
    </row>
    <row r="40" spans="1:11" ht="18.75" customHeight="1">
      <c r="B40" s="970"/>
      <c r="C40" s="973"/>
      <c r="D40" s="948"/>
      <c r="E40" s="975"/>
      <c r="F40" s="948"/>
      <c r="G40" s="963"/>
      <c r="H40" s="948"/>
      <c r="I40" s="963"/>
      <c r="J40" s="965"/>
    </row>
    <row r="41" spans="1:11" ht="15" customHeight="1">
      <c r="B41" s="971"/>
      <c r="C41" s="974"/>
      <c r="D41" s="949"/>
      <c r="E41" s="976"/>
      <c r="F41" s="949"/>
      <c r="G41" s="964"/>
      <c r="H41" s="949"/>
      <c r="I41" s="964"/>
      <c r="J41" s="966"/>
    </row>
    <row r="42" spans="1:11" ht="15.75" customHeight="1">
      <c r="A42" s="570" t="s">
        <v>1486</v>
      </c>
      <c r="B42" s="623">
        <f>+'3A_Income Stmnt_Summary'!CI58</f>
        <v>26646712.084272571</v>
      </c>
      <c r="C42" s="623">
        <f>IF(B42/2&gt;'3A_Income Stmnt_Summary'!CI21/2*0.88,'3A_Income Stmnt_Summary'!CI21/2*0.88,B42/2)</f>
        <v>13323356.042136285</v>
      </c>
      <c r="D42" s="628"/>
      <c r="E42" s="626"/>
      <c r="F42" s="624">
        <f>'2_Balance Sheet'!C93</f>
        <v>252143.33775607566</v>
      </c>
      <c r="G42" s="626"/>
      <c r="H42" s="625">
        <f>'2_Balance Sheet'!C30</f>
        <v>0</v>
      </c>
      <c r="I42" s="626"/>
      <c r="J42" s="627" t="s">
        <v>1487</v>
      </c>
      <c r="K42" s="584"/>
    </row>
    <row r="43" spans="1:11" ht="15.75" customHeight="1">
      <c r="A43" s="570" t="s">
        <v>1488</v>
      </c>
      <c r="B43" s="623">
        <f>+'3A_Income Stmnt_Summary'!CJ58</f>
        <v>28882068.863001928</v>
      </c>
      <c r="C43" s="623">
        <f>IF(B43/2&gt;'3A_Income Stmnt_Summary'!CJ21/2*0.88,'3A_Income Stmnt_Summary'!CJ21/2*0.88,B43/2)</f>
        <v>14441034.431500964</v>
      </c>
      <c r="D43" s="628"/>
      <c r="E43" s="626"/>
      <c r="F43" s="624">
        <f>'2_Balance Sheet'!D93</f>
        <v>2893565.263060166</v>
      </c>
      <c r="G43" s="626"/>
      <c r="H43" s="625">
        <f>'2_Balance Sheet'!D30</f>
        <v>0</v>
      </c>
      <c r="I43" s="626"/>
      <c r="J43" s="627" t="s">
        <v>1487</v>
      </c>
      <c r="K43" s="584"/>
    </row>
    <row r="44" spans="1:11" ht="15.75" customHeight="1">
      <c r="A44" s="570" t="s">
        <v>1489</v>
      </c>
      <c r="B44" s="623">
        <f>+'3A_Income Stmnt_Summary'!CK58</f>
        <v>33428050.797910586</v>
      </c>
      <c r="C44" s="623">
        <f>IF(B44/2&gt;'3A_Income Stmnt_Summary'!CK21/2*0.88,'3A_Income Stmnt_Summary'!CK21/2*0.88,B44/2)</f>
        <v>15620992.96527034</v>
      </c>
      <c r="D44" s="628"/>
      <c r="E44" s="626"/>
      <c r="F44" s="624">
        <f>'2_Balance Sheet'!E93</f>
        <v>-5578640.9576166486</v>
      </c>
      <c r="G44" s="626"/>
      <c r="H44" s="625">
        <f>'2_Balance Sheet'!E30</f>
        <v>0</v>
      </c>
      <c r="I44" s="626"/>
      <c r="J44" s="627" t="s">
        <v>1487</v>
      </c>
      <c r="K44" s="584"/>
    </row>
    <row r="45" spans="1:11" ht="15.75" customHeight="1">
      <c r="A45" s="570" t="s">
        <v>1490</v>
      </c>
      <c r="B45" s="623">
        <f>+'3A_Income Stmnt_Summary'!CL58</f>
        <v>42321669.624012873</v>
      </c>
      <c r="C45" s="623">
        <f>IF(B45/2&gt;'3A_Income Stmnt_Summary'!CL21/2*0.88,'3A_Income Stmnt_Summary'!CL21/2*0.88,B45/2)</f>
        <v>20878446.178665631</v>
      </c>
      <c r="D45" s="628"/>
      <c r="E45" s="626"/>
      <c r="F45" s="624">
        <f>'2_Balance Sheet'!F93</f>
        <v>2046130.8800000001</v>
      </c>
      <c r="G45" s="626"/>
      <c r="H45" s="625">
        <f>'2_Balance Sheet'!F30</f>
        <v>0</v>
      </c>
      <c r="I45" s="626"/>
      <c r="J45" s="627" t="s">
        <v>1487</v>
      </c>
      <c r="K45" s="584"/>
    </row>
    <row r="46" spans="1:11" ht="12.95">
      <c r="B46" s="561"/>
      <c r="C46" s="592"/>
      <c r="D46" s="593"/>
      <c r="E46" s="594"/>
    </row>
    <row r="47" spans="1:11" ht="12.95">
      <c r="A47" s="967" t="s">
        <v>1491</v>
      </c>
      <c r="B47" s="967"/>
      <c r="C47" s="967"/>
    </row>
    <row r="48" spans="1:11">
      <c r="A48" s="570"/>
      <c r="B48" s="561"/>
      <c r="C48" s="561"/>
    </row>
    <row r="49" spans="1:10" ht="15.75" customHeight="1">
      <c r="B49" s="615" t="s">
        <v>1492</v>
      </c>
      <c r="C49" s="615" t="s">
        <v>1493</v>
      </c>
      <c r="F49" s="1141" t="s">
        <v>1494</v>
      </c>
      <c r="G49" s="968"/>
      <c r="H49" s="958"/>
    </row>
    <row r="50" spans="1:10" ht="15.75" customHeight="1">
      <c r="A50" s="570" t="s">
        <v>157</v>
      </c>
      <c r="B50" s="637"/>
      <c r="C50" s="638"/>
      <c r="F50" s="595" t="s">
        <v>15</v>
      </c>
      <c r="G50" s="959" t="s">
        <v>1495</v>
      </c>
      <c r="H50" s="960"/>
    </row>
    <row r="51" spans="1:10" ht="15.75" customHeight="1">
      <c r="A51" s="570" t="s">
        <v>1496</v>
      </c>
      <c r="B51" s="637"/>
      <c r="C51" s="638"/>
      <c r="F51" s="596" t="s">
        <v>16</v>
      </c>
      <c r="G51" s="1142" t="s">
        <v>1497</v>
      </c>
      <c r="H51" s="958"/>
    </row>
    <row r="52" spans="1:10" ht="15.75" customHeight="1">
      <c r="A52" s="570" t="s">
        <v>1498</v>
      </c>
      <c r="B52" s="637"/>
      <c r="C52" s="638"/>
      <c r="F52" s="596" t="s">
        <v>17</v>
      </c>
      <c r="G52" s="1142" t="s">
        <v>1499</v>
      </c>
      <c r="H52" s="958"/>
    </row>
    <row r="53" spans="1:10" ht="15.75" customHeight="1">
      <c r="A53" s="582" t="s">
        <v>1500</v>
      </c>
      <c r="B53" s="639"/>
      <c r="C53" s="640"/>
      <c r="D53" s="551"/>
      <c r="E53" s="551"/>
      <c r="F53" s="596" t="s">
        <v>18</v>
      </c>
      <c r="G53" s="959" t="s">
        <v>1501</v>
      </c>
      <c r="H53" s="960"/>
      <c r="I53" s="551"/>
      <c r="J53" s="551"/>
    </row>
    <row r="54" spans="1:10" ht="12.95">
      <c r="A54" s="582"/>
      <c r="B54" s="597"/>
      <c r="C54" s="598"/>
      <c r="D54" s="551"/>
      <c r="E54" s="551"/>
      <c r="F54" s="543"/>
      <c r="G54" s="543"/>
      <c r="H54" s="551"/>
      <c r="I54" s="551"/>
      <c r="J54" s="551"/>
    </row>
    <row r="55" spans="1:10">
      <c r="B55" s="561"/>
      <c r="C55" s="561"/>
    </row>
    <row r="56" spans="1:10">
      <c r="A56" s="599"/>
      <c r="B56" s="599"/>
      <c r="C56" s="600"/>
      <c r="D56" s="543"/>
      <c r="F56" s="601" t="s">
        <v>1502</v>
      </c>
    </row>
    <row r="57" spans="1:10">
      <c r="A57" s="543"/>
      <c r="B57" s="600"/>
      <c r="C57" s="600"/>
      <c r="D57" s="543"/>
      <c r="F57" s="961" t="s">
        <v>1503</v>
      </c>
      <c r="G57" s="961"/>
      <c r="H57" s="961"/>
      <c r="I57" s="961"/>
      <c r="J57" s="961"/>
    </row>
    <row r="58" spans="1:10">
      <c r="A58" s="599"/>
      <c r="B58" s="599"/>
      <c r="C58" s="600"/>
      <c r="D58" s="543"/>
      <c r="F58" s="961"/>
      <c r="G58" s="961"/>
      <c r="H58" s="961"/>
      <c r="I58" s="961"/>
      <c r="J58" s="961"/>
    </row>
    <row r="59" spans="1:10">
      <c r="A59" s="962"/>
      <c r="B59" s="962"/>
      <c r="C59" s="962"/>
      <c r="D59" s="543"/>
    </row>
    <row r="60" spans="1:10">
      <c r="A60" s="599"/>
      <c r="B60" s="599"/>
      <c r="C60" s="600"/>
      <c r="D60" s="543"/>
    </row>
    <row r="61" spans="1:10">
      <c r="A61" s="599"/>
      <c r="B61" s="599"/>
      <c r="C61" s="600"/>
      <c r="D61" s="543"/>
      <c r="G61" s="543"/>
      <c r="H61" s="543"/>
    </row>
    <row r="62" spans="1:10" ht="12.95">
      <c r="A62" s="602"/>
      <c r="B62" s="600"/>
      <c r="C62" s="600"/>
      <c r="D62" s="543"/>
    </row>
    <row r="63" spans="1:10">
      <c r="A63" s="600"/>
      <c r="B63" s="600"/>
      <c r="C63" s="600"/>
      <c r="D63" s="543"/>
    </row>
    <row r="64" spans="1:10">
      <c r="B64" s="561"/>
      <c r="C64" s="561"/>
    </row>
  </sheetData>
  <sheetProtection formatColumns="0"/>
  <mergeCells count="24">
    <mergeCell ref="G52:H52"/>
    <mergeCell ref="G53:H53"/>
    <mergeCell ref="F57:J58"/>
    <mergeCell ref="A59:C59"/>
    <mergeCell ref="I38:I41"/>
    <mergeCell ref="J38:J41"/>
    <mergeCell ref="A47:C47"/>
    <mergeCell ref="F49:H49"/>
    <mergeCell ref="G51:H51"/>
    <mergeCell ref="G50:H50"/>
    <mergeCell ref="B38:B41"/>
    <mergeCell ref="C38:C41"/>
    <mergeCell ref="D38:D41"/>
    <mergeCell ref="E38:E41"/>
    <mergeCell ref="F38:F41"/>
    <mergeCell ref="G38:G41"/>
    <mergeCell ref="H38:H41"/>
    <mergeCell ref="B37:C37"/>
    <mergeCell ref="D37:J37"/>
    <mergeCell ref="B9:E9"/>
    <mergeCell ref="F9:I9"/>
    <mergeCell ref="A21:I21"/>
    <mergeCell ref="B24:E24"/>
    <mergeCell ref="F24:I24"/>
  </mergeCells>
  <conditionalFormatting sqref="B18:I19 B34:I34">
    <cfRule type="cellIs" dxfId="0" priority="1" stopIfTrue="1" operator="equal">
      <formula>"N"</formula>
    </cfRule>
  </conditionalFormatting>
  <pageMargins left="0.7" right="0.7" top="0.75" bottom="0.75" header="0.3" footer="0.3"/>
  <pageSetup scale="53"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sheetPr>
  <dimension ref="A1:N154"/>
  <sheetViews>
    <sheetView showGridLines="0" zoomScale="70" zoomScaleNormal="70" workbookViewId="0">
      <pane xSplit="1" ySplit="8" topLeftCell="B9" activePane="bottomRight" state="frozen"/>
      <selection pane="bottomRight"/>
      <selection pane="bottomLeft" activeCell="A8" sqref="A8:L8"/>
      <selection pane="topRight" activeCell="A8" sqref="A8:L8"/>
    </sheetView>
  </sheetViews>
  <sheetFormatPr defaultColWidth="9.140625" defaultRowHeight="12.6"/>
  <cols>
    <col min="1" max="2" width="6.5703125" style="506" customWidth="1"/>
    <col min="3" max="3" width="33.42578125" style="506" customWidth="1"/>
    <col min="4" max="4" width="13.140625" style="506" customWidth="1"/>
    <col min="5" max="5" width="35.42578125" style="506" bestFit="1" customWidth="1"/>
    <col min="6" max="6" width="17.42578125" style="506" customWidth="1"/>
    <col min="7" max="8" width="16.140625" style="506" customWidth="1"/>
    <col min="9" max="11" width="17.42578125" style="506" customWidth="1"/>
    <col min="12" max="13" width="17.140625" style="506" customWidth="1"/>
    <col min="14" max="14" width="19.140625" style="506" customWidth="1"/>
    <col min="15" max="16384" width="9.140625" style="506"/>
  </cols>
  <sheetData>
    <row r="1" spans="1:14" ht="15.6">
      <c r="A1" s="508" t="s">
        <v>1504</v>
      </c>
      <c r="B1" s="125"/>
      <c r="C1" s="133"/>
      <c r="D1" s="134"/>
      <c r="E1" s="133"/>
      <c r="F1" s="133"/>
      <c r="G1" s="509"/>
      <c r="H1" s="509"/>
      <c r="I1" s="509"/>
      <c r="J1" s="509"/>
      <c r="K1" s="509"/>
      <c r="L1" s="509"/>
      <c r="M1" s="509"/>
      <c r="N1" s="509"/>
    </row>
    <row r="2" spans="1:14" ht="12.95">
      <c r="A2" s="192"/>
      <c r="B2" s="205" t="s">
        <v>1297</v>
      </c>
      <c r="C2" s="509"/>
      <c r="D2" s="1103" t="str">
        <f>'1_Enrollment'!D2</f>
        <v>Tufts Health Public Plan, Inc.</v>
      </c>
      <c r="E2" s="207"/>
      <c r="F2" s="207"/>
      <c r="G2" s="208"/>
      <c r="H2" s="509"/>
      <c r="I2" s="509"/>
      <c r="J2" s="509"/>
      <c r="K2" s="509"/>
      <c r="L2" s="509"/>
      <c r="M2" s="509"/>
      <c r="N2" s="509"/>
    </row>
    <row r="3" spans="1:14" ht="12.95">
      <c r="A3" s="192"/>
      <c r="B3" s="205" t="s">
        <v>1299</v>
      </c>
      <c r="C3" s="509"/>
      <c r="D3" s="1103" t="str">
        <f>'1_Enrollment'!D3</f>
        <v>01/01/2022 to 12/31/2022</v>
      </c>
      <c r="E3" s="207"/>
      <c r="F3" s="207"/>
      <c r="G3" s="208"/>
      <c r="H3" s="509"/>
      <c r="I3" s="509"/>
      <c r="J3" s="509"/>
      <c r="K3" s="509"/>
      <c r="L3" s="509"/>
      <c r="M3" s="509"/>
      <c r="N3" s="509"/>
    </row>
    <row r="4" spans="1:14" ht="12.95">
      <c r="A4" s="192"/>
      <c r="B4" s="205" t="s">
        <v>1301</v>
      </c>
      <c r="C4" s="509"/>
      <c r="D4" s="1105">
        <f>'1_Enrollment'!D4</f>
        <v>45382</v>
      </c>
      <c r="E4" s="207"/>
      <c r="F4" s="207"/>
      <c r="G4" s="208"/>
      <c r="H4" s="509"/>
      <c r="I4" s="509"/>
      <c r="J4" s="509"/>
      <c r="K4" s="509"/>
      <c r="L4" s="509"/>
      <c r="M4" s="509"/>
      <c r="N4" s="509"/>
    </row>
    <row r="5" spans="1:14" ht="12.95">
      <c r="A5" s="192"/>
      <c r="B5" s="205" t="s">
        <v>1302</v>
      </c>
      <c r="C5" s="509"/>
      <c r="D5" s="1103" t="str">
        <f>'1_Enrollment'!D5</f>
        <v>Jeffrey Muehlberg</v>
      </c>
      <c r="E5" s="207"/>
      <c r="F5" s="207"/>
      <c r="G5" s="208"/>
      <c r="H5" s="509"/>
      <c r="I5" s="509"/>
      <c r="J5" s="509"/>
      <c r="K5" s="509"/>
      <c r="L5" s="509"/>
      <c r="M5" s="509"/>
      <c r="N5" s="509"/>
    </row>
    <row r="6" spans="1:14" ht="12.95">
      <c r="A6" s="192"/>
      <c r="B6" s="205" t="s">
        <v>1304</v>
      </c>
      <c r="C6" s="509"/>
      <c r="D6" s="1105">
        <f>'1_Enrollment'!D6</f>
        <v>45412</v>
      </c>
      <c r="E6" s="207"/>
      <c r="F6" s="207"/>
      <c r="G6" s="208"/>
      <c r="H6" s="509"/>
      <c r="I6" s="509"/>
      <c r="J6" s="509"/>
      <c r="K6" s="509"/>
      <c r="L6" s="509"/>
      <c r="M6" s="509"/>
      <c r="N6" s="509"/>
    </row>
    <row r="7" spans="1:14" ht="15.95" thickBot="1">
      <c r="A7" s="177"/>
      <c r="B7" s="192" t="s">
        <v>1310</v>
      </c>
      <c r="C7" s="509"/>
      <c r="D7" s="509"/>
      <c r="E7" s="509"/>
      <c r="F7" s="509"/>
      <c r="G7" s="509"/>
      <c r="H7" s="509"/>
      <c r="I7" s="509"/>
      <c r="J7" s="509"/>
      <c r="K7" s="509"/>
      <c r="L7" s="509"/>
      <c r="M7" s="509"/>
      <c r="N7" s="509"/>
    </row>
    <row r="8" spans="1:14" ht="26.45" thickBot="1">
      <c r="A8" s="130" t="s">
        <v>485</v>
      </c>
      <c r="B8" s="130" t="s">
        <v>1505</v>
      </c>
      <c r="C8" s="130" t="s">
        <v>1506</v>
      </c>
      <c r="D8" s="130" t="s">
        <v>1307</v>
      </c>
      <c r="E8" s="130" t="s">
        <v>1507</v>
      </c>
      <c r="F8" s="129" t="s">
        <v>1508</v>
      </c>
      <c r="G8" s="129" t="s">
        <v>1509</v>
      </c>
      <c r="H8" s="129" t="s">
        <v>1510</v>
      </c>
      <c r="I8" s="129" t="s">
        <v>1511</v>
      </c>
      <c r="J8" s="129" t="s">
        <v>1512</v>
      </c>
      <c r="K8" s="129" t="s">
        <v>479</v>
      </c>
      <c r="L8" s="129" t="s">
        <v>1513</v>
      </c>
      <c r="M8" s="129" t="s">
        <v>1514</v>
      </c>
    </row>
    <row r="9" spans="1:14">
      <c r="A9" s="510">
        <v>1</v>
      </c>
      <c r="B9" s="178"/>
      <c r="C9" s="179"/>
      <c r="D9" s="179"/>
      <c r="E9" s="1143"/>
      <c r="F9" s="774"/>
      <c r="G9" s="774"/>
      <c r="H9" s="774"/>
      <c r="I9" s="774"/>
      <c r="J9" s="774"/>
      <c r="K9" s="774"/>
      <c r="L9" s="774"/>
      <c r="M9" s="513">
        <f>SUM(F9:L9)</f>
        <v>0</v>
      </c>
    </row>
    <row r="10" spans="1:14">
      <c r="A10" s="511">
        <v>2</v>
      </c>
      <c r="B10" s="180"/>
      <c r="C10" s="181"/>
      <c r="D10" s="181"/>
      <c r="E10" s="182"/>
      <c r="F10" s="183"/>
      <c r="G10" s="183"/>
      <c r="H10" s="183"/>
      <c r="I10" s="183"/>
      <c r="J10" s="183"/>
      <c r="K10" s="183"/>
      <c r="L10" s="183"/>
      <c r="M10" s="514">
        <f>SUM(F10:L10)</f>
        <v>0</v>
      </c>
    </row>
    <row r="11" spans="1:14">
      <c r="A11" s="511">
        <v>3</v>
      </c>
      <c r="B11" s="180"/>
      <c r="C11" s="181"/>
      <c r="D11" s="181"/>
      <c r="E11" s="182"/>
      <c r="F11" s="183"/>
      <c r="G11" s="183"/>
      <c r="H11" s="183"/>
      <c r="I11" s="183"/>
      <c r="J11" s="183"/>
      <c r="K11" s="183"/>
      <c r="L11" s="183"/>
      <c r="M11" s="514">
        <f t="shared" ref="M11:M34" si="0">SUM(F11:L11)</f>
        <v>0</v>
      </c>
    </row>
    <row r="12" spans="1:14">
      <c r="A12" s="511">
        <v>4</v>
      </c>
      <c r="B12" s="180"/>
      <c r="C12" s="181"/>
      <c r="D12" s="181"/>
      <c r="E12" s="182"/>
      <c r="F12" s="183"/>
      <c r="G12" s="183"/>
      <c r="H12" s="183"/>
      <c r="I12" s="183"/>
      <c r="J12" s="183"/>
      <c r="K12" s="183"/>
      <c r="L12" s="183"/>
      <c r="M12" s="514">
        <f t="shared" si="0"/>
        <v>0</v>
      </c>
    </row>
    <row r="13" spans="1:14">
      <c r="A13" s="511">
        <v>5</v>
      </c>
      <c r="B13" s="180"/>
      <c r="C13" s="181"/>
      <c r="D13" s="181"/>
      <c r="E13" s="182"/>
      <c r="F13" s="183"/>
      <c r="G13" s="183"/>
      <c r="H13" s="183"/>
      <c r="I13" s="183"/>
      <c r="J13" s="183"/>
      <c r="K13" s="183"/>
      <c r="L13" s="183"/>
      <c r="M13" s="514">
        <f t="shared" si="0"/>
        <v>0</v>
      </c>
    </row>
    <row r="14" spans="1:14">
      <c r="A14" s="511">
        <v>6</v>
      </c>
      <c r="B14" s="180"/>
      <c r="C14" s="181"/>
      <c r="D14" s="181"/>
      <c r="E14" s="182"/>
      <c r="F14" s="183"/>
      <c r="G14" s="183"/>
      <c r="H14" s="183"/>
      <c r="I14" s="183"/>
      <c r="J14" s="183"/>
      <c r="K14" s="183"/>
      <c r="L14" s="183"/>
      <c r="M14" s="514">
        <f t="shared" si="0"/>
        <v>0</v>
      </c>
    </row>
    <row r="15" spans="1:14">
      <c r="A15" s="511">
        <v>7</v>
      </c>
      <c r="B15" s="180"/>
      <c r="C15" s="181"/>
      <c r="D15" s="181"/>
      <c r="E15" s="182"/>
      <c r="F15" s="183"/>
      <c r="G15" s="183"/>
      <c r="H15" s="183"/>
      <c r="I15" s="183"/>
      <c r="J15" s="183"/>
      <c r="K15" s="183"/>
      <c r="L15" s="183"/>
      <c r="M15" s="514">
        <f t="shared" si="0"/>
        <v>0</v>
      </c>
    </row>
    <row r="16" spans="1:14">
      <c r="A16" s="511">
        <v>8</v>
      </c>
      <c r="B16" s="180"/>
      <c r="C16" s="181"/>
      <c r="D16" s="181"/>
      <c r="E16" s="182"/>
      <c r="F16" s="183"/>
      <c r="G16" s="183"/>
      <c r="H16" s="183"/>
      <c r="I16" s="183"/>
      <c r="J16" s="183"/>
      <c r="K16" s="183"/>
      <c r="L16" s="183"/>
      <c r="M16" s="514">
        <f t="shared" si="0"/>
        <v>0</v>
      </c>
    </row>
    <row r="17" spans="1:13">
      <c r="A17" s="511">
        <v>9</v>
      </c>
      <c r="B17" s="180"/>
      <c r="C17" s="181"/>
      <c r="D17" s="181"/>
      <c r="E17" s="182"/>
      <c r="F17" s="183"/>
      <c r="G17" s="183"/>
      <c r="H17" s="183"/>
      <c r="I17" s="183"/>
      <c r="J17" s="183"/>
      <c r="K17" s="183"/>
      <c r="L17" s="183"/>
      <c r="M17" s="514">
        <f t="shared" si="0"/>
        <v>0</v>
      </c>
    </row>
    <row r="18" spans="1:13">
      <c r="A18" s="511">
        <v>10</v>
      </c>
      <c r="B18" s="180"/>
      <c r="C18" s="181"/>
      <c r="D18" s="181"/>
      <c r="E18" s="182"/>
      <c r="F18" s="183"/>
      <c r="G18" s="183"/>
      <c r="H18" s="183"/>
      <c r="I18" s="183"/>
      <c r="J18" s="183"/>
      <c r="K18" s="183"/>
      <c r="L18" s="183"/>
      <c r="M18" s="514">
        <f t="shared" si="0"/>
        <v>0</v>
      </c>
    </row>
    <row r="19" spans="1:13">
      <c r="A19" s="511">
        <v>11</v>
      </c>
      <c r="B19" s="180"/>
      <c r="C19" s="181"/>
      <c r="D19" s="181"/>
      <c r="E19" s="182"/>
      <c r="F19" s="183"/>
      <c r="G19" s="183"/>
      <c r="H19" s="183"/>
      <c r="I19" s="183"/>
      <c r="J19" s="183"/>
      <c r="K19" s="183"/>
      <c r="L19" s="183"/>
      <c r="M19" s="514">
        <f t="shared" si="0"/>
        <v>0</v>
      </c>
    </row>
    <row r="20" spans="1:13">
      <c r="A20" s="511">
        <v>12</v>
      </c>
      <c r="B20" s="180"/>
      <c r="C20" s="181"/>
      <c r="D20" s="181"/>
      <c r="E20" s="182"/>
      <c r="F20" s="183"/>
      <c r="G20" s="183"/>
      <c r="H20" s="183"/>
      <c r="I20" s="183"/>
      <c r="J20" s="183"/>
      <c r="K20" s="183"/>
      <c r="L20" s="183"/>
      <c r="M20" s="514">
        <f t="shared" si="0"/>
        <v>0</v>
      </c>
    </row>
    <row r="21" spans="1:13">
      <c r="A21" s="511">
        <v>13</v>
      </c>
      <c r="B21" s="180"/>
      <c r="C21" s="181"/>
      <c r="D21" s="181"/>
      <c r="E21" s="182"/>
      <c r="F21" s="183"/>
      <c r="G21" s="183"/>
      <c r="H21" s="183"/>
      <c r="I21" s="183"/>
      <c r="J21" s="183"/>
      <c r="K21" s="183"/>
      <c r="L21" s="183"/>
      <c r="M21" s="514">
        <f t="shared" si="0"/>
        <v>0</v>
      </c>
    </row>
    <row r="22" spans="1:13">
      <c r="A22" s="511">
        <v>14</v>
      </c>
      <c r="B22" s="180"/>
      <c r="C22" s="181"/>
      <c r="D22" s="181"/>
      <c r="E22" s="182"/>
      <c r="F22" s="183"/>
      <c r="G22" s="183"/>
      <c r="H22" s="183"/>
      <c r="I22" s="183"/>
      <c r="J22" s="183"/>
      <c r="K22" s="183"/>
      <c r="L22" s="183"/>
      <c r="M22" s="514">
        <f t="shared" si="0"/>
        <v>0</v>
      </c>
    </row>
    <row r="23" spans="1:13">
      <c r="A23" s="511">
        <v>15</v>
      </c>
      <c r="B23" s="180"/>
      <c r="C23" s="181"/>
      <c r="D23" s="181"/>
      <c r="E23" s="182"/>
      <c r="F23" s="183"/>
      <c r="G23" s="183"/>
      <c r="H23" s="183"/>
      <c r="I23" s="183"/>
      <c r="J23" s="183"/>
      <c r="K23" s="183"/>
      <c r="L23" s="183"/>
      <c r="M23" s="514">
        <f t="shared" si="0"/>
        <v>0</v>
      </c>
    </row>
    <row r="24" spans="1:13">
      <c r="A24" s="511">
        <v>16</v>
      </c>
      <c r="B24" s="180"/>
      <c r="C24" s="181"/>
      <c r="D24" s="181"/>
      <c r="E24" s="182"/>
      <c r="F24" s="183"/>
      <c r="G24" s="183"/>
      <c r="H24" s="183"/>
      <c r="I24" s="183"/>
      <c r="J24" s="183"/>
      <c r="K24" s="183"/>
      <c r="L24" s="183"/>
      <c r="M24" s="514">
        <f t="shared" si="0"/>
        <v>0</v>
      </c>
    </row>
    <row r="25" spans="1:13">
      <c r="A25" s="511">
        <v>17</v>
      </c>
      <c r="B25" s="180"/>
      <c r="C25" s="181"/>
      <c r="D25" s="181"/>
      <c r="E25" s="182"/>
      <c r="F25" s="183"/>
      <c r="G25" s="183"/>
      <c r="H25" s="183"/>
      <c r="I25" s="183"/>
      <c r="J25" s="183"/>
      <c r="K25" s="183"/>
      <c r="L25" s="183"/>
      <c r="M25" s="514">
        <f t="shared" si="0"/>
        <v>0</v>
      </c>
    </row>
    <row r="26" spans="1:13">
      <c r="A26" s="511">
        <v>18</v>
      </c>
      <c r="B26" s="180"/>
      <c r="C26" s="181"/>
      <c r="D26" s="181"/>
      <c r="E26" s="182"/>
      <c r="F26" s="183"/>
      <c r="G26" s="183"/>
      <c r="H26" s="183"/>
      <c r="I26" s="183"/>
      <c r="J26" s="183"/>
      <c r="K26" s="183"/>
      <c r="L26" s="183"/>
      <c r="M26" s="514">
        <f t="shared" si="0"/>
        <v>0</v>
      </c>
    </row>
    <row r="27" spans="1:13">
      <c r="A27" s="511">
        <v>19</v>
      </c>
      <c r="B27" s="180"/>
      <c r="C27" s="181"/>
      <c r="D27" s="181"/>
      <c r="E27" s="182"/>
      <c r="F27" s="183"/>
      <c r="G27" s="183"/>
      <c r="H27" s="183"/>
      <c r="I27" s="183"/>
      <c r="J27" s="183"/>
      <c r="K27" s="183"/>
      <c r="L27" s="183"/>
      <c r="M27" s="514">
        <f t="shared" si="0"/>
        <v>0</v>
      </c>
    </row>
    <row r="28" spans="1:13">
      <c r="A28" s="511">
        <v>20</v>
      </c>
      <c r="B28" s="180"/>
      <c r="C28" s="181"/>
      <c r="D28" s="181"/>
      <c r="E28" s="182"/>
      <c r="F28" s="183"/>
      <c r="G28" s="183"/>
      <c r="H28" s="183"/>
      <c r="I28" s="183"/>
      <c r="J28" s="183"/>
      <c r="K28" s="183"/>
      <c r="L28" s="183"/>
      <c r="M28" s="514">
        <f t="shared" si="0"/>
        <v>0</v>
      </c>
    </row>
    <row r="29" spans="1:13">
      <c r="A29" s="511">
        <v>21</v>
      </c>
      <c r="B29" s="180"/>
      <c r="C29" s="181"/>
      <c r="D29" s="181"/>
      <c r="E29" s="182"/>
      <c r="F29" s="183"/>
      <c r="G29" s="183"/>
      <c r="H29" s="183"/>
      <c r="I29" s="183"/>
      <c r="J29" s="183"/>
      <c r="K29" s="183"/>
      <c r="L29" s="183"/>
      <c r="M29" s="514">
        <f t="shared" si="0"/>
        <v>0</v>
      </c>
    </row>
    <row r="30" spans="1:13">
      <c r="A30" s="511">
        <v>22</v>
      </c>
      <c r="B30" s="180"/>
      <c r="C30" s="181"/>
      <c r="D30" s="181"/>
      <c r="E30" s="182"/>
      <c r="F30" s="183"/>
      <c r="G30" s="183"/>
      <c r="H30" s="183"/>
      <c r="I30" s="183"/>
      <c r="J30" s="183"/>
      <c r="K30" s="183"/>
      <c r="L30" s="183"/>
      <c r="M30" s="514">
        <f t="shared" si="0"/>
        <v>0</v>
      </c>
    </row>
    <row r="31" spans="1:13">
      <c r="A31" s="511">
        <v>23</v>
      </c>
      <c r="B31" s="180"/>
      <c r="C31" s="181"/>
      <c r="D31" s="181"/>
      <c r="E31" s="182"/>
      <c r="F31" s="183"/>
      <c r="G31" s="183"/>
      <c r="H31" s="183"/>
      <c r="I31" s="183"/>
      <c r="J31" s="183"/>
      <c r="K31" s="183"/>
      <c r="L31" s="183"/>
      <c r="M31" s="514">
        <f t="shared" si="0"/>
        <v>0</v>
      </c>
    </row>
    <row r="32" spans="1:13">
      <c r="A32" s="511">
        <v>24</v>
      </c>
      <c r="B32" s="180"/>
      <c r="C32" s="181"/>
      <c r="D32" s="181"/>
      <c r="E32" s="182"/>
      <c r="F32" s="183"/>
      <c r="G32" s="183"/>
      <c r="H32" s="183"/>
      <c r="I32" s="183"/>
      <c r="J32" s="183"/>
      <c r="K32" s="183"/>
      <c r="L32" s="183"/>
      <c r="M32" s="514">
        <f t="shared" si="0"/>
        <v>0</v>
      </c>
    </row>
    <row r="33" spans="1:13">
      <c r="A33" s="511">
        <v>25</v>
      </c>
      <c r="B33" s="180"/>
      <c r="C33" s="181"/>
      <c r="D33" s="181"/>
      <c r="E33" s="182"/>
      <c r="F33" s="183"/>
      <c r="G33" s="183"/>
      <c r="H33" s="183"/>
      <c r="I33" s="183"/>
      <c r="J33" s="183"/>
      <c r="K33" s="183"/>
      <c r="L33" s="183"/>
      <c r="M33" s="514">
        <f t="shared" si="0"/>
        <v>0</v>
      </c>
    </row>
    <row r="34" spans="1:13">
      <c r="A34" s="511">
        <v>26</v>
      </c>
      <c r="B34" s="180"/>
      <c r="C34" s="181"/>
      <c r="D34" s="181"/>
      <c r="E34" s="182"/>
      <c r="F34" s="183"/>
      <c r="G34" s="183"/>
      <c r="H34" s="183"/>
      <c r="I34" s="183"/>
      <c r="J34" s="183"/>
      <c r="K34" s="183"/>
      <c r="L34" s="183"/>
      <c r="M34" s="514">
        <f t="shared" si="0"/>
        <v>0</v>
      </c>
    </row>
    <row r="35" spans="1:13">
      <c r="A35" s="511">
        <v>27</v>
      </c>
      <c r="B35" s="180"/>
      <c r="C35" s="181"/>
      <c r="D35" s="181"/>
      <c r="E35" s="182"/>
      <c r="F35" s="183"/>
      <c r="G35" s="183"/>
      <c r="H35" s="183"/>
      <c r="I35" s="183"/>
      <c r="J35" s="183"/>
      <c r="K35" s="183"/>
      <c r="L35" s="183"/>
      <c r="M35" s="514">
        <f>SUM(F35:L35)</f>
        <v>0</v>
      </c>
    </row>
    <row r="36" spans="1:13">
      <c r="A36" s="511">
        <v>28</v>
      </c>
      <c r="B36" s="180"/>
      <c r="C36" s="181"/>
      <c r="D36" s="181"/>
      <c r="E36" s="182"/>
      <c r="F36" s="183"/>
      <c r="G36" s="183"/>
      <c r="H36" s="183"/>
      <c r="I36" s="183"/>
      <c r="J36" s="183"/>
      <c r="K36" s="183"/>
      <c r="L36" s="183"/>
      <c r="M36" s="514">
        <f t="shared" ref="M36:M98" si="1">SUM(F36:L36)</f>
        <v>0</v>
      </c>
    </row>
    <row r="37" spans="1:13">
      <c r="A37" s="511">
        <v>29</v>
      </c>
      <c r="B37" s="180"/>
      <c r="C37" s="181"/>
      <c r="D37" s="181"/>
      <c r="E37" s="182"/>
      <c r="F37" s="183"/>
      <c r="G37" s="183"/>
      <c r="H37" s="183"/>
      <c r="I37" s="183"/>
      <c r="J37" s="183"/>
      <c r="K37" s="183"/>
      <c r="L37" s="183"/>
      <c r="M37" s="514">
        <f t="shared" si="1"/>
        <v>0</v>
      </c>
    </row>
    <row r="38" spans="1:13">
      <c r="A38" s="511">
        <v>30</v>
      </c>
      <c r="B38" s="180"/>
      <c r="C38" s="181"/>
      <c r="D38" s="181"/>
      <c r="E38" s="182"/>
      <c r="F38" s="183"/>
      <c r="G38" s="183"/>
      <c r="H38" s="183"/>
      <c r="I38" s="183"/>
      <c r="J38" s="183"/>
      <c r="K38" s="183"/>
      <c r="L38" s="183"/>
      <c r="M38" s="514">
        <f t="shared" si="1"/>
        <v>0</v>
      </c>
    </row>
    <row r="39" spans="1:13">
      <c r="A39" s="511">
        <v>31</v>
      </c>
      <c r="B39" s="180"/>
      <c r="C39" s="181"/>
      <c r="D39" s="181"/>
      <c r="E39" s="182"/>
      <c r="F39" s="183"/>
      <c r="G39" s="183"/>
      <c r="H39" s="183"/>
      <c r="I39" s="183"/>
      <c r="J39" s="183"/>
      <c r="K39" s="183"/>
      <c r="L39" s="183"/>
      <c r="M39" s="514">
        <f t="shared" si="1"/>
        <v>0</v>
      </c>
    </row>
    <row r="40" spans="1:13">
      <c r="A40" s="511">
        <v>32</v>
      </c>
      <c r="B40" s="180"/>
      <c r="C40" s="181"/>
      <c r="D40" s="181"/>
      <c r="E40" s="182"/>
      <c r="F40" s="183"/>
      <c r="G40" s="183"/>
      <c r="H40" s="183"/>
      <c r="I40" s="183"/>
      <c r="J40" s="183"/>
      <c r="K40" s="183"/>
      <c r="L40" s="183"/>
      <c r="M40" s="514">
        <f t="shared" si="1"/>
        <v>0</v>
      </c>
    </row>
    <row r="41" spans="1:13">
      <c r="A41" s="511">
        <v>33</v>
      </c>
      <c r="B41" s="180"/>
      <c r="C41" s="181"/>
      <c r="D41" s="181"/>
      <c r="E41" s="182"/>
      <c r="F41" s="183"/>
      <c r="G41" s="183"/>
      <c r="H41" s="183"/>
      <c r="I41" s="183"/>
      <c r="J41" s="183"/>
      <c r="K41" s="183"/>
      <c r="L41" s="183"/>
      <c r="M41" s="514">
        <f t="shared" si="1"/>
        <v>0</v>
      </c>
    </row>
    <row r="42" spans="1:13">
      <c r="A42" s="511">
        <v>34</v>
      </c>
      <c r="B42" s="180"/>
      <c r="C42" s="181"/>
      <c r="D42" s="181"/>
      <c r="E42" s="182"/>
      <c r="F42" s="183"/>
      <c r="G42" s="183"/>
      <c r="H42" s="183"/>
      <c r="I42" s="183"/>
      <c r="J42" s="183"/>
      <c r="K42" s="183"/>
      <c r="L42" s="183"/>
      <c r="M42" s="514">
        <f t="shared" si="1"/>
        <v>0</v>
      </c>
    </row>
    <row r="43" spans="1:13">
      <c r="A43" s="511">
        <v>35</v>
      </c>
      <c r="B43" s="180"/>
      <c r="C43" s="181"/>
      <c r="D43" s="181"/>
      <c r="E43" s="182"/>
      <c r="F43" s="183"/>
      <c r="G43" s="183"/>
      <c r="H43" s="183"/>
      <c r="I43" s="183"/>
      <c r="J43" s="183"/>
      <c r="K43" s="183"/>
      <c r="L43" s="183"/>
      <c r="M43" s="514">
        <f t="shared" si="1"/>
        <v>0</v>
      </c>
    </row>
    <row r="44" spans="1:13">
      <c r="A44" s="511">
        <v>36</v>
      </c>
      <c r="B44" s="180"/>
      <c r="C44" s="181"/>
      <c r="D44" s="181"/>
      <c r="E44" s="182"/>
      <c r="F44" s="183"/>
      <c r="G44" s="183"/>
      <c r="H44" s="183"/>
      <c r="I44" s="183"/>
      <c r="J44" s="183"/>
      <c r="K44" s="183"/>
      <c r="L44" s="183"/>
      <c r="M44" s="514">
        <f t="shared" si="1"/>
        <v>0</v>
      </c>
    </row>
    <row r="45" spans="1:13">
      <c r="A45" s="511">
        <v>37</v>
      </c>
      <c r="B45" s="180"/>
      <c r="C45" s="181"/>
      <c r="D45" s="181"/>
      <c r="E45" s="182"/>
      <c r="F45" s="183"/>
      <c r="G45" s="183"/>
      <c r="H45" s="183"/>
      <c r="I45" s="183"/>
      <c r="J45" s="183"/>
      <c r="K45" s="183"/>
      <c r="L45" s="183"/>
      <c r="M45" s="514">
        <f t="shared" si="1"/>
        <v>0</v>
      </c>
    </row>
    <row r="46" spans="1:13">
      <c r="A46" s="511">
        <v>38</v>
      </c>
      <c r="B46" s="180"/>
      <c r="C46" s="181"/>
      <c r="D46" s="181"/>
      <c r="E46" s="182"/>
      <c r="F46" s="183"/>
      <c r="G46" s="183"/>
      <c r="H46" s="183"/>
      <c r="I46" s="183"/>
      <c r="J46" s="183"/>
      <c r="K46" s="183"/>
      <c r="L46" s="183"/>
      <c r="M46" s="514">
        <f t="shared" si="1"/>
        <v>0</v>
      </c>
    </row>
    <row r="47" spans="1:13">
      <c r="A47" s="511">
        <v>39</v>
      </c>
      <c r="B47" s="180"/>
      <c r="C47" s="181"/>
      <c r="D47" s="181"/>
      <c r="E47" s="182"/>
      <c r="F47" s="183"/>
      <c r="G47" s="183"/>
      <c r="H47" s="183"/>
      <c r="I47" s="183"/>
      <c r="J47" s="183"/>
      <c r="K47" s="183"/>
      <c r="L47" s="183"/>
      <c r="M47" s="514">
        <f t="shared" si="1"/>
        <v>0</v>
      </c>
    </row>
    <row r="48" spans="1:13">
      <c r="A48" s="511">
        <v>40</v>
      </c>
      <c r="B48" s="180"/>
      <c r="C48" s="181"/>
      <c r="D48" s="181"/>
      <c r="E48" s="182"/>
      <c r="F48" s="183"/>
      <c r="G48" s="183"/>
      <c r="H48" s="183"/>
      <c r="I48" s="183"/>
      <c r="J48" s="183"/>
      <c r="K48" s="183"/>
      <c r="L48" s="183"/>
      <c r="M48" s="514">
        <f t="shared" si="1"/>
        <v>0</v>
      </c>
    </row>
    <row r="49" spans="1:13">
      <c r="A49" s="511">
        <v>41</v>
      </c>
      <c r="B49" s="180"/>
      <c r="C49" s="181"/>
      <c r="D49" s="181"/>
      <c r="E49" s="182"/>
      <c r="F49" s="183"/>
      <c r="G49" s="183"/>
      <c r="H49" s="183"/>
      <c r="I49" s="183"/>
      <c r="J49" s="183"/>
      <c r="K49" s="183"/>
      <c r="L49" s="183"/>
      <c r="M49" s="514">
        <f t="shared" si="1"/>
        <v>0</v>
      </c>
    </row>
    <row r="50" spans="1:13">
      <c r="A50" s="511">
        <v>42</v>
      </c>
      <c r="B50" s="180"/>
      <c r="C50" s="181"/>
      <c r="D50" s="181"/>
      <c r="E50" s="182"/>
      <c r="F50" s="183"/>
      <c r="G50" s="183"/>
      <c r="H50" s="183"/>
      <c r="I50" s="183"/>
      <c r="J50" s="183"/>
      <c r="K50" s="183"/>
      <c r="L50" s="183"/>
      <c r="M50" s="514">
        <f t="shared" si="1"/>
        <v>0</v>
      </c>
    </row>
    <row r="51" spans="1:13">
      <c r="A51" s="511">
        <v>43</v>
      </c>
      <c r="B51" s="180"/>
      <c r="C51" s="181"/>
      <c r="D51" s="181"/>
      <c r="E51" s="182"/>
      <c r="F51" s="183"/>
      <c r="G51" s="183"/>
      <c r="H51" s="183"/>
      <c r="I51" s="183"/>
      <c r="J51" s="183"/>
      <c r="K51" s="183"/>
      <c r="L51" s="183"/>
      <c r="M51" s="514">
        <f t="shared" si="1"/>
        <v>0</v>
      </c>
    </row>
    <row r="52" spans="1:13">
      <c r="A52" s="511">
        <v>44</v>
      </c>
      <c r="B52" s="180"/>
      <c r="C52" s="181"/>
      <c r="D52" s="181"/>
      <c r="E52" s="182"/>
      <c r="F52" s="183"/>
      <c r="G52" s="183"/>
      <c r="H52" s="183"/>
      <c r="I52" s="183"/>
      <c r="J52" s="183"/>
      <c r="K52" s="183"/>
      <c r="L52" s="183"/>
      <c r="M52" s="514">
        <f t="shared" si="1"/>
        <v>0</v>
      </c>
    </row>
    <row r="53" spans="1:13">
      <c r="A53" s="511">
        <v>45</v>
      </c>
      <c r="B53" s="180"/>
      <c r="C53" s="181"/>
      <c r="D53" s="181"/>
      <c r="E53" s="182"/>
      <c r="F53" s="183"/>
      <c r="G53" s="183"/>
      <c r="H53" s="183"/>
      <c r="I53" s="183"/>
      <c r="J53" s="183"/>
      <c r="K53" s="183"/>
      <c r="L53" s="183"/>
      <c r="M53" s="514">
        <f t="shared" si="1"/>
        <v>0</v>
      </c>
    </row>
    <row r="54" spans="1:13">
      <c r="A54" s="511">
        <v>46</v>
      </c>
      <c r="B54" s="180"/>
      <c r="C54" s="181"/>
      <c r="D54" s="181"/>
      <c r="E54" s="182"/>
      <c r="F54" s="183"/>
      <c r="G54" s="183"/>
      <c r="H54" s="183"/>
      <c r="I54" s="183"/>
      <c r="J54" s="183"/>
      <c r="K54" s="183"/>
      <c r="L54" s="183"/>
      <c r="M54" s="514">
        <f t="shared" si="1"/>
        <v>0</v>
      </c>
    </row>
    <row r="55" spans="1:13">
      <c r="A55" s="511">
        <v>47</v>
      </c>
      <c r="B55" s="180"/>
      <c r="C55" s="181"/>
      <c r="D55" s="181"/>
      <c r="E55" s="182"/>
      <c r="F55" s="183"/>
      <c r="G55" s="183"/>
      <c r="H55" s="183"/>
      <c r="I55" s="183"/>
      <c r="J55" s="183"/>
      <c r="K55" s="183"/>
      <c r="L55" s="183"/>
      <c r="M55" s="514">
        <f t="shared" si="1"/>
        <v>0</v>
      </c>
    </row>
    <row r="56" spans="1:13">
      <c r="A56" s="511">
        <v>48</v>
      </c>
      <c r="B56" s="180"/>
      <c r="C56" s="181"/>
      <c r="D56" s="181"/>
      <c r="E56" s="182"/>
      <c r="F56" s="183"/>
      <c r="G56" s="183"/>
      <c r="H56" s="183"/>
      <c r="I56" s="183"/>
      <c r="J56" s="183"/>
      <c r="K56" s="183"/>
      <c r="L56" s="183"/>
      <c r="M56" s="514">
        <f t="shared" si="1"/>
        <v>0</v>
      </c>
    </row>
    <row r="57" spans="1:13">
      <c r="A57" s="511">
        <v>49</v>
      </c>
      <c r="B57" s="180"/>
      <c r="C57" s="181"/>
      <c r="D57" s="181"/>
      <c r="E57" s="182"/>
      <c r="F57" s="183"/>
      <c r="G57" s="183"/>
      <c r="H57" s="183"/>
      <c r="I57" s="183"/>
      <c r="J57" s="183"/>
      <c r="K57" s="183"/>
      <c r="L57" s="183"/>
      <c r="M57" s="514">
        <f t="shared" si="1"/>
        <v>0</v>
      </c>
    </row>
    <row r="58" spans="1:13">
      <c r="A58" s="511">
        <v>50</v>
      </c>
      <c r="B58" s="180"/>
      <c r="C58" s="181"/>
      <c r="D58" s="181"/>
      <c r="E58" s="182"/>
      <c r="F58" s="183"/>
      <c r="G58" s="183"/>
      <c r="H58" s="183"/>
      <c r="I58" s="183"/>
      <c r="J58" s="183"/>
      <c r="K58" s="183"/>
      <c r="L58" s="183"/>
      <c r="M58" s="514">
        <f t="shared" si="1"/>
        <v>0</v>
      </c>
    </row>
    <row r="59" spans="1:13">
      <c r="A59" s="511">
        <v>51</v>
      </c>
      <c r="B59" s="180"/>
      <c r="C59" s="181"/>
      <c r="D59" s="181"/>
      <c r="E59" s="182"/>
      <c r="F59" s="183"/>
      <c r="G59" s="183"/>
      <c r="H59" s="183"/>
      <c r="I59" s="183"/>
      <c r="J59" s="183"/>
      <c r="K59" s="183"/>
      <c r="L59" s="183"/>
      <c r="M59" s="514">
        <f t="shared" si="1"/>
        <v>0</v>
      </c>
    </row>
    <row r="60" spans="1:13">
      <c r="A60" s="511">
        <v>52</v>
      </c>
      <c r="B60" s="180"/>
      <c r="C60" s="181"/>
      <c r="D60" s="181"/>
      <c r="E60" s="182"/>
      <c r="F60" s="183"/>
      <c r="G60" s="183"/>
      <c r="H60" s="183"/>
      <c r="I60" s="183"/>
      <c r="J60" s="183"/>
      <c r="K60" s="183"/>
      <c r="L60" s="183"/>
      <c r="M60" s="514">
        <f t="shared" si="1"/>
        <v>0</v>
      </c>
    </row>
    <row r="61" spans="1:13">
      <c r="A61" s="511">
        <v>53</v>
      </c>
      <c r="B61" s="180"/>
      <c r="C61" s="181"/>
      <c r="D61" s="181"/>
      <c r="E61" s="182"/>
      <c r="F61" s="183"/>
      <c r="G61" s="183"/>
      <c r="H61" s="183"/>
      <c r="I61" s="183"/>
      <c r="J61" s="183"/>
      <c r="K61" s="183"/>
      <c r="L61" s="183"/>
      <c r="M61" s="514">
        <f t="shared" si="1"/>
        <v>0</v>
      </c>
    </row>
    <row r="62" spans="1:13">
      <c r="A62" s="511">
        <v>54</v>
      </c>
      <c r="B62" s="180"/>
      <c r="C62" s="181"/>
      <c r="D62" s="181"/>
      <c r="E62" s="182"/>
      <c r="F62" s="183"/>
      <c r="G62" s="183"/>
      <c r="H62" s="183"/>
      <c r="I62" s="183"/>
      <c r="J62" s="183"/>
      <c r="K62" s="183"/>
      <c r="L62" s="183"/>
      <c r="M62" s="514">
        <f t="shared" si="1"/>
        <v>0</v>
      </c>
    </row>
    <row r="63" spans="1:13">
      <c r="A63" s="511">
        <v>55</v>
      </c>
      <c r="B63" s="180"/>
      <c r="C63" s="181"/>
      <c r="D63" s="181"/>
      <c r="E63" s="182"/>
      <c r="F63" s="183"/>
      <c r="G63" s="183"/>
      <c r="H63" s="183"/>
      <c r="I63" s="183"/>
      <c r="J63" s="183"/>
      <c r="K63" s="183"/>
      <c r="L63" s="183"/>
      <c r="M63" s="514">
        <f t="shared" si="1"/>
        <v>0</v>
      </c>
    </row>
    <row r="64" spans="1:13">
      <c r="A64" s="511">
        <v>56</v>
      </c>
      <c r="B64" s="180"/>
      <c r="C64" s="181"/>
      <c r="D64" s="181"/>
      <c r="E64" s="182"/>
      <c r="F64" s="183"/>
      <c r="G64" s="183"/>
      <c r="H64" s="183"/>
      <c r="I64" s="183"/>
      <c r="J64" s="183"/>
      <c r="K64" s="183"/>
      <c r="L64" s="183"/>
      <c r="M64" s="514">
        <f t="shared" si="1"/>
        <v>0</v>
      </c>
    </row>
    <row r="65" spans="1:13">
      <c r="A65" s="511">
        <v>57</v>
      </c>
      <c r="B65" s="180"/>
      <c r="C65" s="181"/>
      <c r="D65" s="181"/>
      <c r="E65" s="182"/>
      <c r="F65" s="183"/>
      <c r="G65" s="183"/>
      <c r="H65" s="183"/>
      <c r="I65" s="183"/>
      <c r="J65" s="183"/>
      <c r="K65" s="183"/>
      <c r="L65" s="183"/>
      <c r="M65" s="514">
        <f t="shared" si="1"/>
        <v>0</v>
      </c>
    </row>
    <row r="66" spans="1:13">
      <c r="A66" s="511">
        <v>58</v>
      </c>
      <c r="B66" s="180"/>
      <c r="C66" s="181"/>
      <c r="D66" s="181"/>
      <c r="E66" s="182"/>
      <c r="F66" s="183"/>
      <c r="G66" s="183"/>
      <c r="H66" s="183"/>
      <c r="I66" s="183"/>
      <c r="J66" s="183"/>
      <c r="K66" s="183"/>
      <c r="L66" s="183"/>
      <c r="M66" s="514">
        <f t="shared" si="1"/>
        <v>0</v>
      </c>
    </row>
    <row r="67" spans="1:13">
      <c r="A67" s="511">
        <v>59</v>
      </c>
      <c r="B67" s="180"/>
      <c r="C67" s="181"/>
      <c r="D67" s="181"/>
      <c r="E67" s="182"/>
      <c r="F67" s="183"/>
      <c r="G67" s="183"/>
      <c r="H67" s="183"/>
      <c r="I67" s="183"/>
      <c r="J67" s="183"/>
      <c r="K67" s="183"/>
      <c r="L67" s="183"/>
      <c r="M67" s="514">
        <f t="shared" si="1"/>
        <v>0</v>
      </c>
    </row>
    <row r="68" spans="1:13">
      <c r="A68" s="511">
        <v>60</v>
      </c>
      <c r="B68" s="180"/>
      <c r="C68" s="181"/>
      <c r="D68" s="181"/>
      <c r="E68" s="182"/>
      <c r="F68" s="183"/>
      <c r="G68" s="183"/>
      <c r="H68" s="183"/>
      <c r="I68" s="183"/>
      <c r="J68" s="183"/>
      <c r="K68" s="183"/>
      <c r="L68" s="183"/>
      <c r="M68" s="514">
        <f t="shared" si="1"/>
        <v>0</v>
      </c>
    </row>
    <row r="69" spans="1:13">
      <c r="A69" s="511">
        <v>61</v>
      </c>
      <c r="B69" s="180"/>
      <c r="C69" s="181"/>
      <c r="D69" s="181"/>
      <c r="E69" s="182"/>
      <c r="F69" s="183"/>
      <c r="G69" s="183"/>
      <c r="H69" s="183"/>
      <c r="I69" s="183"/>
      <c r="J69" s="183"/>
      <c r="K69" s="183"/>
      <c r="L69" s="183"/>
      <c r="M69" s="514">
        <f t="shared" si="1"/>
        <v>0</v>
      </c>
    </row>
    <row r="70" spans="1:13">
      <c r="A70" s="511">
        <v>62</v>
      </c>
      <c r="B70" s="180"/>
      <c r="C70" s="181"/>
      <c r="D70" s="181"/>
      <c r="E70" s="182"/>
      <c r="F70" s="183"/>
      <c r="G70" s="183"/>
      <c r="H70" s="183"/>
      <c r="I70" s="183"/>
      <c r="J70" s="183"/>
      <c r="K70" s="183"/>
      <c r="L70" s="183"/>
      <c r="M70" s="514">
        <f t="shared" si="1"/>
        <v>0</v>
      </c>
    </row>
    <row r="71" spans="1:13">
      <c r="A71" s="511">
        <v>63</v>
      </c>
      <c r="B71" s="180"/>
      <c r="C71" s="181"/>
      <c r="D71" s="181"/>
      <c r="E71" s="182"/>
      <c r="F71" s="183"/>
      <c r="G71" s="183"/>
      <c r="H71" s="183"/>
      <c r="I71" s="183"/>
      <c r="J71" s="183"/>
      <c r="K71" s="183"/>
      <c r="L71" s="183"/>
      <c r="M71" s="514">
        <f t="shared" si="1"/>
        <v>0</v>
      </c>
    </row>
    <row r="72" spans="1:13">
      <c r="A72" s="511">
        <v>64</v>
      </c>
      <c r="B72" s="180"/>
      <c r="C72" s="181"/>
      <c r="D72" s="181"/>
      <c r="E72" s="182"/>
      <c r="F72" s="183"/>
      <c r="G72" s="183"/>
      <c r="H72" s="183"/>
      <c r="I72" s="183"/>
      <c r="J72" s="183"/>
      <c r="K72" s="183"/>
      <c r="L72" s="183"/>
      <c r="M72" s="514">
        <f t="shared" si="1"/>
        <v>0</v>
      </c>
    </row>
    <row r="73" spans="1:13">
      <c r="A73" s="511">
        <v>65</v>
      </c>
      <c r="B73" s="180"/>
      <c r="C73" s="181"/>
      <c r="D73" s="181"/>
      <c r="E73" s="182"/>
      <c r="F73" s="183"/>
      <c r="G73" s="183"/>
      <c r="H73" s="183"/>
      <c r="I73" s="183"/>
      <c r="J73" s="183"/>
      <c r="K73" s="183"/>
      <c r="L73" s="183"/>
      <c r="M73" s="514">
        <f t="shared" si="1"/>
        <v>0</v>
      </c>
    </row>
    <row r="74" spans="1:13">
      <c r="A74" s="511">
        <v>66</v>
      </c>
      <c r="B74" s="180"/>
      <c r="C74" s="181"/>
      <c r="D74" s="181"/>
      <c r="E74" s="182"/>
      <c r="F74" s="183"/>
      <c r="G74" s="183"/>
      <c r="H74" s="183"/>
      <c r="I74" s="183"/>
      <c r="J74" s="183"/>
      <c r="K74" s="183"/>
      <c r="L74" s="183"/>
      <c r="M74" s="514">
        <f t="shared" si="1"/>
        <v>0</v>
      </c>
    </row>
    <row r="75" spans="1:13">
      <c r="A75" s="511">
        <v>67</v>
      </c>
      <c r="B75" s="180"/>
      <c r="C75" s="181"/>
      <c r="D75" s="181"/>
      <c r="E75" s="182"/>
      <c r="F75" s="183"/>
      <c r="G75" s="183"/>
      <c r="H75" s="183"/>
      <c r="I75" s="183"/>
      <c r="J75" s="183"/>
      <c r="K75" s="183"/>
      <c r="L75" s="183"/>
      <c r="M75" s="514">
        <f t="shared" si="1"/>
        <v>0</v>
      </c>
    </row>
    <row r="76" spans="1:13">
      <c r="A76" s="511">
        <v>68</v>
      </c>
      <c r="B76" s="180"/>
      <c r="C76" s="181"/>
      <c r="D76" s="181"/>
      <c r="E76" s="182"/>
      <c r="F76" s="183"/>
      <c r="G76" s="183"/>
      <c r="H76" s="183"/>
      <c r="I76" s="183"/>
      <c r="J76" s="183"/>
      <c r="K76" s="183"/>
      <c r="L76" s="183"/>
      <c r="M76" s="514">
        <f t="shared" si="1"/>
        <v>0</v>
      </c>
    </row>
    <row r="77" spans="1:13">
      <c r="A77" s="511">
        <v>69</v>
      </c>
      <c r="B77" s="180"/>
      <c r="C77" s="181"/>
      <c r="D77" s="181"/>
      <c r="E77" s="182"/>
      <c r="F77" s="183"/>
      <c r="G77" s="183"/>
      <c r="H77" s="183"/>
      <c r="I77" s="183"/>
      <c r="J77" s="183"/>
      <c r="K77" s="183"/>
      <c r="L77" s="183"/>
      <c r="M77" s="514">
        <f t="shared" si="1"/>
        <v>0</v>
      </c>
    </row>
    <row r="78" spans="1:13">
      <c r="A78" s="511">
        <v>70</v>
      </c>
      <c r="B78" s="180"/>
      <c r="C78" s="181"/>
      <c r="D78" s="181"/>
      <c r="E78" s="182"/>
      <c r="F78" s="183"/>
      <c r="G78" s="183"/>
      <c r="H78" s="183"/>
      <c r="I78" s="183"/>
      <c r="J78" s="183"/>
      <c r="K78" s="183"/>
      <c r="L78" s="183"/>
      <c r="M78" s="514">
        <f t="shared" si="1"/>
        <v>0</v>
      </c>
    </row>
    <row r="79" spans="1:13">
      <c r="A79" s="511">
        <v>71</v>
      </c>
      <c r="B79" s="180"/>
      <c r="C79" s="181"/>
      <c r="D79" s="181"/>
      <c r="E79" s="182"/>
      <c r="F79" s="183"/>
      <c r="G79" s="183"/>
      <c r="H79" s="183"/>
      <c r="I79" s="183"/>
      <c r="J79" s="183"/>
      <c r="K79" s="183"/>
      <c r="L79" s="183"/>
      <c r="M79" s="514">
        <f t="shared" si="1"/>
        <v>0</v>
      </c>
    </row>
    <row r="80" spans="1:13">
      <c r="A80" s="511">
        <v>72</v>
      </c>
      <c r="B80" s="180"/>
      <c r="C80" s="181"/>
      <c r="D80" s="181"/>
      <c r="E80" s="182"/>
      <c r="F80" s="183"/>
      <c r="G80" s="183"/>
      <c r="H80" s="183"/>
      <c r="I80" s="183"/>
      <c r="J80" s="183"/>
      <c r="K80" s="183"/>
      <c r="L80" s="183"/>
      <c r="M80" s="514">
        <f t="shared" si="1"/>
        <v>0</v>
      </c>
    </row>
    <row r="81" spans="1:13">
      <c r="A81" s="511">
        <v>73</v>
      </c>
      <c r="B81" s="180"/>
      <c r="C81" s="181"/>
      <c r="D81" s="181"/>
      <c r="E81" s="182"/>
      <c r="F81" s="183"/>
      <c r="G81" s="183"/>
      <c r="H81" s="183"/>
      <c r="I81" s="183"/>
      <c r="J81" s="183"/>
      <c r="K81" s="183"/>
      <c r="L81" s="183"/>
      <c r="M81" s="514">
        <f t="shared" si="1"/>
        <v>0</v>
      </c>
    </row>
    <row r="82" spans="1:13">
      <c r="A82" s="511">
        <v>74</v>
      </c>
      <c r="B82" s="180"/>
      <c r="C82" s="181"/>
      <c r="D82" s="181"/>
      <c r="E82" s="182"/>
      <c r="F82" s="183"/>
      <c r="G82" s="183"/>
      <c r="H82" s="183"/>
      <c r="I82" s="183"/>
      <c r="J82" s="183"/>
      <c r="K82" s="183"/>
      <c r="L82" s="183"/>
      <c r="M82" s="514">
        <f t="shared" si="1"/>
        <v>0</v>
      </c>
    </row>
    <row r="83" spans="1:13">
      <c r="A83" s="511">
        <v>75</v>
      </c>
      <c r="B83" s="180"/>
      <c r="C83" s="181"/>
      <c r="D83" s="181"/>
      <c r="E83" s="182"/>
      <c r="F83" s="183"/>
      <c r="G83" s="183"/>
      <c r="H83" s="183"/>
      <c r="I83" s="183"/>
      <c r="J83" s="183"/>
      <c r="K83" s="183"/>
      <c r="L83" s="183"/>
      <c r="M83" s="514">
        <f t="shared" si="1"/>
        <v>0</v>
      </c>
    </row>
    <row r="84" spans="1:13">
      <c r="A84" s="511">
        <v>76</v>
      </c>
      <c r="B84" s="180"/>
      <c r="C84" s="181"/>
      <c r="D84" s="181"/>
      <c r="E84" s="182"/>
      <c r="F84" s="183"/>
      <c r="G84" s="183"/>
      <c r="H84" s="183"/>
      <c r="I84" s="183"/>
      <c r="J84" s="183"/>
      <c r="K84" s="183"/>
      <c r="L84" s="183"/>
      <c r="M84" s="514">
        <f t="shared" si="1"/>
        <v>0</v>
      </c>
    </row>
    <row r="85" spans="1:13">
      <c r="A85" s="511">
        <v>77</v>
      </c>
      <c r="B85" s="180"/>
      <c r="C85" s="181"/>
      <c r="D85" s="181"/>
      <c r="E85" s="182"/>
      <c r="F85" s="183"/>
      <c r="G85" s="183"/>
      <c r="H85" s="183"/>
      <c r="I85" s="183"/>
      <c r="J85" s="183"/>
      <c r="K85" s="183"/>
      <c r="L85" s="183"/>
      <c r="M85" s="514">
        <f t="shared" si="1"/>
        <v>0</v>
      </c>
    </row>
    <row r="86" spans="1:13">
      <c r="A86" s="511">
        <v>78</v>
      </c>
      <c r="B86" s="180"/>
      <c r="C86" s="181"/>
      <c r="D86" s="181"/>
      <c r="E86" s="182"/>
      <c r="F86" s="183"/>
      <c r="G86" s="183"/>
      <c r="H86" s="183"/>
      <c r="I86" s="183"/>
      <c r="J86" s="183"/>
      <c r="K86" s="183"/>
      <c r="L86" s="183"/>
      <c r="M86" s="514">
        <f t="shared" si="1"/>
        <v>0</v>
      </c>
    </row>
    <row r="87" spans="1:13">
      <c r="A87" s="511">
        <v>79</v>
      </c>
      <c r="B87" s="180"/>
      <c r="C87" s="181"/>
      <c r="D87" s="181"/>
      <c r="E87" s="182"/>
      <c r="F87" s="183"/>
      <c r="G87" s="183"/>
      <c r="H87" s="183"/>
      <c r="I87" s="183"/>
      <c r="J87" s="183"/>
      <c r="K87" s="183"/>
      <c r="L87" s="183"/>
      <c r="M87" s="514">
        <f t="shared" si="1"/>
        <v>0</v>
      </c>
    </row>
    <row r="88" spans="1:13">
      <c r="A88" s="511">
        <v>80</v>
      </c>
      <c r="B88" s="180"/>
      <c r="C88" s="181"/>
      <c r="D88" s="181"/>
      <c r="E88" s="182"/>
      <c r="F88" s="183"/>
      <c r="G88" s="183"/>
      <c r="H88" s="183"/>
      <c r="I88" s="183"/>
      <c r="J88" s="183"/>
      <c r="K88" s="183"/>
      <c r="L88" s="183"/>
      <c r="M88" s="514">
        <f t="shared" si="1"/>
        <v>0</v>
      </c>
    </row>
    <row r="89" spans="1:13">
      <c r="A89" s="511">
        <v>81</v>
      </c>
      <c r="B89" s="180"/>
      <c r="C89" s="181"/>
      <c r="D89" s="181"/>
      <c r="E89" s="182"/>
      <c r="F89" s="183"/>
      <c r="G89" s="183"/>
      <c r="H89" s="183"/>
      <c r="I89" s="183"/>
      <c r="J89" s="183"/>
      <c r="K89" s="183"/>
      <c r="L89" s="183"/>
      <c r="M89" s="514">
        <f t="shared" si="1"/>
        <v>0</v>
      </c>
    </row>
    <row r="90" spans="1:13">
      <c r="A90" s="511">
        <v>82</v>
      </c>
      <c r="B90" s="180"/>
      <c r="C90" s="181"/>
      <c r="D90" s="181"/>
      <c r="E90" s="182"/>
      <c r="F90" s="183"/>
      <c r="G90" s="183"/>
      <c r="H90" s="183"/>
      <c r="I90" s="183"/>
      <c r="J90" s="183"/>
      <c r="K90" s="183"/>
      <c r="L90" s="183"/>
      <c r="M90" s="514">
        <f t="shared" si="1"/>
        <v>0</v>
      </c>
    </row>
    <row r="91" spans="1:13">
      <c r="A91" s="511">
        <v>83</v>
      </c>
      <c r="B91" s="180"/>
      <c r="C91" s="181"/>
      <c r="D91" s="181"/>
      <c r="E91" s="182"/>
      <c r="F91" s="183"/>
      <c r="G91" s="183"/>
      <c r="H91" s="183"/>
      <c r="I91" s="183"/>
      <c r="J91" s="183"/>
      <c r="K91" s="183"/>
      <c r="L91" s="183"/>
      <c r="M91" s="514">
        <f t="shared" si="1"/>
        <v>0</v>
      </c>
    </row>
    <row r="92" spans="1:13">
      <c r="A92" s="511">
        <v>84</v>
      </c>
      <c r="B92" s="180"/>
      <c r="C92" s="181"/>
      <c r="D92" s="181"/>
      <c r="E92" s="182"/>
      <c r="F92" s="183"/>
      <c r="G92" s="183"/>
      <c r="H92" s="183"/>
      <c r="I92" s="183"/>
      <c r="J92" s="183"/>
      <c r="K92" s="183"/>
      <c r="L92" s="183"/>
      <c r="M92" s="514">
        <f t="shared" si="1"/>
        <v>0</v>
      </c>
    </row>
    <row r="93" spans="1:13">
      <c r="A93" s="511">
        <v>85</v>
      </c>
      <c r="B93" s="180"/>
      <c r="C93" s="181"/>
      <c r="D93" s="181"/>
      <c r="E93" s="182"/>
      <c r="F93" s="183"/>
      <c r="G93" s="183"/>
      <c r="H93" s="183"/>
      <c r="I93" s="183"/>
      <c r="J93" s="183"/>
      <c r="K93" s="183"/>
      <c r="L93" s="183"/>
      <c r="M93" s="514">
        <f t="shared" si="1"/>
        <v>0</v>
      </c>
    </row>
    <row r="94" spans="1:13">
      <c r="A94" s="511">
        <v>86</v>
      </c>
      <c r="B94" s="180"/>
      <c r="C94" s="181"/>
      <c r="D94" s="181"/>
      <c r="E94" s="182"/>
      <c r="F94" s="183"/>
      <c r="G94" s="183"/>
      <c r="H94" s="183"/>
      <c r="I94" s="183"/>
      <c r="J94" s="183"/>
      <c r="K94" s="183"/>
      <c r="L94" s="183"/>
      <c r="M94" s="514">
        <f t="shared" si="1"/>
        <v>0</v>
      </c>
    </row>
    <row r="95" spans="1:13">
      <c r="A95" s="511">
        <v>87</v>
      </c>
      <c r="B95" s="180"/>
      <c r="C95" s="181"/>
      <c r="D95" s="181"/>
      <c r="E95" s="182"/>
      <c r="F95" s="183"/>
      <c r="G95" s="183"/>
      <c r="H95" s="183"/>
      <c r="I95" s="183"/>
      <c r="J95" s="183"/>
      <c r="K95" s="183"/>
      <c r="L95" s="183"/>
      <c r="M95" s="514">
        <f t="shared" si="1"/>
        <v>0</v>
      </c>
    </row>
    <row r="96" spans="1:13">
      <c r="A96" s="511">
        <v>88</v>
      </c>
      <c r="B96" s="180"/>
      <c r="C96" s="181"/>
      <c r="D96" s="181"/>
      <c r="E96" s="182"/>
      <c r="F96" s="183"/>
      <c r="G96" s="183"/>
      <c r="H96" s="183"/>
      <c r="I96" s="183"/>
      <c r="J96" s="183"/>
      <c r="K96" s="183"/>
      <c r="L96" s="183"/>
      <c r="M96" s="514">
        <f t="shared" si="1"/>
        <v>0</v>
      </c>
    </row>
    <row r="97" spans="1:13">
      <c r="A97" s="511">
        <v>89</v>
      </c>
      <c r="B97" s="180"/>
      <c r="C97" s="181"/>
      <c r="D97" s="181"/>
      <c r="E97" s="182"/>
      <c r="F97" s="183"/>
      <c r="G97" s="183"/>
      <c r="H97" s="183"/>
      <c r="I97" s="183"/>
      <c r="J97" s="183"/>
      <c r="K97" s="183"/>
      <c r="L97" s="183"/>
      <c r="M97" s="514">
        <f t="shared" si="1"/>
        <v>0</v>
      </c>
    </row>
    <row r="98" spans="1:13" ht="12.95" thickBot="1">
      <c r="A98" s="512">
        <v>90</v>
      </c>
      <c r="B98" s="184"/>
      <c r="C98" s="185"/>
      <c r="D98" s="185"/>
      <c r="E98" s="186"/>
      <c r="F98" s="187"/>
      <c r="G98" s="187"/>
      <c r="H98" s="187"/>
      <c r="I98" s="187"/>
      <c r="J98" s="187"/>
      <c r="K98" s="187"/>
      <c r="L98" s="187"/>
      <c r="M98" s="515">
        <f t="shared" si="1"/>
        <v>0</v>
      </c>
    </row>
    <row r="99" spans="1:13" ht="7.5" customHeight="1" thickBot="1">
      <c r="A99" s="516"/>
      <c r="B99" s="516"/>
      <c r="C99" s="516"/>
      <c r="D99" s="516"/>
      <c r="E99" s="517"/>
      <c r="F99" s="518"/>
      <c r="G99" s="518"/>
      <c r="H99" s="518"/>
      <c r="I99" s="518"/>
      <c r="J99" s="775"/>
      <c r="K99" s="775"/>
      <c r="L99" s="775"/>
      <c r="M99" s="509"/>
    </row>
    <row r="100" spans="1:13" ht="12.95" thickBot="1">
      <c r="A100" s="509"/>
      <c r="B100" s="509"/>
      <c r="C100" s="509"/>
      <c r="D100" s="509"/>
      <c r="E100" s="519" t="s">
        <v>1515</v>
      </c>
      <c r="F100" s="520">
        <f t="shared" ref="F100:L100" si="2">SUM(F9:F98)</f>
        <v>0</v>
      </c>
      <c r="G100" s="520">
        <f t="shared" si="2"/>
        <v>0</v>
      </c>
      <c r="H100" s="520">
        <f t="shared" si="2"/>
        <v>0</v>
      </c>
      <c r="I100" s="520">
        <f t="shared" si="2"/>
        <v>0</v>
      </c>
      <c r="J100" s="520">
        <f t="shared" si="2"/>
        <v>0</v>
      </c>
      <c r="K100" s="520">
        <f t="shared" si="2"/>
        <v>0</v>
      </c>
      <c r="L100" s="520">
        <f t="shared" si="2"/>
        <v>0</v>
      </c>
      <c r="M100" s="520">
        <f>SUM(M9:M98)</f>
        <v>0</v>
      </c>
    </row>
    <row r="101" spans="1:13">
      <c r="E101" s="507"/>
    </row>
    <row r="102" spans="1:13">
      <c r="E102" s="507"/>
    </row>
    <row r="103" spans="1:13">
      <c r="E103" s="507"/>
    </row>
    <row r="104" spans="1:13">
      <c r="E104" s="507"/>
    </row>
    <row r="105" spans="1:13">
      <c r="E105" s="507"/>
    </row>
    <row r="106" spans="1:13">
      <c r="E106" s="507"/>
    </row>
    <row r="107" spans="1:13">
      <c r="E107" s="507"/>
    </row>
    <row r="108" spans="1:13">
      <c r="E108" s="507"/>
    </row>
    <row r="109" spans="1:13">
      <c r="E109" s="507"/>
    </row>
    <row r="110" spans="1:13">
      <c r="E110" s="507"/>
    </row>
    <row r="111" spans="1:13">
      <c r="E111" s="507"/>
    </row>
    <row r="112" spans="1:13">
      <c r="E112" s="507"/>
    </row>
    <row r="113" spans="5:5">
      <c r="E113" s="507"/>
    </row>
    <row r="114" spans="5:5">
      <c r="E114" s="507"/>
    </row>
    <row r="115" spans="5:5">
      <c r="E115" s="507"/>
    </row>
    <row r="116" spans="5:5">
      <c r="E116" s="507"/>
    </row>
    <row r="117" spans="5:5">
      <c r="E117" s="507"/>
    </row>
    <row r="118" spans="5:5">
      <c r="E118" s="507"/>
    </row>
    <row r="119" spans="5:5">
      <c r="E119" s="507"/>
    </row>
    <row r="120" spans="5:5">
      <c r="E120" s="507"/>
    </row>
    <row r="121" spans="5:5">
      <c r="E121" s="507"/>
    </row>
    <row r="122" spans="5:5">
      <c r="E122" s="507"/>
    </row>
    <row r="123" spans="5:5">
      <c r="E123" s="507"/>
    </row>
    <row r="124" spans="5:5">
      <c r="E124" s="507"/>
    </row>
    <row r="125" spans="5:5">
      <c r="E125" s="507"/>
    </row>
    <row r="126" spans="5:5">
      <c r="E126" s="507"/>
    </row>
    <row r="127" spans="5:5">
      <c r="E127" s="507"/>
    </row>
    <row r="128" spans="5:5">
      <c r="E128" s="507"/>
    </row>
    <row r="129" spans="5:5">
      <c r="E129" s="507"/>
    </row>
    <row r="130" spans="5:5">
      <c r="E130" s="507"/>
    </row>
    <row r="131" spans="5:5">
      <c r="E131" s="507"/>
    </row>
    <row r="132" spans="5:5">
      <c r="E132" s="507"/>
    </row>
    <row r="133" spans="5:5">
      <c r="E133" s="507"/>
    </row>
    <row r="134" spans="5:5">
      <c r="E134" s="507"/>
    </row>
    <row r="135" spans="5:5">
      <c r="E135" s="507"/>
    </row>
    <row r="136" spans="5:5">
      <c r="E136" s="507"/>
    </row>
    <row r="137" spans="5:5">
      <c r="E137" s="507"/>
    </row>
    <row r="138" spans="5:5">
      <c r="E138" s="507"/>
    </row>
    <row r="139" spans="5:5">
      <c r="E139" s="507"/>
    </row>
    <row r="140" spans="5:5">
      <c r="E140" s="507"/>
    </row>
    <row r="141" spans="5:5">
      <c r="E141" s="507"/>
    </row>
    <row r="142" spans="5:5">
      <c r="E142" s="507"/>
    </row>
    <row r="143" spans="5:5">
      <c r="E143" s="507"/>
    </row>
    <row r="144" spans="5:5">
      <c r="E144" s="507"/>
    </row>
    <row r="145" spans="5:5">
      <c r="E145" s="507"/>
    </row>
    <row r="146" spans="5:5">
      <c r="E146" s="507"/>
    </row>
    <row r="147" spans="5:5">
      <c r="E147" s="507"/>
    </row>
    <row r="148" spans="5:5">
      <c r="E148" s="507"/>
    </row>
    <row r="149" spans="5:5">
      <c r="E149" s="507"/>
    </row>
    <row r="150" spans="5:5">
      <c r="E150" s="507"/>
    </row>
    <row r="151" spans="5:5">
      <c r="E151" s="507"/>
    </row>
    <row r="152" spans="5:5">
      <c r="E152" s="507"/>
    </row>
    <row r="153" spans="5:5">
      <c r="E153" s="507"/>
    </row>
    <row r="154" spans="5:5">
      <c r="E154" s="507"/>
    </row>
  </sheetData>
  <sheetProtection formatColumns="0" insertRows="0"/>
  <protectedRanges>
    <protectedRange sqref="C9:C99" name="Range4"/>
    <protectedRange sqref="G99:I99 F9:F99 G9:L98" name="Range1"/>
  </protectedRanges>
  <phoneticPr fontId="37" type="noConversion"/>
  <dataValidations count="1">
    <dataValidation type="list" allowBlank="1" showInputMessage="1" showErrorMessage="1" sqref="D99:E99" xr:uid="{00000000-0002-0000-1800-000000000000}">
      <formula1>#REF!</formula1>
    </dataValidation>
  </dataValidations>
  <pageMargins left="0.7" right="0.7" top="0.75" bottom="0.75" header="0.3" footer="0.3"/>
  <pageSetup scale="54" orientation="portrait" r:id="rId1"/>
  <headerFooter>
    <oddFooter>&amp;CPage &amp;P of &amp;N&amp;R&amp;D</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1800-000001000000}">
          <x14:formula1>
            <xm:f>'1_Enrollment'!$C$11:$C$13</xm:f>
          </x14:formula1>
          <xm:sqref>D9:D98</xm:sqref>
        </x14:dataValidation>
        <x14:dataValidation type="list" allowBlank="1" showInputMessage="1" showErrorMessage="1" xr:uid="{00000000-0002-0000-1800-000002000000}">
          <x14:formula1>
            <xm:f>'3A_Income Stmnt_Summary'!$A$33:$A$54</xm:f>
          </x14:formula1>
          <xm:sqref>E9:E98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DJ47"/>
  <sheetViews>
    <sheetView showGridLines="0" topLeftCell="D21" zoomScale="70" zoomScaleNormal="70" workbookViewId="0">
      <selection activeCell="S46" sqref="S46:AF46"/>
    </sheetView>
  </sheetViews>
  <sheetFormatPr defaultColWidth="8" defaultRowHeight="12.6"/>
  <cols>
    <col min="1" max="1" width="6.5703125" style="530" bestFit="1" customWidth="1"/>
    <col min="2" max="2" width="24.5703125" style="528" customWidth="1"/>
    <col min="3" max="3" width="16.5703125" style="528" customWidth="1"/>
    <col min="4" max="28" width="16.5703125" style="521" customWidth="1"/>
    <col min="29" max="32" width="16.5703125" style="530" customWidth="1"/>
    <col min="33" max="33" width="19.5703125" style="530" bestFit="1" customWidth="1"/>
    <col min="34" max="34" width="16.5703125" style="530" customWidth="1"/>
    <col min="35" max="16384" width="8" style="530"/>
  </cols>
  <sheetData>
    <row r="1" spans="1:114" s="524" customFormat="1" ht="15.6">
      <c r="A1" s="508" t="s">
        <v>1516</v>
      </c>
      <c r="B1" s="348"/>
      <c r="C1" s="17"/>
      <c r="D1" s="35"/>
      <c r="E1" s="17"/>
      <c r="F1" s="17"/>
      <c r="G1" s="521"/>
      <c r="H1" s="521"/>
      <c r="I1" s="521"/>
      <c r="J1" s="521"/>
      <c r="K1" s="521"/>
      <c r="L1" s="521"/>
      <c r="M1" s="521"/>
      <c r="N1" s="521"/>
      <c r="O1" s="521"/>
      <c r="P1" s="521"/>
      <c r="Q1" s="521"/>
      <c r="R1" s="521"/>
      <c r="S1" s="521"/>
      <c r="T1" s="521"/>
      <c r="U1" s="521"/>
      <c r="V1" s="521"/>
      <c r="W1" s="521"/>
      <c r="X1" s="521"/>
      <c r="Y1" s="521"/>
      <c r="Z1" s="521"/>
      <c r="AA1" s="521"/>
      <c r="AB1" s="522"/>
      <c r="AC1" s="523"/>
      <c r="AD1" s="523"/>
      <c r="AE1" s="523"/>
      <c r="AF1" s="523"/>
      <c r="AG1" s="523"/>
      <c r="AH1" s="523"/>
      <c r="AI1" s="523"/>
      <c r="AJ1" s="523"/>
      <c r="AK1" s="523"/>
      <c r="AL1" s="523"/>
      <c r="AM1" s="523"/>
      <c r="AN1" s="523"/>
      <c r="AO1" s="523"/>
      <c r="AP1" s="523"/>
      <c r="AQ1" s="523"/>
      <c r="AR1" s="523"/>
      <c r="AS1" s="523"/>
      <c r="AT1" s="523"/>
      <c r="AU1" s="523"/>
      <c r="AV1" s="523"/>
      <c r="AW1" s="523"/>
      <c r="AX1" s="523"/>
      <c r="AY1" s="523"/>
      <c r="AZ1" s="523"/>
      <c r="BA1" s="523"/>
      <c r="BB1" s="523"/>
      <c r="BC1" s="523"/>
      <c r="BD1" s="523"/>
      <c r="BE1" s="523"/>
      <c r="BF1" s="523"/>
      <c r="BG1" s="523"/>
      <c r="BH1" s="523"/>
      <c r="BI1" s="523"/>
      <c r="BJ1" s="523"/>
      <c r="BK1" s="523"/>
      <c r="BL1" s="523"/>
      <c r="BM1" s="523"/>
      <c r="BN1" s="523"/>
      <c r="BO1" s="523"/>
      <c r="BP1" s="523"/>
      <c r="BQ1" s="523"/>
      <c r="BR1" s="523"/>
      <c r="BS1" s="523"/>
      <c r="BT1" s="523"/>
      <c r="BU1" s="523"/>
      <c r="BV1" s="523"/>
      <c r="BW1" s="523"/>
      <c r="BX1" s="523"/>
      <c r="BY1" s="523"/>
      <c r="BZ1" s="523"/>
      <c r="CA1" s="523"/>
      <c r="CB1" s="523"/>
      <c r="CC1" s="523"/>
      <c r="CD1" s="523"/>
      <c r="CE1" s="523"/>
      <c r="CF1" s="523"/>
      <c r="CG1" s="523"/>
      <c r="CH1" s="523"/>
      <c r="CI1" s="523"/>
      <c r="CJ1" s="523"/>
      <c r="CK1" s="523"/>
      <c r="CL1" s="523"/>
      <c r="CM1" s="523"/>
      <c r="CN1" s="523"/>
      <c r="CO1" s="523"/>
      <c r="CP1" s="523"/>
      <c r="CQ1" s="523"/>
      <c r="CR1" s="523"/>
      <c r="CS1" s="523"/>
      <c r="CT1" s="523"/>
      <c r="CU1" s="523"/>
      <c r="CV1" s="523"/>
      <c r="CW1" s="523"/>
      <c r="CX1" s="523"/>
      <c r="CY1" s="523"/>
      <c r="CZ1" s="523"/>
      <c r="DA1" s="523"/>
      <c r="DB1" s="523"/>
      <c r="DC1" s="523"/>
      <c r="DD1" s="523"/>
      <c r="DE1" s="523"/>
      <c r="DF1" s="523"/>
      <c r="DG1" s="523"/>
      <c r="DH1" s="523"/>
      <c r="DI1" s="523"/>
      <c r="DJ1" s="523"/>
    </row>
    <row r="2" spans="1:114" s="524" customFormat="1" ht="12.95">
      <c r="A2" s="192" t="s">
        <v>1297</v>
      </c>
      <c r="B2" s="192"/>
      <c r="C2" s="1103" t="str">
        <f>'1_Enrollment'!D2</f>
        <v>Tufts Health Public Plan, Inc.</v>
      </c>
      <c r="D2" s="529"/>
      <c r="E2" s="529"/>
      <c r="F2" s="349"/>
      <c r="G2" s="521"/>
      <c r="H2" s="521"/>
      <c r="I2" s="521"/>
      <c r="J2" s="521"/>
      <c r="K2" s="521"/>
      <c r="L2" s="521"/>
      <c r="M2" s="521"/>
      <c r="N2" s="521"/>
      <c r="O2" s="521"/>
      <c r="P2" s="521"/>
      <c r="Q2" s="521"/>
      <c r="R2" s="521"/>
      <c r="S2" s="521"/>
      <c r="T2" s="521"/>
      <c r="U2" s="521"/>
      <c r="V2" s="521"/>
      <c r="W2" s="521"/>
      <c r="X2" s="521"/>
      <c r="Y2" s="521"/>
      <c r="Z2" s="521"/>
      <c r="AA2" s="521"/>
      <c r="AB2" s="522"/>
      <c r="AC2" s="523"/>
      <c r="AD2" s="523"/>
      <c r="AE2" s="523"/>
      <c r="AF2" s="523"/>
      <c r="AG2" s="523"/>
      <c r="AH2" s="523"/>
      <c r="AI2" s="523"/>
      <c r="AJ2" s="523"/>
      <c r="AK2" s="523"/>
      <c r="AL2" s="523"/>
      <c r="AM2" s="523"/>
      <c r="AN2" s="523"/>
      <c r="AO2" s="523"/>
      <c r="AP2" s="523"/>
      <c r="AQ2" s="523"/>
      <c r="AR2" s="523"/>
      <c r="AS2" s="523"/>
      <c r="AT2" s="523"/>
      <c r="AU2" s="523"/>
      <c r="AV2" s="523"/>
      <c r="AW2" s="523"/>
      <c r="AX2" s="523"/>
      <c r="AY2" s="523"/>
      <c r="AZ2" s="523"/>
      <c r="BA2" s="523"/>
      <c r="BB2" s="523"/>
      <c r="BC2" s="523"/>
      <c r="BD2" s="523"/>
      <c r="BE2" s="523"/>
      <c r="BF2" s="523"/>
      <c r="BG2" s="523"/>
      <c r="BH2" s="523"/>
      <c r="BI2" s="523"/>
      <c r="BJ2" s="523"/>
      <c r="BK2" s="523"/>
      <c r="BL2" s="523"/>
      <c r="BM2" s="523"/>
      <c r="BN2" s="523"/>
      <c r="BO2" s="523"/>
      <c r="BP2" s="523"/>
      <c r="BQ2" s="523"/>
      <c r="BR2" s="523"/>
      <c r="BS2" s="523"/>
      <c r="BT2" s="523"/>
      <c r="BU2" s="523"/>
      <c r="BV2" s="523"/>
      <c r="BW2" s="523"/>
      <c r="BX2" s="523"/>
      <c r="BY2" s="523"/>
      <c r="BZ2" s="523"/>
      <c r="CA2" s="523"/>
      <c r="CB2" s="523"/>
      <c r="CC2" s="523"/>
      <c r="CD2" s="523"/>
      <c r="CE2" s="523"/>
      <c r="CF2" s="523"/>
      <c r="CG2" s="523"/>
      <c r="CH2" s="523"/>
      <c r="CI2" s="523"/>
      <c r="CJ2" s="523"/>
      <c r="CK2" s="523"/>
      <c r="CL2" s="523"/>
      <c r="CM2" s="523"/>
      <c r="CN2" s="523"/>
      <c r="CO2" s="523"/>
      <c r="CP2" s="523"/>
      <c r="CQ2" s="523"/>
      <c r="CR2" s="523"/>
      <c r="CS2" s="523"/>
      <c r="CT2" s="523"/>
      <c r="CU2" s="523"/>
      <c r="CV2" s="523"/>
      <c r="CW2" s="523"/>
      <c r="CX2" s="523"/>
      <c r="CY2" s="523"/>
      <c r="CZ2" s="523"/>
      <c r="DA2" s="523"/>
      <c r="DB2" s="523"/>
      <c r="DC2" s="523"/>
      <c r="DD2" s="523"/>
      <c r="DE2" s="523"/>
      <c r="DF2" s="523"/>
      <c r="DG2" s="523"/>
      <c r="DH2" s="523"/>
      <c r="DI2" s="523"/>
      <c r="DJ2" s="523"/>
    </row>
    <row r="3" spans="1:114" s="524" customFormat="1" ht="12.95">
      <c r="A3" s="192" t="s">
        <v>1299</v>
      </c>
      <c r="B3" s="192"/>
      <c r="C3" s="1103" t="str">
        <f>'1_Enrollment'!D3</f>
        <v>01/01/2022 to 12/31/2022</v>
      </c>
      <c r="D3" s="529"/>
      <c r="E3" s="529"/>
      <c r="F3" s="349"/>
      <c r="G3" s="521"/>
      <c r="H3" s="521"/>
      <c r="I3" s="521"/>
      <c r="J3" s="521"/>
      <c r="K3" s="521"/>
      <c r="L3" s="521"/>
      <c r="M3" s="521"/>
      <c r="N3" s="521"/>
      <c r="O3" s="521"/>
      <c r="P3" s="521"/>
      <c r="Q3" s="521"/>
      <c r="R3" s="521"/>
      <c r="S3" s="521"/>
      <c r="T3" s="521"/>
      <c r="U3" s="521"/>
      <c r="V3" s="521"/>
      <c r="W3" s="521"/>
      <c r="X3" s="521"/>
      <c r="Y3" s="521"/>
      <c r="Z3" s="521"/>
      <c r="AA3" s="521"/>
      <c r="AB3" s="522"/>
      <c r="AC3" s="523"/>
      <c r="AD3" s="523"/>
      <c r="AE3" s="523"/>
      <c r="AF3" s="523"/>
      <c r="AG3" s="523"/>
      <c r="AH3" s="523"/>
      <c r="AI3" s="523"/>
      <c r="AJ3" s="523"/>
      <c r="AK3" s="523"/>
      <c r="AL3" s="523"/>
      <c r="AM3" s="523"/>
      <c r="AN3" s="523"/>
      <c r="AO3" s="523"/>
      <c r="AP3" s="523"/>
      <c r="AQ3" s="523"/>
      <c r="AR3" s="523"/>
      <c r="AS3" s="523"/>
      <c r="AT3" s="523"/>
      <c r="AU3" s="523"/>
      <c r="AV3" s="523"/>
      <c r="AW3" s="523"/>
      <c r="AX3" s="523"/>
      <c r="AY3" s="523"/>
      <c r="AZ3" s="523"/>
      <c r="BA3" s="523"/>
      <c r="BB3" s="523"/>
      <c r="BC3" s="523"/>
      <c r="BD3" s="523"/>
      <c r="BE3" s="523"/>
      <c r="BF3" s="523"/>
      <c r="BG3" s="523"/>
      <c r="BH3" s="523"/>
      <c r="BI3" s="523"/>
      <c r="BJ3" s="523"/>
      <c r="BK3" s="523"/>
      <c r="BL3" s="523"/>
      <c r="BM3" s="523"/>
      <c r="BN3" s="523"/>
      <c r="BO3" s="523"/>
      <c r="BP3" s="523"/>
      <c r="BQ3" s="523"/>
      <c r="BR3" s="523"/>
      <c r="BS3" s="523"/>
      <c r="BT3" s="523"/>
      <c r="BU3" s="523"/>
      <c r="BV3" s="523"/>
      <c r="BW3" s="523"/>
      <c r="BX3" s="523"/>
      <c r="BY3" s="523"/>
      <c r="BZ3" s="523"/>
      <c r="CA3" s="523"/>
      <c r="CB3" s="523"/>
      <c r="CC3" s="523"/>
      <c r="CD3" s="523"/>
      <c r="CE3" s="523"/>
      <c r="CF3" s="523"/>
      <c r="CG3" s="523"/>
      <c r="CH3" s="523"/>
      <c r="CI3" s="523"/>
      <c r="CJ3" s="523"/>
      <c r="CK3" s="523"/>
      <c r="CL3" s="523"/>
      <c r="CM3" s="523"/>
      <c r="CN3" s="523"/>
      <c r="CO3" s="523"/>
      <c r="CP3" s="523"/>
      <c r="CQ3" s="523"/>
      <c r="CR3" s="523"/>
      <c r="CS3" s="523"/>
      <c r="CT3" s="523"/>
      <c r="CU3" s="523"/>
      <c r="CV3" s="523"/>
      <c r="CW3" s="523"/>
      <c r="CX3" s="523"/>
      <c r="CY3" s="523"/>
      <c r="CZ3" s="523"/>
      <c r="DA3" s="523"/>
      <c r="DB3" s="523"/>
      <c r="DC3" s="523"/>
      <c r="DD3" s="523"/>
      <c r="DE3" s="523"/>
      <c r="DF3" s="523"/>
      <c r="DG3" s="523"/>
      <c r="DH3" s="523"/>
      <c r="DI3" s="523"/>
      <c r="DJ3" s="523"/>
    </row>
    <row r="4" spans="1:114" s="524" customFormat="1" ht="12.95">
      <c r="A4" s="192" t="s">
        <v>1301</v>
      </c>
      <c r="B4" s="192"/>
      <c r="C4" s="1105">
        <f>'1_Enrollment'!D4</f>
        <v>45382</v>
      </c>
      <c r="D4" s="529"/>
      <c r="E4" s="529"/>
      <c r="F4" s="349"/>
      <c r="G4" s="521"/>
      <c r="H4" s="521"/>
      <c r="I4" s="521"/>
      <c r="J4" s="521"/>
      <c r="K4" s="521"/>
      <c r="L4" s="521"/>
      <c r="M4" s="521"/>
      <c r="N4" s="521"/>
      <c r="O4" s="521"/>
      <c r="P4" s="521"/>
      <c r="Q4" s="521"/>
      <c r="R4" s="521"/>
      <c r="S4" s="521"/>
      <c r="T4" s="521"/>
      <c r="U4" s="521"/>
      <c r="V4" s="521"/>
      <c r="W4" s="521"/>
      <c r="X4" s="521"/>
      <c r="Y4" s="521"/>
      <c r="Z4" s="521"/>
      <c r="AA4" s="521"/>
      <c r="AB4" s="522"/>
      <c r="AC4" s="523"/>
      <c r="AD4" s="523"/>
      <c r="AE4" s="523"/>
      <c r="AF4" s="523"/>
      <c r="AG4" s="523"/>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523"/>
      <c r="BK4" s="523"/>
      <c r="BL4" s="523"/>
      <c r="BM4" s="523"/>
      <c r="BN4" s="523"/>
      <c r="BO4" s="523"/>
      <c r="BP4" s="523"/>
      <c r="BQ4" s="523"/>
      <c r="BR4" s="523"/>
      <c r="BS4" s="523"/>
      <c r="BT4" s="523"/>
      <c r="BU4" s="523"/>
      <c r="BV4" s="523"/>
      <c r="BW4" s="523"/>
      <c r="BX4" s="523"/>
      <c r="BY4" s="523"/>
      <c r="BZ4" s="523"/>
      <c r="CA4" s="523"/>
      <c r="CB4" s="523"/>
      <c r="CC4" s="523"/>
      <c r="CD4" s="523"/>
      <c r="CE4" s="523"/>
      <c r="CF4" s="523"/>
      <c r="CG4" s="523"/>
      <c r="CH4" s="523"/>
      <c r="CI4" s="523"/>
      <c r="CJ4" s="523"/>
      <c r="CK4" s="523"/>
      <c r="CL4" s="523"/>
      <c r="CM4" s="523"/>
      <c r="CN4" s="523"/>
      <c r="CO4" s="523"/>
      <c r="CP4" s="523"/>
      <c r="CQ4" s="523"/>
      <c r="CR4" s="523"/>
      <c r="CS4" s="523"/>
      <c r="CT4" s="523"/>
      <c r="CU4" s="523"/>
      <c r="CV4" s="523"/>
      <c r="CW4" s="523"/>
      <c r="CX4" s="523"/>
      <c r="CY4" s="523"/>
      <c r="CZ4" s="523"/>
      <c r="DA4" s="523"/>
      <c r="DB4" s="523"/>
      <c r="DC4" s="523"/>
      <c r="DD4" s="523"/>
      <c r="DE4" s="523"/>
      <c r="DF4" s="523"/>
      <c r="DG4" s="523"/>
      <c r="DH4" s="523"/>
      <c r="DI4" s="523"/>
      <c r="DJ4" s="523"/>
    </row>
    <row r="5" spans="1:114" s="524" customFormat="1" ht="12.95">
      <c r="A5" s="192" t="s">
        <v>1302</v>
      </c>
      <c r="B5" s="192"/>
      <c r="C5" s="1103" t="str">
        <f>'1_Enrollment'!D5</f>
        <v>Jeffrey Muehlberg</v>
      </c>
      <c r="D5" s="529"/>
      <c r="E5" s="529"/>
      <c r="F5" s="349"/>
      <c r="G5" s="521"/>
      <c r="H5" s="521"/>
      <c r="I5" s="521"/>
      <c r="J5" s="521"/>
      <c r="K5" s="521"/>
      <c r="L5" s="521"/>
      <c r="M5" s="521"/>
      <c r="N5" s="521"/>
      <c r="O5" s="521"/>
      <c r="P5" s="521"/>
      <c r="Q5" s="521"/>
      <c r="R5" s="521"/>
      <c r="S5" s="521"/>
      <c r="T5" s="521"/>
      <c r="U5" s="521"/>
      <c r="V5" s="521"/>
      <c r="W5" s="521"/>
      <c r="X5" s="521"/>
      <c r="Y5" s="521"/>
      <c r="Z5" s="521"/>
      <c r="AA5" s="521"/>
      <c r="AB5" s="522"/>
      <c r="AC5" s="523"/>
      <c r="AD5" s="523"/>
      <c r="AE5" s="523"/>
      <c r="AF5" s="523"/>
      <c r="AG5" s="523"/>
      <c r="AH5" s="523"/>
      <c r="AI5" s="523"/>
      <c r="AJ5" s="523"/>
      <c r="AK5" s="523"/>
      <c r="AL5" s="523"/>
      <c r="AM5" s="523"/>
      <c r="AN5" s="523"/>
      <c r="AO5" s="523"/>
      <c r="AP5" s="523"/>
      <c r="AQ5" s="523"/>
      <c r="AR5" s="523"/>
      <c r="AS5" s="523"/>
      <c r="AT5" s="523"/>
      <c r="AU5" s="523"/>
      <c r="AV5" s="523"/>
      <c r="AW5" s="523"/>
      <c r="AX5" s="523"/>
      <c r="AY5" s="523"/>
      <c r="AZ5" s="523"/>
      <c r="BA5" s="523"/>
      <c r="BB5" s="523"/>
      <c r="BC5" s="523"/>
      <c r="BD5" s="523"/>
      <c r="BE5" s="523"/>
      <c r="BF5" s="523"/>
      <c r="BG5" s="523"/>
      <c r="BH5" s="523"/>
      <c r="BI5" s="523"/>
      <c r="BJ5" s="523"/>
      <c r="BK5" s="523"/>
      <c r="BL5" s="523"/>
      <c r="BM5" s="523"/>
      <c r="BN5" s="523"/>
      <c r="BO5" s="523"/>
      <c r="BP5" s="523"/>
      <c r="BQ5" s="523"/>
      <c r="BR5" s="523"/>
      <c r="BS5" s="523"/>
      <c r="BT5" s="523"/>
      <c r="BU5" s="523"/>
      <c r="BV5" s="523"/>
      <c r="BW5" s="523"/>
      <c r="BX5" s="523"/>
      <c r="BY5" s="523"/>
      <c r="BZ5" s="523"/>
      <c r="CA5" s="523"/>
      <c r="CB5" s="523"/>
      <c r="CC5" s="523"/>
      <c r="CD5" s="523"/>
      <c r="CE5" s="523"/>
      <c r="CF5" s="523"/>
      <c r="CG5" s="523"/>
      <c r="CH5" s="523"/>
      <c r="CI5" s="523"/>
      <c r="CJ5" s="523"/>
      <c r="CK5" s="523"/>
      <c r="CL5" s="523"/>
      <c r="CM5" s="523"/>
      <c r="CN5" s="523"/>
      <c r="CO5" s="523"/>
      <c r="CP5" s="523"/>
      <c r="CQ5" s="523"/>
      <c r="CR5" s="523"/>
      <c r="CS5" s="523"/>
      <c r="CT5" s="523"/>
      <c r="CU5" s="523"/>
      <c r="CV5" s="523"/>
      <c r="CW5" s="523"/>
      <c r="CX5" s="523"/>
      <c r="CY5" s="523"/>
      <c r="CZ5" s="523"/>
      <c r="DA5" s="523"/>
      <c r="DB5" s="523"/>
      <c r="DC5" s="523"/>
      <c r="DD5" s="523"/>
      <c r="DE5" s="523"/>
      <c r="DF5" s="523"/>
      <c r="DG5" s="523"/>
      <c r="DH5" s="523"/>
      <c r="DI5" s="523"/>
      <c r="DJ5" s="523"/>
    </row>
    <row r="6" spans="1:114" s="524" customFormat="1" ht="12.95">
      <c r="A6" s="192" t="s">
        <v>1304</v>
      </c>
      <c r="B6" s="192"/>
      <c r="C6" s="1105">
        <f>'1_Enrollment'!D6</f>
        <v>45412</v>
      </c>
      <c r="D6" s="529"/>
      <c r="E6" s="529"/>
      <c r="F6" s="349"/>
      <c r="G6" s="521"/>
      <c r="H6" s="521"/>
      <c r="I6" s="521"/>
      <c r="J6" s="521"/>
      <c r="K6" s="521"/>
      <c r="L6" s="521"/>
      <c r="M6" s="521"/>
      <c r="N6" s="521"/>
      <c r="O6" s="521"/>
      <c r="P6" s="521"/>
      <c r="Q6" s="521"/>
      <c r="R6" s="521"/>
      <c r="S6" s="521"/>
      <c r="T6" s="521"/>
      <c r="U6" s="521"/>
      <c r="V6" s="521"/>
      <c r="W6" s="521"/>
      <c r="X6" s="521"/>
      <c r="Y6" s="521"/>
      <c r="Z6" s="521"/>
      <c r="AA6" s="521"/>
      <c r="AB6" s="522"/>
      <c r="AC6" s="523"/>
      <c r="AD6" s="523"/>
      <c r="AE6" s="523"/>
      <c r="AF6" s="523"/>
      <c r="AG6" s="523"/>
      <c r="AH6" s="523"/>
      <c r="AI6" s="523"/>
      <c r="AJ6" s="523"/>
      <c r="AK6" s="523"/>
      <c r="AL6" s="523"/>
      <c r="AM6" s="523"/>
      <c r="AN6" s="523"/>
      <c r="AO6" s="523"/>
      <c r="AP6" s="523"/>
      <c r="AQ6" s="523"/>
      <c r="AR6" s="523"/>
      <c r="AS6" s="523"/>
      <c r="AT6" s="523"/>
      <c r="AU6" s="523"/>
      <c r="AV6" s="523"/>
      <c r="AW6" s="523"/>
      <c r="AX6" s="523"/>
      <c r="AY6" s="523"/>
      <c r="AZ6" s="523"/>
      <c r="BA6" s="523"/>
      <c r="BB6" s="523"/>
      <c r="BC6" s="523"/>
      <c r="BD6" s="523"/>
      <c r="BE6" s="523"/>
      <c r="BF6" s="523"/>
      <c r="BG6" s="523"/>
      <c r="BH6" s="523"/>
      <c r="BI6" s="523"/>
      <c r="BJ6" s="523"/>
      <c r="BK6" s="523"/>
      <c r="BL6" s="523"/>
      <c r="BM6" s="523"/>
      <c r="BN6" s="523"/>
      <c r="BO6" s="523"/>
      <c r="BP6" s="523"/>
      <c r="BQ6" s="523"/>
      <c r="BR6" s="523"/>
      <c r="BS6" s="523"/>
      <c r="BT6" s="523"/>
      <c r="BU6" s="523"/>
      <c r="BV6" s="523"/>
      <c r="BW6" s="523"/>
      <c r="BX6" s="523"/>
      <c r="BY6" s="523"/>
      <c r="BZ6" s="523"/>
      <c r="CA6" s="523"/>
      <c r="CB6" s="523"/>
      <c r="CC6" s="523"/>
      <c r="CD6" s="523"/>
      <c r="CE6" s="523"/>
      <c r="CF6" s="523"/>
      <c r="CG6" s="523"/>
      <c r="CH6" s="523"/>
      <c r="CI6" s="523"/>
      <c r="CJ6" s="523"/>
      <c r="CK6" s="523"/>
      <c r="CL6" s="523"/>
      <c r="CM6" s="523"/>
      <c r="CN6" s="523"/>
      <c r="CO6" s="523"/>
      <c r="CP6" s="523"/>
      <c r="CQ6" s="523"/>
      <c r="CR6" s="523"/>
      <c r="CS6" s="523"/>
      <c r="CT6" s="523"/>
      <c r="CU6" s="523"/>
      <c r="CV6" s="523"/>
      <c r="CW6" s="523"/>
      <c r="CX6" s="523"/>
      <c r="CY6" s="523"/>
      <c r="CZ6" s="523"/>
      <c r="DA6" s="523"/>
      <c r="DB6" s="523"/>
      <c r="DC6" s="523"/>
      <c r="DD6" s="523"/>
      <c r="DE6" s="523"/>
      <c r="DF6" s="523"/>
      <c r="DG6" s="523"/>
      <c r="DH6" s="523"/>
      <c r="DI6" s="523"/>
      <c r="DJ6" s="523"/>
    </row>
    <row r="7" spans="1:114" s="524" customFormat="1" ht="13.5" thickBot="1">
      <c r="A7" s="206" t="s">
        <v>1517</v>
      </c>
      <c r="B7" s="350"/>
      <c r="C7" s="350"/>
      <c r="D7" s="350"/>
      <c r="E7" s="350"/>
      <c r="F7" s="350"/>
      <c r="G7" s="350"/>
      <c r="H7" s="350"/>
      <c r="I7" s="521"/>
      <c r="J7" s="521"/>
      <c r="K7" s="521"/>
      <c r="L7" s="521"/>
      <c r="M7" s="521"/>
      <c r="N7" s="521"/>
      <c r="O7" s="521"/>
      <c r="P7" s="521"/>
      <c r="Q7" s="521"/>
      <c r="R7" s="521"/>
      <c r="S7" s="521"/>
      <c r="T7" s="521"/>
      <c r="U7" s="521"/>
      <c r="V7" s="521"/>
      <c r="W7" s="521"/>
      <c r="X7" s="521"/>
      <c r="Y7" s="521"/>
      <c r="Z7" s="521"/>
      <c r="AA7" s="521"/>
      <c r="AB7" s="522"/>
      <c r="AC7" s="523"/>
      <c r="AD7" s="523"/>
      <c r="AE7" s="523"/>
      <c r="AF7" s="523"/>
      <c r="AG7" s="523"/>
      <c r="AH7" s="523"/>
      <c r="AI7" s="523"/>
      <c r="AJ7" s="523"/>
      <c r="AK7" s="523"/>
      <c r="AL7" s="523"/>
      <c r="AM7" s="523"/>
      <c r="AN7" s="523"/>
      <c r="AO7" s="523"/>
      <c r="AP7" s="523"/>
      <c r="AQ7" s="523"/>
      <c r="AR7" s="523"/>
      <c r="AS7" s="523"/>
      <c r="AT7" s="523"/>
      <c r="AU7" s="523"/>
      <c r="AV7" s="523"/>
      <c r="AW7" s="523"/>
      <c r="AX7" s="523"/>
      <c r="AY7" s="523"/>
      <c r="AZ7" s="523"/>
      <c r="BA7" s="523"/>
      <c r="BB7" s="523"/>
      <c r="BC7" s="523"/>
      <c r="BD7" s="523"/>
      <c r="BE7" s="523"/>
      <c r="BF7" s="523"/>
      <c r="BG7" s="523"/>
      <c r="BH7" s="523"/>
      <c r="BI7" s="523"/>
      <c r="BJ7" s="523"/>
      <c r="BK7" s="523"/>
      <c r="BL7" s="523"/>
      <c r="BM7" s="523"/>
      <c r="BN7" s="523"/>
      <c r="BO7" s="523"/>
      <c r="BP7" s="523"/>
      <c r="BQ7" s="523"/>
      <c r="BR7" s="523"/>
      <c r="BS7" s="523"/>
      <c r="BT7" s="523"/>
      <c r="BU7" s="523"/>
      <c r="BV7" s="523"/>
      <c r="BW7" s="523"/>
      <c r="BX7" s="523"/>
      <c r="BY7" s="523"/>
      <c r="BZ7" s="523"/>
      <c r="CA7" s="523"/>
      <c r="CB7" s="523"/>
      <c r="CC7" s="523"/>
      <c r="CD7" s="523"/>
      <c r="CE7" s="523"/>
      <c r="CF7" s="523"/>
      <c r="CG7" s="523"/>
      <c r="CH7" s="523"/>
      <c r="CI7" s="523"/>
      <c r="CJ7" s="523"/>
      <c r="CK7" s="523"/>
      <c r="CL7" s="523"/>
      <c r="CM7" s="523"/>
      <c r="CN7" s="523"/>
      <c r="CO7" s="523"/>
      <c r="CP7" s="523"/>
      <c r="CQ7" s="523"/>
      <c r="CR7" s="523"/>
      <c r="CS7" s="523"/>
      <c r="CT7" s="523"/>
      <c r="CU7" s="523"/>
      <c r="CV7" s="523"/>
      <c r="CW7" s="523"/>
      <c r="CX7" s="523"/>
      <c r="CY7" s="523"/>
      <c r="CZ7" s="523"/>
      <c r="DA7" s="523"/>
      <c r="DB7" s="523"/>
      <c r="DC7" s="523"/>
      <c r="DD7" s="523"/>
      <c r="DE7" s="523"/>
      <c r="DF7" s="523"/>
      <c r="DG7" s="523"/>
      <c r="DH7" s="523"/>
      <c r="DI7" s="523"/>
      <c r="DJ7" s="523"/>
    </row>
    <row r="8" spans="1:114" s="525" customFormat="1" ht="16.5" customHeight="1" thickBot="1">
      <c r="A8" s="18"/>
      <c r="B8" s="1144"/>
      <c r="C8" s="742" t="s">
        <v>1518</v>
      </c>
      <c r="D8" s="742"/>
      <c r="E8" s="1145"/>
      <c r="F8" s="1145"/>
      <c r="G8" s="1145"/>
      <c r="H8" s="742"/>
      <c r="I8" s="742"/>
      <c r="J8" s="1145"/>
      <c r="K8" s="1145"/>
      <c r="L8" s="1146"/>
      <c r="M8" s="742" t="s">
        <v>1518</v>
      </c>
      <c r="N8" s="742"/>
      <c r="O8" s="1145"/>
      <c r="P8" s="1146"/>
      <c r="Q8" s="1145"/>
      <c r="R8" s="742"/>
      <c r="S8" s="742"/>
      <c r="T8" s="1145"/>
      <c r="U8" s="1145"/>
      <c r="V8" s="1146"/>
      <c r="W8" s="742" t="s">
        <v>1518</v>
      </c>
      <c r="X8" s="742"/>
      <c r="Y8" s="1145"/>
      <c r="Z8" s="1145"/>
      <c r="AA8" s="1145"/>
      <c r="AB8" s="1147"/>
      <c r="AC8" s="742"/>
      <c r="AD8" s="742"/>
      <c r="AE8" s="742"/>
      <c r="AF8" s="742"/>
      <c r="AG8" s="1148"/>
      <c r="AH8" s="19"/>
    </row>
    <row r="9" spans="1:114" s="526" customFormat="1" ht="26.45" thickBot="1">
      <c r="A9" s="20" t="s">
        <v>1399</v>
      </c>
      <c r="B9" s="1149" t="s">
        <v>1519</v>
      </c>
      <c r="C9" s="1150">
        <f t="array" ref="C9:AF9">TRANSPOSE(B10:B40)</f>
        <v>45412</v>
      </c>
      <c r="D9" s="1151">
        <v>45382</v>
      </c>
      <c r="E9" s="1151">
        <v>45351</v>
      </c>
      <c r="F9" s="1151">
        <v>45322</v>
      </c>
      <c r="G9" s="1151">
        <v>45291</v>
      </c>
      <c r="H9" s="1151">
        <v>45260</v>
      </c>
      <c r="I9" s="1151">
        <v>45230</v>
      </c>
      <c r="J9" s="1151">
        <v>45199</v>
      </c>
      <c r="K9" s="1151">
        <v>45169</v>
      </c>
      <c r="L9" s="1151">
        <v>45138</v>
      </c>
      <c r="M9" s="1151">
        <v>45107</v>
      </c>
      <c r="N9" s="1151">
        <v>45077</v>
      </c>
      <c r="O9" s="721">
        <v>45046</v>
      </c>
      <c r="P9" s="1151">
        <v>45016</v>
      </c>
      <c r="Q9" s="721">
        <v>44985</v>
      </c>
      <c r="R9" s="1151">
        <v>44957</v>
      </c>
      <c r="S9" s="721">
        <v>44926</v>
      </c>
      <c r="T9" s="721">
        <v>44895</v>
      </c>
      <c r="U9" s="721">
        <v>44865</v>
      </c>
      <c r="V9" s="1151">
        <v>44834</v>
      </c>
      <c r="W9" s="721">
        <v>44804</v>
      </c>
      <c r="X9" s="721">
        <v>44773</v>
      </c>
      <c r="Y9" s="721">
        <v>44742</v>
      </c>
      <c r="Z9" s="1151">
        <v>44712</v>
      </c>
      <c r="AA9" s="721">
        <v>44681</v>
      </c>
      <c r="AB9" s="1151">
        <v>44651</v>
      </c>
      <c r="AC9" s="721">
        <v>44620</v>
      </c>
      <c r="AD9" s="721">
        <v>44592</v>
      </c>
      <c r="AE9" s="721">
        <v>44561</v>
      </c>
      <c r="AF9" s="721">
        <v>44530</v>
      </c>
      <c r="AG9" s="20" t="s">
        <v>1520</v>
      </c>
      <c r="AH9" s="1152" t="s">
        <v>1521</v>
      </c>
    </row>
    <row r="10" spans="1:114" s="526" customFormat="1" ht="12.95">
      <c r="A10" s="723">
        <v>1</v>
      </c>
      <c r="B10" s="737">
        <f>EOMONTH(B11,1)</f>
        <v>45412</v>
      </c>
      <c r="C10" s="726"/>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726"/>
      <c r="AC10" s="712"/>
      <c r="AD10" s="731"/>
      <c r="AE10" s="731"/>
      <c r="AF10" s="743"/>
      <c r="AG10" s="684">
        <v>0</v>
      </c>
      <c r="AH10" s="21">
        <f t="shared" ref="AH10:AH40" si="0">SUM(C10:AG10)</f>
        <v>0</v>
      </c>
    </row>
    <row r="11" spans="1:114" s="526" customFormat="1" ht="12.95">
      <c r="A11" s="723">
        <v>2</v>
      </c>
      <c r="B11" s="724">
        <f>'1_Enrollment'!D4</f>
        <v>45382</v>
      </c>
      <c r="C11" s="729"/>
      <c r="D11" s="726"/>
      <c r="E11" s="726"/>
      <c r="F11" s="726"/>
      <c r="G11" s="726"/>
      <c r="H11" s="726"/>
      <c r="I11" s="726"/>
      <c r="J11" s="726"/>
      <c r="K11" s="726"/>
      <c r="L11" s="726"/>
      <c r="M11" s="726"/>
      <c r="N11" s="726"/>
      <c r="O11" s="726"/>
      <c r="P11" s="726"/>
      <c r="Q11" s="726"/>
      <c r="R11" s="726"/>
      <c r="S11" s="726">
        <v>16680</v>
      </c>
      <c r="T11" s="726">
        <v>13900</v>
      </c>
      <c r="U11" s="726">
        <v>0</v>
      </c>
      <c r="V11" s="726">
        <v>0</v>
      </c>
      <c r="W11" s="726">
        <v>-33995</v>
      </c>
      <c r="X11" s="726">
        <v>0</v>
      </c>
      <c r="Y11" s="726">
        <v>0</v>
      </c>
      <c r="Z11" s="726">
        <v>0</v>
      </c>
      <c r="AA11" s="726">
        <v>0</v>
      </c>
      <c r="AB11" s="726">
        <v>0</v>
      </c>
      <c r="AC11" s="710">
        <v>0</v>
      </c>
      <c r="AD11" s="731">
        <v>-1.38</v>
      </c>
      <c r="AE11" s="731">
        <v>0</v>
      </c>
      <c r="AF11" s="744">
        <v>0</v>
      </c>
      <c r="AG11" s="684">
        <v>0</v>
      </c>
      <c r="AH11" s="21">
        <f t="shared" si="0"/>
        <v>-3416.38</v>
      </c>
    </row>
    <row r="12" spans="1:114" s="525" customFormat="1" ht="15" customHeight="1">
      <c r="A12" s="723">
        <v>3</v>
      </c>
      <c r="B12" s="724">
        <f t="shared" ref="B12:B39" si="1">EOMONTH(B11,-1)</f>
        <v>45351</v>
      </c>
      <c r="C12" s="729"/>
      <c r="D12" s="729"/>
      <c r="E12" s="725"/>
      <c r="F12" s="725"/>
      <c r="G12" s="725"/>
      <c r="H12" s="725"/>
      <c r="I12" s="725"/>
      <c r="J12" s="725"/>
      <c r="K12" s="725"/>
      <c r="L12" s="725"/>
      <c r="M12" s="725"/>
      <c r="N12" s="725"/>
      <c r="O12" s="725"/>
      <c r="P12" s="725"/>
      <c r="Q12" s="725"/>
      <c r="R12" s="725"/>
      <c r="S12" s="725">
        <v>2606.69</v>
      </c>
      <c r="T12" s="725">
        <v>0</v>
      </c>
      <c r="U12" s="725">
        <v>0</v>
      </c>
      <c r="V12" s="725">
        <v>0</v>
      </c>
      <c r="W12" s="725">
        <v>0</v>
      </c>
      <c r="X12" s="725">
        <v>-92334.82</v>
      </c>
      <c r="Y12" s="725">
        <v>-5308.84</v>
      </c>
      <c r="Z12" s="725">
        <v>-144.80000000000001</v>
      </c>
      <c r="AA12" s="725">
        <v>-289.60000000000002</v>
      </c>
      <c r="AB12" s="725">
        <v>0</v>
      </c>
      <c r="AC12" s="717">
        <v>0</v>
      </c>
      <c r="AD12" s="717">
        <v>318.36</v>
      </c>
      <c r="AE12" s="717">
        <v>0</v>
      </c>
      <c r="AF12" s="744">
        <v>0</v>
      </c>
      <c r="AG12" s="684">
        <v>0</v>
      </c>
      <c r="AH12" s="21">
        <f t="shared" si="0"/>
        <v>-95153.010000000009</v>
      </c>
    </row>
    <row r="13" spans="1:114" s="525" customFormat="1" ht="15" customHeight="1">
      <c r="A13" s="723">
        <v>4</v>
      </c>
      <c r="B13" s="724">
        <f>EOMONTH(B12,-1)</f>
        <v>45322</v>
      </c>
      <c r="C13" s="52"/>
      <c r="D13" s="729"/>
      <c r="E13" s="729"/>
      <c r="F13" s="725"/>
      <c r="G13" s="725"/>
      <c r="H13" s="725"/>
      <c r="I13" s="725"/>
      <c r="J13" s="725"/>
      <c r="K13" s="725"/>
      <c r="L13" s="725"/>
      <c r="M13" s="725"/>
      <c r="N13" s="725"/>
      <c r="O13" s="725"/>
      <c r="P13" s="725"/>
      <c r="Q13" s="725"/>
      <c r="R13" s="725"/>
      <c r="S13" s="725">
        <v>25916</v>
      </c>
      <c r="T13" s="725">
        <v>6598.5</v>
      </c>
      <c r="U13" s="725">
        <v>3085.41</v>
      </c>
      <c r="V13" s="725">
        <v>0</v>
      </c>
      <c r="W13" s="725">
        <v>0</v>
      </c>
      <c r="X13" s="725">
        <v>0</v>
      </c>
      <c r="Y13" s="725">
        <v>0</v>
      </c>
      <c r="Z13" s="725">
        <v>-12250.72</v>
      </c>
      <c r="AA13" s="725">
        <v>-16800.650000000001</v>
      </c>
      <c r="AB13" s="725">
        <v>-4786.34</v>
      </c>
      <c r="AC13" s="710">
        <v>0</v>
      </c>
      <c r="AD13" s="710">
        <v>-380.56</v>
      </c>
      <c r="AE13" s="710">
        <v>0</v>
      </c>
      <c r="AF13" s="745">
        <v>0</v>
      </c>
      <c r="AG13" s="684">
        <v>0</v>
      </c>
      <c r="AH13" s="21">
        <f t="shared" si="0"/>
        <v>1381.6400000000008</v>
      </c>
    </row>
    <row r="14" spans="1:114" s="525" customFormat="1" ht="15" customHeight="1">
      <c r="A14" s="723">
        <v>5</v>
      </c>
      <c r="B14" s="724">
        <f t="shared" si="1"/>
        <v>45291</v>
      </c>
      <c r="C14" s="52"/>
      <c r="D14" s="49"/>
      <c r="E14" s="729"/>
      <c r="F14" s="729"/>
      <c r="G14" s="725"/>
      <c r="H14" s="725"/>
      <c r="I14" s="725"/>
      <c r="J14" s="725"/>
      <c r="K14" s="725"/>
      <c r="L14" s="725"/>
      <c r="M14" s="725"/>
      <c r="N14" s="725"/>
      <c r="O14" s="725"/>
      <c r="P14" s="725"/>
      <c r="Q14" s="725"/>
      <c r="R14" s="725"/>
      <c r="S14" s="1153">
        <v>-16187.210000000001</v>
      </c>
      <c r="T14" s="1153">
        <v>14986.79</v>
      </c>
      <c r="U14" s="1153">
        <v>0</v>
      </c>
      <c r="V14" s="725">
        <v>1930.1</v>
      </c>
      <c r="W14" s="725">
        <v>0</v>
      </c>
      <c r="X14" s="1153">
        <v>-536.75</v>
      </c>
      <c r="Y14" s="1153">
        <v>1721.15</v>
      </c>
      <c r="Z14" s="725">
        <v>-5016.6400000000003</v>
      </c>
      <c r="AA14" s="725">
        <v>-448.77</v>
      </c>
      <c r="AB14" s="725">
        <v>-5839.19</v>
      </c>
      <c r="AC14" s="710">
        <v>-31628.37</v>
      </c>
      <c r="AD14" s="710">
        <v>-7445.34</v>
      </c>
      <c r="AE14" s="710">
        <v>-9725.98</v>
      </c>
      <c r="AF14" s="745">
        <v>0</v>
      </c>
      <c r="AG14" s="731">
        <v>0</v>
      </c>
      <c r="AH14" s="21">
        <f t="shared" si="0"/>
        <v>-58190.209999999992</v>
      </c>
    </row>
    <row r="15" spans="1:114" s="525" customFormat="1" ht="15" customHeight="1">
      <c r="A15" s="723">
        <v>6</v>
      </c>
      <c r="B15" s="724">
        <f t="shared" si="1"/>
        <v>45260</v>
      </c>
      <c r="C15" s="52"/>
      <c r="D15" s="49"/>
      <c r="E15" s="49"/>
      <c r="F15" s="729"/>
      <c r="G15" s="729"/>
      <c r="H15" s="725"/>
      <c r="I15" s="725"/>
      <c r="J15" s="725"/>
      <c r="K15" s="725"/>
      <c r="L15" s="725"/>
      <c r="M15" s="725"/>
      <c r="N15" s="725"/>
      <c r="O15" s="725"/>
      <c r="P15" s="725"/>
      <c r="Q15" s="725"/>
      <c r="R15" s="725"/>
      <c r="S15" s="1153">
        <v>-10240.49</v>
      </c>
      <c r="T15" s="1153">
        <v>-8650.9600000000009</v>
      </c>
      <c r="U15" s="1153">
        <v>-29990.44</v>
      </c>
      <c r="V15" s="725">
        <v>-29.96</v>
      </c>
      <c r="W15" s="725">
        <v>-4248.74</v>
      </c>
      <c r="X15" s="1153">
        <v>-8803.39</v>
      </c>
      <c r="Y15" s="1153">
        <v>-698.58</v>
      </c>
      <c r="Z15" s="725">
        <v>-284.47000000000003</v>
      </c>
      <c r="AA15" s="725">
        <v>-246.68</v>
      </c>
      <c r="AB15" s="725">
        <v>0</v>
      </c>
      <c r="AC15" s="710">
        <v>0</v>
      </c>
      <c r="AD15" s="710">
        <v>0</v>
      </c>
      <c r="AE15" s="710">
        <v>0</v>
      </c>
      <c r="AF15" s="745">
        <v>-21487.06</v>
      </c>
      <c r="AG15" s="684">
        <v>0</v>
      </c>
      <c r="AH15" s="21">
        <f t="shared" si="0"/>
        <v>-84680.77</v>
      </c>
    </row>
    <row r="16" spans="1:114" s="525" customFormat="1" ht="15" customHeight="1">
      <c r="A16" s="723">
        <v>7</v>
      </c>
      <c r="B16" s="724">
        <f t="shared" si="1"/>
        <v>45230</v>
      </c>
      <c r="C16" s="52"/>
      <c r="D16" s="49"/>
      <c r="E16" s="49"/>
      <c r="F16" s="49"/>
      <c r="G16" s="729"/>
      <c r="H16" s="729"/>
      <c r="I16" s="725"/>
      <c r="J16" s="725"/>
      <c r="K16" s="725"/>
      <c r="L16" s="725"/>
      <c r="M16" s="725"/>
      <c r="N16" s="725"/>
      <c r="O16" s="725"/>
      <c r="P16" s="725"/>
      <c r="Q16" s="725"/>
      <c r="R16" s="725"/>
      <c r="S16" s="1153">
        <v>20438.52</v>
      </c>
      <c r="T16" s="1153">
        <v>38006.79</v>
      </c>
      <c r="U16" s="1153">
        <v>19345.28</v>
      </c>
      <c r="V16" s="725">
        <v>20572.28</v>
      </c>
      <c r="W16" s="725">
        <v>12821.96</v>
      </c>
      <c r="X16" s="1153">
        <v>30073.9</v>
      </c>
      <c r="Y16" s="1153">
        <v>10620.82</v>
      </c>
      <c r="Z16" s="725">
        <v>15931.3</v>
      </c>
      <c r="AA16" s="725">
        <v>10595.43</v>
      </c>
      <c r="AB16" s="725">
        <v>10938.62</v>
      </c>
      <c r="AC16" s="710">
        <v>7998.42</v>
      </c>
      <c r="AD16" s="710">
        <v>9008.51</v>
      </c>
      <c r="AE16" s="710">
        <v>8883.99</v>
      </c>
      <c r="AF16" s="745">
        <v>9465.7199999999993</v>
      </c>
      <c r="AG16" s="684">
        <v>0</v>
      </c>
      <c r="AH16" s="21">
        <f t="shared" si="0"/>
        <v>224701.53999999998</v>
      </c>
    </row>
    <row r="17" spans="1:34" s="525" customFormat="1" ht="15" customHeight="1">
      <c r="A17" s="723">
        <v>8</v>
      </c>
      <c r="B17" s="724">
        <f t="shared" si="1"/>
        <v>45199</v>
      </c>
      <c r="C17" s="52"/>
      <c r="D17" s="49"/>
      <c r="E17" s="49"/>
      <c r="F17" s="50"/>
      <c r="G17" s="49"/>
      <c r="H17" s="729"/>
      <c r="I17" s="729"/>
      <c r="J17" s="725"/>
      <c r="K17" s="725"/>
      <c r="L17" s="725"/>
      <c r="M17" s="725"/>
      <c r="N17" s="725"/>
      <c r="O17" s="725"/>
      <c r="P17" s="725"/>
      <c r="Q17" s="725"/>
      <c r="R17" s="725"/>
      <c r="S17" s="1153">
        <v>19697.48</v>
      </c>
      <c r="T17" s="1153">
        <v>14094.810000000001</v>
      </c>
      <c r="U17" s="1153">
        <v>7533.07</v>
      </c>
      <c r="V17" s="725">
        <v>6437.5300000000007</v>
      </c>
      <c r="W17" s="725">
        <v>236.30000000000007</v>
      </c>
      <c r="X17" s="1153">
        <v>15640.58</v>
      </c>
      <c r="Y17" s="1153">
        <v>47067.59</v>
      </c>
      <c r="Z17" s="725">
        <v>-15849.44</v>
      </c>
      <c r="AA17" s="725">
        <v>23011.989999999998</v>
      </c>
      <c r="AB17" s="725">
        <v>-2139.5300000000002</v>
      </c>
      <c r="AC17" s="710">
        <v>119.51</v>
      </c>
      <c r="AD17" s="710">
        <v>-12094.57</v>
      </c>
      <c r="AE17" s="710">
        <v>-23617.85</v>
      </c>
      <c r="AF17" s="745">
        <v>-16346.87</v>
      </c>
      <c r="AG17" s="684">
        <v>0</v>
      </c>
      <c r="AH17" s="21">
        <f t="shared" si="0"/>
        <v>63790.6</v>
      </c>
    </row>
    <row r="18" spans="1:34" s="525" customFormat="1" ht="15" customHeight="1">
      <c r="A18" s="723">
        <v>9</v>
      </c>
      <c r="B18" s="724">
        <f t="shared" si="1"/>
        <v>45169</v>
      </c>
      <c r="C18" s="52"/>
      <c r="D18" s="49"/>
      <c r="E18" s="49"/>
      <c r="F18" s="49"/>
      <c r="G18" s="49"/>
      <c r="H18" s="49"/>
      <c r="I18" s="729"/>
      <c r="J18" s="729"/>
      <c r="K18" s="725"/>
      <c r="L18" s="725"/>
      <c r="M18" s="725"/>
      <c r="N18" s="725"/>
      <c r="O18" s="725"/>
      <c r="P18" s="725"/>
      <c r="Q18" s="725"/>
      <c r="R18" s="725"/>
      <c r="S18" s="1153">
        <v>-6020.59</v>
      </c>
      <c r="T18" s="1153">
        <v>1844.4</v>
      </c>
      <c r="U18" s="1153">
        <v>-1508.3700000000001</v>
      </c>
      <c r="V18" s="725">
        <v>4890.5200000000004</v>
      </c>
      <c r="W18" s="725">
        <v>-675.74</v>
      </c>
      <c r="X18" s="1153">
        <v>-12797.820000000002</v>
      </c>
      <c r="Y18" s="1153">
        <v>-946.2</v>
      </c>
      <c r="Z18" s="725">
        <v>-946.2</v>
      </c>
      <c r="AA18" s="725">
        <v>-946.2</v>
      </c>
      <c r="AB18" s="683">
        <v>-946.2</v>
      </c>
      <c r="AC18" s="710">
        <v>-946.82</v>
      </c>
      <c r="AD18" s="710">
        <v>-947.15000000000009</v>
      </c>
      <c r="AE18" s="710">
        <v>1442.3700000000001</v>
      </c>
      <c r="AF18" s="745">
        <v>-889.2</v>
      </c>
      <c r="AG18" s="684">
        <v>0</v>
      </c>
      <c r="AH18" s="21">
        <f t="shared" si="0"/>
        <v>-19393.200000000008</v>
      </c>
    </row>
    <row r="19" spans="1:34" s="525" customFormat="1" ht="15" customHeight="1">
      <c r="A19" s="723">
        <v>10</v>
      </c>
      <c r="B19" s="724">
        <f t="shared" si="1"/>
        <v>45138</v>
      </c>
      <c r="C19" s="52"/>
      <c r="D19" s="49"/>
      <c r="E19" s="49"/>
      <c r="F19" s="49"/>
      <c r="G19" s="49"/>
      <c r="H19" s="49"/>
      <c r="I19" s="49"/>
      <c r="J19" s="729"/>
      <c r="K19" s="729"/>
      <c r="L19" s="725"/>
      <c r="M19" s="725"/>
      <c r="N19" s="725"/>
      <c r="O19" s="725"/>
      <c r="P19" s="725"/>
      <c r="Q19" s="725"/>
      <c r="R19" s="725"/>
      <c r="S19" s="1153">
        <v>19901.5</v>
      </c>
      <c r="T19" s="1153">
        <v>17348.45</v>
      </c>
      <c r="U19" s="1153">
        <v>32769.53</v>
      </c>
      <c r="V19" s="725">
        <v>0</v>
      </c>
      <c r="W19" s="725">
        <v>17422.759999999998</v>
      </c>
      <c r="X19" s="1153">
        <v>79357.53</v>
      </c>
      <c r="Y19" s="1153">
        <v>-144.80000000000001</v>
      </c>
      <c r="Z19" s="725">
        <v>-821.11</v>
      </c>
      <c r="AA19" s="725">
        <v>297.07000000000005</v>
      </c>
      <c r="AB19" s="725">
        <v>9491.07</v>
      </c>
      <c r="AC19" s="710">
        <v>-4314.72</v>
      </c>
      <c r="AD19" s="710">
        <v>-114.98</v>
      </c>
      <c r="AE19" s="710">
        <v>558.63</v>
      </c>
      <c r="AF19" s="745">
        <v>228.08</v>
      </c>
      <c r="AG19" s="684">
        <v>0</v>
      </c>
      <c r="AH19" s="21">
        <f t="shared" si="0"/>
        <v>171979.01</v>
      </c>
    </row>
    <row r="20" spans="1:34" s="525" customFormat="1" ht="15" customHeight="1">
      <c r="A20" s="723">
        <v>11</v>
      </c>
      <c r="B20" s="724">
        <f t="shared" si="1"/>
        <v>45107</v>
      </c>
      <c r="C20" s="52"/>
      <c r="D20" s="49"/>
      <c r="E20" s="49"/>
      <c r="F20" s="49"/>
      <c r="G20" s="49"/>
      <c r="H20" s="49"/>
      <c r="I20" s="49"/>
      <c r="J20" s="49"/>
      <c r="K20" s="729"/>
      <c r="L20" s="729"/>
      <c r="M20" s="725"/>
      <c r="N20" s="725"/>
      <c r="O20" s="725"/>
      <c r="P20" s="725"/>
      <c r="Q20" s="725"/>
      <c r="R20" s="725"/>
      <c r="S20" s="1153">
        <v>13287.5</v>
      </c>
      <c r="T20" s="1153">
        <v>18353.850000000002</v>
      </c>
      <c r="U20" s="1153">
        <v>36681.65</v>
      </c>
      <c r="V20" s="725">
        <v>50215.8</v>
      </c>
      <c r="W20" s="725">
        <v>56130.53</v>
      </c>
      <c r="X20" s="1153">
        <v>0</v>
      </c>
      <c r="Y20" s="1153">
        <v>0</v>
      </c>
      <c r="Z20" s="725">
        <v>31.93</v>
      </c>
      <c r="AA20" s="725">
        <v>542.71</v>
      </c>
      <c r="AB20" s="725">
        <v>1193.1199999999999</v>
      </c>
      <c r="AC20" s="710">
        <v>1009.56</v>
      </c>
      <c r="AD20" s="710">
        <v>4319.59</v>
      </c>
      <c r="AE20" s="710">
        <v>-143.07</v>
      </c>
      <c r="AF20" s="745">
        <v>137.78</v>
      </c>
      <c r="AG20" s="684">
        <v>0</v>
      </c>
      <c r="AH20" s="21">
        <f t="shared" si="0"/>
        <v>181760.94999999998</v>
      </c>
    </row>
    <row r="21" spans="1:34" s="525" customFormat="1" ht="15" customHeight="1">
      <c r="A21" s="723">
        <v>12</v>
      </c>
      <c r="B21" s="724">
        <f t="shared" si="1"/>
        <v>45077</v>
      </c>
      <c r="C21" s="52"/>
      <c r="D21" s="49"/>
      <c r="E21" s="49"/>
      <c r="F21" s="49"/>
      <c r="G21" s="49"/>
      <c r="H21" s="49"/>
      <c r="I21" s="49"/>
      <c r="J21" s="49"/>
      <c r="K21" s="49"/>
      <c r="L21" s="729"/>
      <c r="M21" s="729"/>
      <c r="N21" s="725"/>
      <c r="O21" s="725"/>
      <c r="P21" s="725"/>
      <c r="Q21" s="725"/>
      <c r="R21" s="725"/>
      <c r="S21" s="1153">
        <v>51802.64</v>
      </c>
      <c r="T21" s="1153">
        <v>87016.93</v>
      </c>
      <c r="U21" s="1153">
        <v>19481.88</v>
      </c>
      <c r="V21" s="725">
        <v>-6676.7000000000007</v>
      </c>
      <c r="W21" s="725">
        <v>18506.11</v>
      </c>
      <c r="X21" s="1153">
        <v>6689.05</v>
      </c>
      <c r="Y21" s="1153">
        <v>-43.29</v>
      </c>
      <c r="Z21" s="725">
        <v>11532.88</v>
      </c>
      <c r="AA21" s="725">
        <v>9774.23</v>
      </c>
      <c r="AB21" s="725">
        <v>3938.44</v>
      </c>
      <c r="AC21" s="710">
        <v>-26.1</v>
      </c>
      <c r="AD21" s="710">
        <v>1726.41</v>
      </c>
      <c r="AE21" s="710">
        <v>286.77999999999997</v>
      </c>
      <c r="AF21" s="745">
        <v>-143.07</v>
      </c>
      <c r="AG21" s="684">
        <v>0</v>
      </c>
      <c r="AH21" s="21">
        <f t="shared" si="0"/>
        <v>203866.18999999997</v>
      </c>
    </row>
    <row r="22" spans="1:34" s="525" customFormat="1" ht="15" customHeight="1">
      <c r="A22" s="723">
        <v>13</v>
      </c>
      <c r="B22" s="724">
        <f t="shared" si="1"/>
        <v>45046</v>
      </c>
      <c r="C22" s="52"/>
      <c r="D22" s="49"/>
      <c r="E22" s="49"/>
      <c r="F22" s="49"/>
      <c r="G22" s="49"/>
      <c r="H22" s="49"/>
      <c r="I22" s="49"/>
      <c r="J22" s="49"/>
      <c r="K22" s="49"/>
      <c r="L22" s="49"/>
      <c r="M22" s="729"/>
      <c r="N22" s="729"/>
      <c r="O22" s="725"/>
      <c r="P22" s="725"/>
      <c r="Q22" s="725"/>
      <c r="R22" s="725"/>
      <c r="S22" s="1153">
        <v>33046.79</v>
      </c>
      <c r="T22" s="1153">
        <v>25918.66</v>
      </c>
      <c r="U22" s="1153">
        <v>39646.5</v>
      </c>
      <c r="V22" s="725">
        <v>17244.79</v>
      </c>
      <c r="W22" s="725">
        <v>-29484.13</v>
      </c>
      <c r="X22" s="1153">
        <v>-29338.93</v>
      </c>
      <c r="Y22" s="1153">
        <v>23266.27</v>
      </c>
      <c r="Z22" s="725">
        <v>28391.100000000002</v>
      </c>
      <c r="AA22" s="725">
        <v>7993.3899999999994</v>
      </c>
      <c r="AB22" s="725">
        <v>955.8</v>
      </c>
      <c r="AC22" s="710">
        <v>-23504.7</v>
      </c>
      <c r="AD22" s="710">
        <v>-30209.83</v>
      </c>
      <c r="AE22" s="710">
        <v>100.01</v>
      </c>
      <c r="AF22" s="745">
        <v>-1610.74</v>
      </c>
      <c r="AG22" s="684">
        <v>0</v>
      </c>
      <c r="AH22" s="21">
        <f t="shared" si="0"/>
        <v>62414.979999999996</v>
      </c>
    </row>
    <row r="23" spans="1:34" s="525" customFormat="1" ht="15" customHeight="1">
      <c r="A23" s="723">
        <v>14</v>
      </c>
      <c r="B23" s="724">
        <f t="shared" si="1"/>
        <v>45016</v>
      </c>
      <c r="C23" s="52"/>
      <c r="D23" s="49"/>
      <c r="E23" s="49"/>
      <c r="F23" s="49"/>
      <c r="G23" s="49"/>
      <c r="H23" s="49"/>
      <c r="I23" s="49"/>
      <c r="J23" s="49"/>
      <c r="K23" s="49"/>
      <c r="L23" s="49"/>
      <c r="M23" s="49"/>
      <c r="N23" s="729"/>
      <c r="O23" s="729"/>
      <c r="P23" s="725"/>
      <c r="Q23" s="725"/>
      <c r="R23" s="725"/>
      <c r="S23" s="1153">
        <v>295810.11</v>
      </c>
      <c r="T23" s="1153">
        <v>51986.829999999994</v>
      </c>
      <c r="U23" s="1153">
        <v>61562.76</v>
      </c>
      <c r="V23" s="725">
        <v>1798.0700000000002</v>
      </c>
      <c r="W23" s="725">
        <v>20849.79</v>
      </c>
      <c r="X23" s="1153">
        <v>39775.730000000003</v>
      </c>
      <c r="Y23" s="1153">
        <v>43038.700000000004</v>
      </c>
      <c r="Z23" s="725">
        <v>38943.129999999997</v>
      </c>
      <c r="AA23" s="725">
        <v>7948.48</v>
      </c>
      <c r="AB23" s="725">
        <v>13863.99</v>
      </c>
      <c r="AC23" s="710">
        <v>34412.19</v>
      </c>
      <c r="AD23" s="710">
        <v>37342.81</v>
      </c>
      <c r="AE23" s="710">
        <v>0</v>
      </c>
      <c r="AF23" s="745">
        <v>11701.74</v>
      </c>
      <c r="AG23" s="684">
        <v>0</v>
      </c>
      <c r="AH23" s="21">
        <f t="shared" si="0"/>
        <v>659034.33000000007</v>
      </c>
    </row>
    <row r="24" spans="1:34" s="525" customFormat="1" ht="15" customHeight="1">
      <c r="A24" s="723">
        <v>15</v>
      </c>
      <c r="B24" s="724">
        <f t="shared" si="1"/>
        <v>44985</v>
      </c>
      <c r="C24" s="52"/>
      <c r="D24" s="49"/>
      <c r="E24" s="49"/>
      <c r="F24" s="49"/>
      <c r="G24" s="49"/>
      <c r="H24" s="49"/>
      <c r="I24" s="49"/>
      <c r="J24" s="49"/>
      <c r="K24" s="49"/>
      <c r="L24" s="49"/>
      <c r="M24" s="49"/>
      <c r="N24" s="49"/>
      <c r="O24" s="729"/>
      <c r="P24" s="729"/>
      <c r="Q24" s="725"/>
      <c r="R24" s="725"/>
      <c r="S24" s="1153">
        <v>954135.44000000006</v>
      </c>
      <c r="T24" s="1153">
        <v>137328.72999999998</v>
      </c>
      <c r="U24" s="1153">
        <v>43902.599999999991</v>
      </c>
      <c r="V24" s="725">
        <v>49082.99</v>
      </c>
      <c r="W24" s="725">
        <v>43035.079999999994</v>
      </c>
      <c r="X24" s="1153">
        <v>24252.99</v>
      </c>
      <c r="Y24" s="1153">
        <v>4253.41</v>
      </c>
      <c r="Z24" s="725">
        <v>10514.97</v>
      </c>
      <c r="AA24" s="725">
        <v>47909.53</v>
      </c>
      <c r="AB24" s="725">
        <v>-39636.909999999996</v>
      </c>
      <c r="AC24" s="710">
        <v>-1885.65</v>
      </c>
      <c r="AD24" s="710">
        <v>75663.570000000007</v>
      </c>
      <c r="AE24" s="710">
        <v>60720.4</v>
      </c>
      <c r="AF24" s="745">
        <v>66684.77</v>
      </c>
      <c r="AG24" s="684">
        <v>0</v>
      </c>
      <c r="AH24" s="21">
        <f t="shared" si="0"/>
        <v>1475961.9200000002</v>
      </c>
    </row>
    <row r="25" spans="1:34" s="525" customFormat="1" ht="15" customHeight="1">
      <c r="A25" s="723">
        <v>16</v>
      </c>
      <c r="B25" s="724">
        <f t="shared" si="1"/>
        <v>44957</v>
      </c>
      <c r="C25" s="52"/>
      <c r="D25" s="49"/>
      <c r="E25" s="49"/>
      <c r="F25" s="49"/>
      <c r="G25" s="49"/>
      <c r="H25" s="49"/>
      <c r="I25" s="49"/>
      <c r="J25" s="49"/>
      <c r="K25" s="49"/>
      <c r="L25" s="49"/>
      <c r="M25" s="49"/>
      <c r="N25" s="49"/>
      <c r="O25" s="1154"/>
      <c r="P25" s="730"/>
      <c r="Q25" s="729"/>
      <c r="R25" s="725"/>
      <c r="S25" s="1153">
        <v>3466136.76</v>
      </c>
      <c r="T25" s="1153">
        <v>980841.74</v>
      </c>
      <c r="U25" s="1153">
        <v>141900.62</v>
      </c>
      <c r="V25" s="725">
        <v>54113.26</v>
      </c>
      <c r="W25" s="725">
        <v>23025.059999999998</v>
      </c>
      <c r="X25" s="1153">
        <v>-18753.789999999997</v>
      </c>
      <c r="Y25" s="1153">
        <v>0</v>
      </c>
      <c r="Z25" s="725">
        <v>5836.82</v>
      </c>
      <c r="AA25" s="725">
        <v>4880.01</v>
      </c>
      <c r="AB25" s="725">
        <v>-3176.13</v>
      </c>
      <c r="AC25" s="710">
        <v>-100.99</v>
      </c>
      <c r="AD25" s="710">
        <v>596.69000000000005</v>
      </c>
      <c r="AE25" s="710">
        <v>0</v>
      </c>
      <c r="AF25" s="745">
        <v>-8674.09</v>
      </c>
      <c r="AG25" s="684">
        <v>0</v>
      </c>
      <c r="AH25" s="21">
        <f t="shared" si="0"/>
        <v>4646625.96</v>
      </c>
    </row>
    <row r="26" spans="1:34" s="525" customFormat="1" ht="15" customHeight="1">
      <c r="A26" s="723">
        <v>17</v>
      </c>
      <c r="B26" s="724">
        <f t="shared" si="1"/>
        <v>44926</v>
      </c>
      <c r="C26" s="52"/>
      <c r="D26" s="49"/>
      <c r="E26" s="49"/>
      <c r="F26" s="49"/>
      <c r="G26" s="49"/>
      <c r="H26" s="49"/>
      <c r="I26" s="49"/>
      <c r="J26" s="49"/>
      <c r="K26" s="49"/>
      <c r="L26" s="49"/>
      <c r="M26" s="49"/>
      <c r="N26" s="49"/>
      <c r="O26" s="1154"/>
      <c r="P26" s="49"/>
      <c r="Q26" s="729"/>
      <c r="R26" s="729"/>
      <c r="S26" s="1153">
        <v>876851.08</v>
      </c>
      <c r="T26" s="1153">
        <v>3295863.36</v>
      </c>
      <c r="U26" s="1153">
        <v>1022982.62</v>
      </c>
      <c r="V26" s="725">
        <v>197310.34000000003</v>
      </c>
      <c r="W26" s="725">
        <v>139079.45000000001</v>
      </c>
      <c r="X26" s="1153">
        <v>83972.49</v>
      </c>
      <c r="Y26" s="1153">
        <v>37110.97</v>
      </c>
      <c r="Z26" s="725">
        <v>1761.72</v>
      </c>
      <c r="AA26" s="725">
        <v>36519.14</v>
      </c>
      <c r="AB26" s="725">
        <v>0</v>
      </c>
      <c r="AC26" s="710">
        <v>0</v>
      </c>
      <c r="AD26" s="710">
        <v>-33.659999999999997</v>
      </c>
      <c r="AE26" s="710">
        <v>9095.41</v>
      </c>
      <c r="AF26" s="745">
        <v>-6978.15</v>
      </c>
      <c r="AG26" s="684">
        <v>0</v>
      </c>
      <c r="AH26" s="21">
        <f t="shared" si="0"/>
        <v>5693534.7699999986</v>
      </c>
    </row>
    <row r="27" spans="1:34" s="525" customFormat="1" ht="15" customHeight="1">
      <c r="A27" s="723">
        <v>18</v>
      </c>
      <c r="B27" s="724">
        <f t="shared" si="1"/>
        <v>44895</v>
      </c>
      <c r="C27" s="52"/>
      <c r="D27" s="49"/>
      <c r="E27" s="49"/>
      <c r="F27" s="49"/>
      <c r="G27" s="49"/>
      <c r="H27" s="49"/>
      <c r="I27" s="49"/>
      <c r="J27" s="49"/>
      <c r="K27" s="49"/>
      <c r="L27" s="49"/>
      <c r="M27" s="49"/>
      <c r="N27" s="49"/>
      <c r="O27" s="1154"/>
      <c r="P27" s="49"/>
      <c r="Q27" s="49"/>
      <c r="R27" s="729"/>
      <c r="S27" s="729">
        <v>0</v>
      </c>
      <c r="T27" s="1153">
        <v>862017.21</v>
      </c>
      <c r="U27" s="1153">
        <v>3760957.8200000003</v>
      </c>
      <c r="V27" s="725">
        <v>575443.01</v>
      </c>
      <c r="W27" s="725">
        <v>176554.57</v>
      </c>
      <c r="X27" s="1153">
        <v>114347.94</v>
      </c>
      <c r="Y27" s="1153">
        <v>42514.52</v>
      </c>
      <c r="Z27" s="725">
        <v>60064.83</v>
      </c>
      <c r="AA27" s="725">
        <v>39837.46</v>
      </c>
      <c r="AB27" s="725">
        <v>6656.8</v>
      </c>
      <c r="AC27" s="710">
        <v>-156.80000000000001</v>
      </c>
      <c r="AD27" s="710">
        <v>28137.9</v>
      </c>
      <c r="AE27" s="710">
        <v>26453.48</v>
      </c>
      <c r="AF27" s="745">
        <v>52382.26</v>
      </c>
      <c r="AG27" s="684">
        <v>0</v>
      </c>
      <c r="AH27" s="21">
        <f t="shared" si="0"/>
        <v>5745211.0000000009</v>
      </c>
    </row>
    <row r="28" spans="1:34" s="525" customFormat="1" ht="15" customHeight="1">
      <c r="A28" s="723">
        <v>19</v>
      </c>
      <c r="B28" s="724">
        <f t="shared" si="1"/>
        <v>44865</v>
      </c>
      <c r="C28" s="52"/>
      <c r="D28" s="49"/>
      <c r="E28" s="49"/>
      <c r="F28" s="49"/>
      <c r="G28" s="49"/>
      <c r="H28" s="49"/>
      <c r="I28" s="49"/>
      <c r="J28" s="49"/>
      <c r="K28" s="49"/>
      <c r="L28" s="49"/>
      <c r="M28" s="49"/>
      <c r="N28" s="49"/>
      <c r="O28" s="1154"/>
      <c r="P28" s="49"/>
      <c r="Q28" s="1154"/>
      <c r="R28" s="49"/>
      <c r="S28" s="729">
        <v>0</v>
      </c>
      <c r="T28" s="729">
        <v>0</v>
      </c>
      <c r="U28" s="1153">
        <v>1057654.96</v>
      </c>
      <c r="V28" s="725">
        <v>2337814.21</v>
      </c>
      <c r="W28" s="725">
        <v>698184.65</v>
      </c>
      <c r="X28" s="1153">
        <v>274884.98</v>
      </c>
      <c r="Y28" s="1153">
        <v>9328.7800000000007</v>
      </c>
      <c r="Z28" s="725">
        <v>18342.03</v>
      </c>
      <c r="AA28" s="725">
        <v>-9116.84</v>
      </c>
      <c r="AB28" s="725">
        <v>-20401.310000000001</v>
      </c>
      <c r="AC28" s="710">
        <v>2696.8399999999997</v>
      </c>
      <c r="AD28" s="710">
        <v>-1973.24</v>
      </c>
      <c r="AE28" s="710">
        <v>-2969.61</v>
      </c>
      <c r="AF28" s="745">
        <v>2541.9899999999998</v>
      </c>
      <c r="AG28" s="684">
        <v>0</v>
      </c>
      <c r="AH28" s="21">
        <f t="shared" si="0"/>
        <v>4366987.4400000004</v>
      </c>
    </row>
    <row r="29" spans="1:34" s="525" customFormat="1" ht="15" customHeight="1">
      <c r="A29" s="723">
        <v>20</v>
      </c>
      <c r="B29" s="724">
        <f t="shared" si="1"/>
        <v>44834</v>
      </c>
      <c r="C29" s="52"/>
      <c r="D29" s="49"/>
      <c r="E29" s="49"/>
      <c r="F29" s="49"/>
      <c r="G29" s="49"/>
      <c r="H29" s="49"/>
      <c r="I29" s="49"/>
      <c r="J29" s="49"/>
      <c r="K29" s="49"/>
      <c r="L29" s="49"/>
      <c r="M29" s="49"/>
      <c r="N29" s="49"/>
      <c r="O29" s="1154"/>
      <c r="P29" s="49"/>
      <c r="Q29" s="1154"/>
      <c r="R29" s="49"/>
      <c r="S29" s="49">
        <v>0</v>
      </c>
      <c r="T29" s="729">
        <v>0</v>
      </c>
      <c r="U29" s="729">
        <v>0</v>
      </c>
      <c r="V29" s="725">
        <v>847691.46</v>
      </c>
      <c r="W29" s="725">
        <v>2662156.0299999998</v>
      </c>
      <c r="X29" s="1153">
        <v>654811.24</v>
      </c>
      <c r="Y29" s="1153">
        <v>124025.2</v>
      </c>
      <c r="Z29" s="725">
        <v>55610.83</v>
      </c>
      <c r="AA29" s="725">
        <v>9179.34</v>
      </c>
      <c r="AB29" s="725">
        <v>10845.289999999999</v>
      </c>
      <c r="AC29" s="710">
        <v>2361.9100000000003</v>
      </c>
      <c r="AD29" s="710">
        <v>650.16999999999996</v>
      </c>
      <c r="AE29" s="710">
        <v>11007.28</v>
      </c>
      <c r="AF29" s="745">
        <v>11459.95</v>
      </c>
      <c r="AG29" s="684">
        <v>0</v>
      </c>
      <c r="AH29" s="21">
        <f t="shared" si="0"/>
        <v>4389798.7</v>
      </c>
    </row>
    <row r="30" spans="1:34" s="525" customFormat="1" ht="15" customHeight="1">
      <c r="A30" s="723">
        <v>21</v>
      </c>
      <c r="B30" s="724">
        <f t="shared" si="1"/>
        <v>44804</v>
      </c>
      <c r="C30" s="52"/>
      <c r="D30" s="49"/>
      <c r="E30" s="49"/>
      <c r="F30" s="49"/>
      <c r="G30" s="49"/>
      <c r="H30" s="49"/>
      <c r="I30" s="49"/>
      <c r="J30" s="49"/>
      <c r="K30" s="49"/>
      <c r="L30" s="49"/>
      <c r="M30" s="49"/>
      <c r="N30" s="49"/>
      <c r="O30" s="1154"/>
      <c r="P30" s="49"/>
      <c r="Q30" s="1154"/>
      <c r="R30" s="49"/>
      <c r="S30" s="1154">
        <v>0</v>
      </c>
      <c r="T30" s="49">
        <v>0</v>
      </c>
      <c r="U30" s="729">
        <v>0</v>
      </c>
      <c r="V30" s="729">
        <v>0</v>
      </c>
      <c r="W30" s="725">
        <v>1169514.75</v>
      </c>
      <c r="X30" s="1153">
        <v>3428484.3</v>
      </c>
      <c r="Y30" s="1153">
        <v>653016.02</v>
      </c>
      <c r="Z30" s="725">
        <v>207442.01</v>
      </c>
      <c r="AA30" s="725">
        <v>45662.3</v>
      </c>
      <c r="AB30" s="725">
        <v>5029.2999999999993</v>
      </c>
      <c r="AC30" s="710">
        <v>14990.119999999999</v>
      </c>
      <c r="AD30" s="710">
        <v>-10169.42</v>
      </c>
      <c r="AE30" s="710">
        <v>-1394.2300000000005</v>
      </c>
      <c r="AF30" s="745">
        <v>-16141.899999999998</v>
      </c>
      <c r="AG30" s="684">
        <v>0</v>
      </c>
      <c r="AH30" s="21">
        <f t="shared" si="0"/>
        <v>5496433.2499999991</v>
      </c>
    </row>
    <row r="31" spans="1:34" s="525" customFormat="1" ht="15" customHeight="1">
      <c r="A31" s="723">
        <v>22</v>
      </c>
      <c r="B31" s="724">
        <f t="shared" si="1"/>
        <v>44773</v>
      </c>
      <c r="C31" s="52"/>
      <c r="D31" s="49"/>
      <c r="E31" s="49"/>
      <c r="F31" s="49"/>
      <c r="G31" s="49"/>
      <c r="H31" s="49"/>
      <c r="I31" s="49"/>
      <c r="J31" s="49"/>
      <c r="K31" s="49"/>
      <c r="L31" s="49"/>
      <c r="M31" s="49"/>
      <c r="N31" s="49"/>
      <c r="O31" s="1154"/>
      <c r="P31" s="49"/>
      <c r="Q31" s="1154"/>
      <c r="R31" s="49"/>
      <c r="S31" s="1154">
        <v>0</v>
      </c>
      <c r="T31" s="1154">
        <v>0</v>
      </c>
      <c r="U31" s="49">
        <v>0</v>
      </c>
      <c r="V31" s="729">
        <v>0</v>
      </c>
      <c r="W31" s="729">
        <v>0</v>
      </c>
      <c r="X31" s="1153">
        <v>499116.4</v>
      </c>
      <c r="Y31" s="1153">
        <v>1886678.48</v>
      </c>
      <c r="Z31" s="725">
        <v>327652.62</v>
      </c>
      <c r="AA31" s="725">
        <v>81086.14</v>
      </c>
      <c r="AB31" s="725">
        <v>63998.92</v>
      </c>
      <c r="AC31" s="710">
        <v>16720.53</v>
      </c>
      <c r="AD31" s="710">
        <v>90168.47</v>
      </c>
      <c r="AE31" s="710">
        <v>69045</v>
      </c>
      <c r="AF31" s="745">
        <v>-13794.16</v>
      </c>
      <c r="AG31" s="684">
        <v>0</v>
      </c>
      <c r="AH31" s="21">
        <f t="shared" si="0"/>
        <v>3020672.4</v>
      </c>
    </row>
    <row r="32" spans="1:34" s="525" customFormat="1" ht="15" customHeight="1">
      <c r="A32" s="723">
        <v>23</v>
      </c>
      <c r="B32" s="724">
        <f t="shared" si="1"/>
        <v>44742</v>
      </c>
      <c r="C32" s="52"/>
      <c r="D32" s="49"/>
      <c r="E32" s="49"/>
      <c r="F32" s="49"/>
      <c r="G32" s="49"/>
      <c r="H32" s="49"/>
      <c r="I32" s="49"/>
      <c r="J32" s="49"/>
      <c r="K32" s="49"/>
      <c r="L32" s="49"/>
      <c r="M32" s="49"/>
      <c r="N32" s="49"/>
      <c r="O32" s="1154"/>
      <c r="P32" s="49"/>
      <c r="Q32" s="1154"/>
      <c r="R32" s="49"/>
      <c r="S32" s="1154">
        <v>0</v>
      </c>
      <c r="T32" s="1154">
        <v>0</v>
      </c>
      <c r="U32" s="1154">
        <v>0</v>
      </c>
      <c r="V32" s="49">
        <v>0</v>
      </c>
      <c r="W32" s="729">
        <v>0</v>
      </c>
      <c r="X32" s="729">
        <v>0</v>
      </c>
      <c r="Y32" s="1153">
        <v>682229.8</v>
      </c>
      <c r="Z32" s="725">
        <v>1883963.31</v>
      </c>
      <c r="AA32" s="725">
        <v>201577.27</v>
      </c>
      <c r="AB32" s="725">
        <v>161365.13999999998</v>
      </c>
      <c r="AC32" s="710">
        <v>22026.95</v>
      </c>
      <c r="AD32" s="710">
        <v>28962.04</v>
      </c>
      <c r="AE32" s="710">
        <v>33307.469999999994</v>
      </c>
      <c r="AF32" s="745">
        <v>-31066.939999999995</v>
      </c>
      <c r="AG32" s="684">
        <v>0</v>
      </c>
      <c r="AH32" s="21">
        <f t="shared" si="0"/>
        <v>2982365.040000001</v>
      </c>
    </row>
    <row r="33" spans="1:34" s="525" customFormat="1" ht="15" customHeight="1">
      <c r="A33" s="723">
        <v>24</v>
      </c>
      <c r="B33" s="724">
        <f t="shared" si="1"/>
        <v>44712</v>
      </c>
      <c r="C33" s="52"/>
      <c r="D33" s="49"/>
      <c r="E33" s="49"/>
      <c r="F33" s="49"/>
      <c r="G33" s="49"/>
      <c r="H33" s="49"/>
      <c r="I33" s="49"/>
      <c r="J33" s="49"/>
      <c r="K33" s="49"/>
      <c r="L33" s="49"/>
      <c r="M33" s="49"/>
      <c r="N33" s="49"/>
      <c r="O33" s="1154"/>
      <c r="P33" s="49"/>
      <c r="Q33" s="1154"/>
      <c r="R33" s="49"/>
      <c r="S33" s="1154">
        <v>0</v>
      </c>
      <c r="T33" s="1154">
        <v>0</v>
      </c>
      <c r="U33" s="1154">
        <v>0</v>
      </c>
      <c r="V33" s="49">
        <v>0</v>
      </c>
      <c r="W33" s="49">
        <v>0</v>
      </c>
      <c r="X33" s="729">
        <v>0</v>
      </c>
      <c r="Y33" s="729">
        <v>0</v>
      </c>
      <c r="Z33" s="725">
        <v>1032590.53</v>
      </c>
      <c r="AA33" s="725">
        <v>2570614.73</v>
      </c>
      <c r="AB33" s="725">
        <v>259896.90000000002</v>
      </c>
      <c r="AC33" s="710">
        <v>33148.6</v>
      </c>
      <c r="AD33" s="710">
        <v>143649.32999999999</v>
      </c>
      <c r="AE33" s="710">
        <v>86806.83</v>
      </c>
      <c r="AF33" s="745">
        <v>97228.15</v>
      </c>
      <c r="AG33" s="684">
        <v>0</v>
      </c>
      <c r="AH33" s="21">
        <f t="shared" si="0"/>
        <v>4223935.07</v>
      </c>
    </row>
    <row r="34" spans="1:34" s="525" customFormat="1" ht="15" customHeight="1">
      <c r="A34" s="723">
        <v>25</v>
      </c>
      <c r="B34" s="724">
        <f t="shared" si="1"/>
        <v>44681</v>
      </c>
      <c r="C34" s="52"/>
      <c r="D34" s="49"/>
      <c r="E34" s="49"/>
      <c r="F34" s="49"/>
      <c r="G34" s="49"/>
      <c r="H34" s="49"/>
      <c r="I34" s="49"/>
      <c r="J34" s="49"/>
      <c r="K34" s="49"/>
      <c r="L34" s="49"/>
      <c r="M34" s="49"/>
      <c r="N34" s="49"/>
      <c r="O34" s="1154"/>
      <c r="P34" s="49"/>
      <c r="Q34" s="1154"/>
      <c r="R34" s="49"/>
      <c r="S34" s="1154">
        <v>0</v>
      </c>
      <c r="T34" s="1154">
        <v>0</v>
      </c>
      <c r="U34" s="1154">
        <v>0</v>
      </c>
      <c r="V34" s="49">
        <v>0</v>
      </c>
      <c r="W34" s="1154">
        <v>0</v>
      </c>
      <c r="X34" s="1154">
        <v>0</v>
      </c>
      <c r="Y34" s="729">
        <v>0</v>
      </c>
      <c r="Z34" s="729">
        <v>0</v>
      </c>
      <c r="AA34" s="725">
        <v>738982.72</v>
      </c>
      <c r="AB34" s="725">
        <v>1931008.38</v>
      </c>
      <c r="AC34" s="710">
        <v>349063.16000000003</v>
      </c>
      <c r="AD34" s="710">
        <v>77200.3</v>
      </c>
      <c r="AE34" s="710">
        <v>173486.41</v>
      </c>
      <c r="AF34" s="745">
        <v>94717.28</v>
      </c>
      <c r="AG34" s="684">
        <v>0</v>
      </c>
      <c r="AH34" s="21">
        <f t="shared" si="0"/>
        <v>3364458.2499999995</v>
      </c>
    </row>
    <row r="35" spans="1:34" s="525" customFormat="1" ht="15" customHeight="1">
      <c r="A35" s="723">
        <v>26</v>
      </c>
      <c r="B35" s="724">
        <f t="shared" si="1"/>
        <v>44651</v>
      </c>
      <c r="C35" s="52"/>
      <c r="D35" s="49"/>
      <c r="E35" s="49"/>
      <c r="F35" s="49"/>
      <c r="G35" s="49"/>
      <c r="H35" s="49"/>
      <c r="I35" s="49"/>
      <c r="J35" s="49"/>
      <c r="K35" s="49"/>
      <c r="L35" s="49"/>
      <c r="M35" s="49"/>
      <c r="N35" s="49"/>
      <c r="O35" s="1154"/>
      <c r="P35" s="49"/>
      <c r="Q35" s="1154"/>
      <c r="R35" s="49"/>
      <c r="S35" s="1154">
        <v>0</v>
      </c>
      <c r="T35" s="1154">
        <v>0</v>
      </c>
      <c r="U35" s="1154">
        <v>0</v>
      </c>
      <c r="V35" s="49">
        <v>0</v>
      </c>
      <c r="W35" s="1154">
        <v>0</v>
      </c>
      <c r="X35" s="1154">
        <v>0</v>
      </c>
      <c r="Y35" s="1154">
        <v>0</v>
      </c>
      <c r="Z35" s="730">
        <v>0</v>
      </c>
      <c r="AA35" s="729">
        <v>0</v>
      </c>
      <c r="AB35" s="725">
        <v>1086249.8500000001</v>
      </c>
      <c r="AC35" s="710">
        <v>2236541.7000000002</v>
      </c>
      <c r="AD35" s="710">
        <v>721532.49</v>
      </c>
      <c r="AE35" s="710">
        <v>326453.84999999998</v>
      </c>
      <c r="AF35" s="745">
        <v>74723.19</v>
      </c>
      <c r="AG35" s="684">
        <v>0</v>
      </c>
      <c r="AH35" s="21">
        <f t="shared" si="0"/>
        <v>4445501.08</v>
      </c>
    </row>
    <row r="36" spans="1:34" s="525" customFormat="1" ht="15" customHeight="1">
      <c r="A36" s="723">
        <v>27</v>
      </c>
      <c r="B36" s="724">
        <f t="shared" si="1"/>
        <v>44620</v>
      </c>
      <c r="C36" s="52"/>
      <c r="D36" s="49"/>
      <c r="E36" s="49"/>
      <c r="F36" s="49"/>
      <c r="G36" s="49"/>
      <c r="H36" s="49"/>
      <c r="I36" s="49"/>
      <c r="J36" s="49"/>
      <c r="K36" s="49"/>
      <c r="L36" s="49"/>
      <c r="M36" s="49"/>
      <c r="N36" s="49"/>
      <c r="O36" s="1154"/>
      <c r="P36" s="49"/>
      <c r="Q36" s="1154"/>
      <c r="R36" s="49"/>
      <c r="S36" s="1154">
        <v>0</v>
      </c>
      <c r="T36" s="1154">
        <v>0</v>
      </c>
      <c r="U36" s="1154">
        <v>0</v>
      </c>
      <c r="V36" s="49">
        <v>0</v>
      </c>
      <c r="W36" s="1154">
        <v>0</v>
      </c>
      <c r="X36" s="1154">
        <v>0</v>
      </c>
      <c r="Y36" s="1154">
        <v>0</v>
      </c>
      <c r="Z36" s="49">
        <v>0</v>
      </c>
      <c r="AA36" s="729">
        <v>0</v>
      </c>
      <c r="AB36" s="729">
        <v>0</v>
      </c>
      <c r="AC36" s="710">
        <v>418676.6</v>
      </c>
      <c r="AD36" s="710">
        <v>1996915.29</v>
      </c>
      <c r="AE36" s="710">
        <v>875590.84</v>
      </c>
      <c r="AF36" s="745">
        <v>392805.68</v>
      </c>
      <c r="AG36" s="684">
        <v>0</v>
      </c>
      <c r="AH36" s="21">
        <f t="shared" si="0"/>
        <v>3683988.41</v>
      </c>
    </row>
    <row r="37" spans="1:34" s="525" customFormat="1" ht="15" customHeight="1">
      <c r="A37" s="723">
        <v>28</v>
      </c>
      <c r="B37" s="724">
        <f t="shared" si="1"/>
        <v>44592</v>
      </c>
      <c r="C37" s="52"/>
      <c r="D37" s="49"/>
      <c r="E37" s="49"/>
      <c r="F37" s="49"/>
      <c r="G37" s="49"/>
      <c r="H37" s="49"/>
      <c r="I37" s="49"/>
      <c r="J37" s="49"/>
      <c r="K37" s="49"/>
      <c r="L37" s="49"/>
      <c r="M37" s="49"/>
      <c r="N37" s="49"/>
      <c r="O37" s="1154"/>
      <c r="P37" s="49"/>
      <c r="Q37" s="1154"/>
      <c r="R37" s="49"/>
      <c r="S37" s="1154">
        <v>0</v>
      </c>
      <c r="T37" s="1154">
        <v>0</v>
      </c>
      <c r="U37" s="1154">
        <v>0</v>
      </c>
      <c r="V37" s="49">
        <v>0</v>
      </c>
      <c r="W37" s="1154">
        <v>0</v>
      </c>
      <c r="X37" s="1154">
        <v>0</v>
      </c>
      <c r="Y37" s="1154">
        <v>0</v>
      </c>
      <c r="Z37" s="49">
        <v>0</v>
      </c>
      <c r="AA37" s="49">
        <v>0</v>
      </c>
      <c r="AB37" s="729">
        <v>0</v>
      </c>
      <c r="AC37" s="729">
        <v>0</v>
      </c>
      <c r="AD37" s="710">
        <v>600996.15</v>
      </c>
      <c r="AE37" s="710">
        <v>1659957</v>
      </c>
      <c r="AF37" s="745">
        <v>490357.49</v>
      </c>
      <c r="AG37" s="684">
        <v>0</v>
      </c>
      <c r="AH37" s="21">
        <f t="shared" si="0"/>
        <v>2751310.6399999997</v>
      </c>
    </row>
    <row r="38" spans="1:34" s="525" customFormat="1" ht="15" customHeight="1">
      <c r="A38" s="723">
        <v>29</v>
      </c>
      <c r="B38" s="724">
        <f t="shared" si="1"/>
        <v>44561</v>
      </c>
      <c r="C38" s="52"/>
      <c r="D38" s="49"/>
      <c r="E38" s="49"/>
      <c r="F38" s="49"/>
      <c r="G38" s="49"/>
      <c r="H38" s="49"/>
      <c r="I38" s="49"/>
      <c r="J38" s="49"/>
      <c r="K38" s="49"/>
      <c r="L38" s="49"/>
      <c r="M38" s="49"/>
      <c r="N38" s="49"/>
      <c r="O38" s="1154"/>
      <c r="P38" s="49"/>
      <c r="Q38" s="1154"/>
      <c r="R38" s="49"/>
      <c r="S38" s="1154">
        <v>0</v>
      </c>
      <c r="T38" s="1154">
        <v>0</v>
      </c>
      <c r="U38" s="1154">
        <v>0</v>
      </c>
      <c r="V38" s="49">
        <v>0</v>
      </c>
      <c r="W38" s="1154">
        <v>0</v>
      </c>
      <c r="X38" s="1154">
        <v>0</v>
      </c>
      <c r="Y38" s="1154">
        <v>0</v>
      </c>
      <c r="Z38" s="49">
        <v>0</v>
      </c>
      <c r="AA38" s="1154">
        <v>0</v>
      </c>
      <c r="AB38" s="49">
        <v>0</v>
      </c>
      <c r="AC38" s="729">
        <v>0</v>
      </c>
      <c r="AD38" s="729">
        <v>0</v>
      </c>
      <c r="AE38" s="710">
        <v>775229.36</v>
      </c>
      <c r="AF38" s="745">
        <v>1806601.46</v>
      </c>
      <c r="AG38" s="684">
        <v>0</v>
      </c>
      <c r="AH38" s="21">
        <f t="shared" si="0"/>
        <v>2581830.8199999998</v>
      </c>
    </row>
    <row r="39" spans="1:34" s="525" customFormat="1" ht="15" customHeight="1">
      <c r="A39" s="723">
        <v>30</v>
      </c>
      <c r="B39" s="724">
        <f t="shared" si="1"/>
        <v>44530</v>
      </c>
      <c r="C39" s="52"/>
      <c r="D39" s="49"/>
      <c r="E39" s="49"/>
      <c r="F39" s="49"/>
      <c r="G39" s="49"/>
      <c r="H39" s="49"/>
      <c r="I39" s="49"/>
      <c r="J39" s="49"/>
      <c r="K39" s="49"/>
      <c r="L39" s="49"/>
      <c r="M39" s="49"/>
      <c r="N39" s="49"/>
      <c r="O39" s="1154"/>
      <c r="P39" s="49"/>
      <c r="Q39" s="1154"/>
      <c r="R39" s="49"/>
      <c r="S39" s="1154">
        <v>0</v>
      </c>
      <c r="T39" s="1154">
        <v>0</v>
      </c>
      <c r="U39" s="1154">
        <v>0</v>
      </c>
      <c r="V39" s="49">
        <v>0</v>
      </c>
      <c r="W39" s="1154">
        <v>0</v>
      </c>
      <c r="X39" s="1154">
        <v>0</v>
      </c>
      <c r="Y39" s="1154">
        <v>0</v>
      </c>
      <c r="Z39" s="49">
        <v>0</v>
      </c>
      <c r="AA39" s="1154">
        <v>0</v>
      </c>
      <c r="AB39" s="49">
        <v>0</v>
      </c>
      <c r="AC39" s="729">
        <v>0</v>
      </c>
      <c r="AD39" s="729">
        <v>0</v>
      </c>
      <c r="AE39" s="729">
        <v>0</v>
      </c>
      <c r="AF39" s="745">
        <v>779786.9</v>
      </c>
      <c r="AG39" s="684">
        <v>0</v>
      </c>
      <c r="AH39" s="21">
        <f t="shared" si="0"/>
        <v>779786.9</v>
      </c>
    </row>
    <row r="40" spans="1:34" s="525" customFormat="1" ht="25.5" thickBot="1">
      <c r="A40" s="723">
        <v>31</v>
      </c>
      <c r="B40" s="724" t="s">
        <v>1522</v>
      </c>
      <c r="C40" s="52"/>
      <c r="D40" s="49"/>
      <c r="E40" s="49"/>
      <c r="F40" s="49"/>
      <c r="G40" s="49"/>
      <c r="H40" s="49"/>
      <c r="I40" s="49"/>
      <c r="J40" s="49"/>
      <c r="K40" s="49"/>
      <c r="L40" s="49"/>
      <c r="M40" s="49"/>
      <c r="N40" s="49"/>
      <c r="O40" s="1154"/>
      <c r="P40" s="49"/>
      <c r="Q40" s="1154"/>
      <c r="R40" s="49"/>
      <c r="S40" s="1154"/>
      <c r="T40" s="1154"/>
      <c r="U40" s="1154"/>
      <c r="V40" s="49"/>
      <c r="W40" s="1154"/>
      <c r="X40" s="1154"/>
      <c r="Y40" s="1154"/>
      <c r="Z40" s="49"/>
      <c r="AA40" s="1154"/>
      <c r="AB40" s="49"/>
      <c r="AC40" s="729"/>
      <c r="AD40" s="729"/>
      <c r="AE40" s="729"/>
      <c r="AF40" s="746"/>
      <c r="AG40" s="684">
        <v>0</v>
      </c>
      <c r="AH40" s="21">
        <f t="shared" si="0"/>
        <v>0</v>
      </c>
    </row>
    <row r="41" spans="1:34" s="525" customFormat="1" ht="39.950000000000003" customHeight="1">
      <c r="A41" s="44">
        <v>32</v>
      </c>
      <c r="B41" s="732" t="s">
        <v>1523</v>
      </c>
      <c r="C41" s="53">
        <f t="shared" ref="C41:AC41" si="2">SUM(C10:C40)</f>
        <v>0</v>
      </c>
      <c r="D41" s="53">
        <f t="shared" si="2"/>
        <v>0</v>
      </c>
      <c r="E41" s="53">
        <f t="shared" si="2"/>
        <v>0</v>
      </c>
      <c r="F41" s="53">
        <f t="shared" si="2"/>
        <v>0</v>
      </c>
      <c r="G41" s="53">
        <f t="shared" si="2"/>
        <v>0</v>
      </c>
      <c r="H41" s="53">
        <f t="shared" si="2"/>
        <v>0</v>
      </c>
      <c r="I41" s="53">
        <f t="shared" si="2"/>
        <v>0</v>
      </c>
      <c r="J41" s="53">
        <f t="shared" si="2"/>
        <v>0</v>
      </c>
      <c r="K41" s="53">
        <f t="shared" si="2"/>
        <v>0</v>
      </c>
      <c r="L41" s="53">
        <f t="shared" si="2"/>
        <v>0</v>
      </c>
      <c r="M41" s="53">
        <f t="shared" si="2"/>
        <v>0</v>
      </c>
      <c r="N41" s="53">
        <f t="shared" si="2"/>
        <v>0</v>
      </c>
      <c r="O41" s="53">
        <f t="shared" si="2"/>
        <v>0</v>
      </c>
      <c r="P41" s="53">
        <f t="shared" si="2"/>
        <v>0</v>
      </c>
      <c r="Q41" s="53">
        <f t="shared" si="2"/>
        <v>0</v>
      </c>
      <c r="R41" s="53">
        <f t="shared" si="2"/>
        <v>0</v>
      </c>
      <c r="S41" s="53">
        <f t="shared" si="2"/>
        <v>5763862.2199999997</v>
      </c>
      <c r="T41" s="53">
        <f t="shared" si="2"/>
        <v>5557456.0899999999</v>
      </c>
      <c r="U41" s="53">
        <f t="shared" si="2"/>
        <v>6216005.8899999997</v>
      </c>
      <c r="V41" s="53">
        <f t="shared" si="2"/>
        <v>4157837.7</v>
      </c>
      <c r="W41" s="53">
        <f t="shared" si="2"/>
        <v>4969113.43</v>
      </c>
      <c r="X41" s="53">
        <f t="shared" si="2"/>
        <v>5088841.63</v>
      </c>
      <c r="Y41" s="53">
        <f t="shared" si="2"/>
        <v>3557730</v>
      </c>
      <c r="Z41" s="53">
        <f t="shared" si="2"/>
        <v>3663296.63</v>
      </c>
      <c r="AA41" s="53">
        <f t="shared" si="2"/>
        <v>3808563.2000000002</v>
      </c>
      <c r="AB41" s="53">
        <f t="shared" si="2"/>
        <v>3488506.0100000002</v>
      </c>
      <c r="AC41" s="1155">
        <f t="shared" si="2"/>
        <v>3077201.9400000004</v>
      </c>
      <c r="AD41" s="720">
        <v>0</v>
      </c>
      <c r="AE41" s="738">
        <v>0</v>
      </c>
      <c r="AF41" s="685"/>
      <c r="AG41" s="685">
        <f t="shared" ref="AG41" si="3">SUM(AG12:AG40)</f>
        <v>0</v>
      </c>
      <c r="AH41" s="681">
        <f>SUM(AH10:AH40)</f>
        <v>60956497.319999993</v>
      </c>
    </row>
    <row r="42" spans="1:34" s="525" customFormat="1" ht="39.950000000000003" customHeight="1">
      <c r="A42" s="45">
        <v>31</v>
      </c>
      <c r="B42" s="46" t="s">
        <v>1524</v>
      </c>
      <c r="C42" s="188"/>
      <c r="D42" s="725"/>
      <c r="E42" s="725"/>
      <c r="F42" s="725"/>
      <c r="G42" s="189"/>
      <c r="H42" s="725"/>
      <c r="I42" s="725"/>
      <c r="J42" s="725"/>
      <c r="K42" s="725"/>
      <c r="L42" s="725"/>
      <c r="M42" s="725"/>
      <c r="N42" s="725"/>
      <c r="O42" s="1153"/>
      <c r="P42" s="725"/>
      <c r="Q42" s="1153"/>
      <c r="R42" s="725"/>
      <c r="S42" s="1153"/>
      <c r="T42" s="1153"/>
      <c r="U42" s="1153"/>
      <c r="V42" s="725"/>
      <c r="W42" s="1153"/>
      <c r="X42" s="1153"/>
      <c r="Y42" s="1153"/>
      <c r="Z42" s="725"/>
      <c r="AA42" s="1153"/>
      <c r="AB42" s="725"/>
      <c r="AC42" s="725"/>
      <c r="AD42" s="733">
        <v>0</v>
      </c>
      <c r="AE42" s="682">
        <v>0</v>
      </c>
      <c r="AF42" s="733"/>
      <c r="AG42" s="189">
        <v>0</v>
      </c>
      <c r="AH42" s="21">
        <f>SUM(C42:AG42)</f>
        <v>0</v>
      </c>
    </row>
    <row r="43" spans="1:34" s="525" customFormat="1" ht="39.950000000000003" customHeight="1">
      <c r="A43" s="45">
        <v>32</v>
      </c>
      <c r="B43" s="46" t="s">
        <v>1525</v>
      </c>
      <c r="C43" s="54"/>
      <c r="D43" s="51"/>
      <c r="E43" s="51"/>
      <c r="F43" s="51"/>
      <c r="G43" s="51"/>
      <c r="H43" s="51"/>
      <c r="I43" s="51"/>
      <c r="J43" s="51"/>
      <c r="K43" s="51"/>
      <c r="L43" s="51"/>
      <c r="M43" s="51"/>
      <c r="N43" s="51"/>
      <c r="O43" s="1156"/>
      <c r="P43" s="51"/>
      <c r="Q43" s="1156"/>
      <c r="R43" s="51"/>
      <c r="S43" s="1156"/>
      <c r="T43" s="1156"/>
      <c r="U43" s="1156"/>
      <c r="V43" s="51"/>
      <c r="W43" s="1156"/>
      <c r="X43" s="1156"/>
      <c r="Y43" s="1156"/>
      <c r="Z43" s="51"/>
      <c r="AA43" s="1156"/>
      <c r="AB43" s="51"/>
      <c r="AC43" s="51"/>
      <c r="AD43" s="1157"/>
      <c r="AE43" s="706"/>
      <c r="AF43" s="707"/>
      <c r="AG43" s="707"/>
      <c r="AH43" s="22"/>
    </row>
    <row r="44" spans="1:34" s="525" customFormat="1" ht="39.950000000000003" customHeight="1">
      <c r="A44" s="45">
        <v>33</v>
      </c>
      <c r="B44" s="47" t="s">
        <v>1526</v>
      </c>
      <c r="C44" s="188"/>
      <c r="D44" s="725"/>
      <c r="E44" s="725"/>
      <c r="F44" s="725"/>
      <c r="G44" s="189"/>
      <c r="H44" s="725"/>
      <c r="I44" s="725"/>
      <c r="J44" s="725"/>
      <c r="K44" s="725"/>
      <c r="L44" s="725"/>
      <c r="M44" s="725"/>
      <c r="N44" s="725"/>
      <c r="O44" s="1153"/>
      <c r="P44" s="725"/>
      <c r="Q44" s="1153"/>
      <c r="R44" s="725"/>
      <c r="S44" s="1153"/>
      <c r="T44" s="1153"/>
      <c r="U44" s="1153"/>
      <c r="V44" s="725"/>
      <c r="W44" s="1153"/>
      <c r="X44" s="1153"/>
      <c r="Y44" s="1153"/>
      <c r="Z44" s="725"/>
      <c r="AA44" s="1153"/>
      <c r="AB44" s="725"/>
      <c r="AC44" s="725"/>
      <c r="AD44" s="733">
        <v>0</v>
      </c>
      <c r="AE44" s="682">
        <v>0</v>
      </c>
      <c r="AF44" s="733"/>
      <c r="AG44" s="189">
        <v>0</v>
      </c>
      <c r="AH44" s="23">
        <f>SUM(C44:AG44)</f>
        <v>0</v>
      </c>
    </row>
    <row r="45" spans="1:34" s="525" customFormat="1" ht="57" customHeight="1">
      <c r="A45" s="45">
        <v>34</v>
      </c>
      <c r="B45" s="48" t="s">
        <v>1527</v>
      </c>
      <c r="C45" s="1158">
        <f t="shared" ref="C45:AG45" si="4">SUM(C41:C44)</f>
        <v>0</v>
      </c>
      <c r="D45" s="1158">
        <f t="shared" si="4"/>
        <v>0</v>
      </c>
      <c r="E45" s="24">
        <f t="shared" si="4"/>
        <v>0</v>
      </c>
      <c r="F45" s="24">
        <f t="shared" si="4"/>
        <v>0</v>
      </c>
      <c r="G45" s="24">
        <f t="shared" si="4"/>
        <v>0</v>
      </c>
      <c r="H45" s="24">
        <f t="shared" si="4"/>
        <v>0</v>
      </c>
      <c r="I45" s="24">
        <f t="shared" si="4"/>
        <v>0</v>
      </c>
      <c r="J45" s="24">
        <f t="shared" si="4"/>
        <v>0</v>
      </c>
      <c r="K45" s="24">
        <f t="shared" si="4"/>
        <v>0</v>
      </c>
      <c r="L45" s="24">
        <f t="shared" si="4"/>
        <v>0</v>
      </c>
      <c r="M45" s="24">
        <f t="shared" si="4"/>
        <v>0</v>
      </c>
      <c r="N45" s="24">
        <f t="shared" si="4"/>
        <v>0</v>
      </c>
      <c r="O45" s="24">
        <f t="shared" si="4"/>
        <v>0</v>
      </c>
      <c r="P45" s="24">
        <f t="shared" si="4"/>
        <v>0</v>
      </c>
      <c r="Q45" s="24">
        <f t="shared" si="4"/>
        <v>0</v>
      </c>
      <c r="R45" s="24">
        <f t="shared" si="4"/>
        <v>0</v>
      </c>
      <c r="S45" s="24">
        <f t="shared" si="4"/>
        <v>5763862.2199999997</v>
      </c>
      <c r="T45" s="24">
        <f t="shared" si="4"/>
        <v>5557456.0899999999</v>
      </c>
      <c r="U45" s="24">
        <f t="shared" si="4"/>
        <v>6216005.8899999997</v>
      </c>
      <c r="V45" s="24">
        <f t="shared" si="4"/>
        <v>4157837.7</v>
      </c>
      <c r="W45" s="24">
        <f t="shared" si="4"/>
        <v>4969113.43</v>
      </c>
      <c r="X45" s="24">
        <f t="shared" si="4"/>
        <v>5088841.63</v>
      </c>
      <c r="Y45" s="24">
        <f t="shared" si="4"/>
        <v>3557730</v>
      </c>
      <c r="Z45" s="24">
        <f t="shared" si="4"/>
        <v>3663296.63</v>
      </c>
      <c r="AA45" s="24">
        <f t="shared" si="4"/>
        <v>3808563.2000000002</v>
      </c>
      <c r="AB45" s="24">
        <f t="shared" si="4"/>
        <v>3488506.0100000002</v>
      </c>
      <c r="AC45" s="24">
        <f t="shared" si="4"/>
        <v>3077201.9400000004</v>
      </c>
      <c r="AD45" s="728">
        <v>0</v>
      </c>
      <c r="AE45" s="728">
        <v>0</v>
      </c>
      <c r="AF45" s="527"/>
      <c r="AG45" s="527">
        <f t="shared" si="4"/>
        <v>0</v>
      </c>
      <c r="AH45" s="23">
        <f>SUM(AH41:AH44)</f>
        <v>60956497.319999993</v>
      </c>
    </row>
    <row r="46" spans="1:34" s="525" customFormat="1" ht="57.6" customHeight="1" thickBot="1">
      <c r="A46" s="45">
        <v>35</v>
      </c>
      <c r="B46" s="735" t="s">
        <v>1528</v>
      </c>
      <c r="C46" s="188"/>
      <c r="D46" s="725"/>
      <c r="E46" s="725"/>
      <c r="F46" s="725"/>
      <c r="G46" s="189"/>
      <c r="H46" s="725"/>
      <c r="I46" s="725"/>
      <c r="J46" s="725"/>
      <c r="K46" s="725"/>
      <c r="L46" s="725"/>
      <c r="M46" s="725"/>
      <c r="N46" s="725"/>
      <c r="O46" s="1153"/>
      <c r="P46" s="725"/>
      <c r="Q46" s="1153"/>
      <c r="R46" s="725"/>
      <c r="S46" s="1153">
        <v>2387.1696665769268</v>
      </c>
      <c r="T46" s="1153">
        <v>3201.6646518762277</v>
      </c>
      <c r="U46" s="1153">
        <v>-31241.656666594798</v>
      </c>
      <c r="V46" s="725">
        <v>613.29002294823579</v>
      </c>
      <c r="W46" s="1153">
        <v>-20030.07809242815</v>
      </c>
      <c r="X46" s="1153">
        <v>-9477.8952639942272</v>
      </c>
      <c r="Y46" s="1153">
        <v>242.74605199016889</v>
      </c>
      <c r="Z46" s="725">
        <v>236.15356546070041</v>
      </c>
      <c r="AA46" s="1153">
        <v>87.557577168755415</v>
      </c>
      <c r="AB46" s="725">
        <v>282.60984651908495</v>
      </c>
      <c r="AC46" s="725">
        <v>51.844925724810423</v>
      </c>
      <c r="AD46" s="733">
        <v>21.010886170276649</v>
      </c>
      <c r="AE46" s="682">
        <v>1.8064838513964787E-10</v>
      </c>
      <c r="AF46" s="733">
        <v>-1.8098944565281272E-10</v>
      </c>
      <c r="AG46" s="189"/>
      <c r="AH46" s="23">
        <f>SUM(C46:AG46)</f>
        <v>-53625.582828581981</v>
      </c>
    </row>
    <row r="47" spans="1:34" s="525" customFormat="1" ht="39.950000000000003" customHeight="1" thickBot="1">
      <c r="A47" s="734">
        <v>36</v>
      </c>
      <c r="B47" s="736" t="s">
        <v>1529</v>
      </c>
      <c r="C47" s="722">
        <f t="shared" ref="C47:F47" si="5">SUM(C45:C46)</f>
        <v>0</v>
      </c>
      <c r="D47" s="722">
        <f>SUM(D45:D46)</f>
        <v>0</v>
      </c>
      <c r="E47" s="722">
        <f t="shared" si="5"/>
        <v>0</v>
      </c>
      <c r="F47" s="722">
        <f t="shared" si="5"/>
        <v>0</v>
      </c>
      <c r="G47" s="722">
        <f t="shared" ref="G47:AC47" si="6">SUM(G45:G46)</f>
        <v>0</v>
      </c>
      <c r="H47" s="722">
        <f t="shared" si="6"/>
        <v>0</v>
      </c>
      <c r="I47" s="722">
        <f t="shared" si="6"/>
        <v>0</v>
      </c>
      <c r="J47" s="722">
        <f t="shared" si="6"/>
        <v>0</v>
      </c>
      <c r="K47" s="722">
        <f t="shared" si="6"/>
        <v>0</v>
      </c>
      <c r="L47" s="722">
        <f t="shared" si="6"/>
        <v>0</v>
      </c>
      <c r="M47" s="722">
        <f t="shared" si="6"/>
        <v>0</v>
      </c>
      <c r="N47" s="722">
        <f t="shared" si="6"/>
        <v>0</v>
      </c>
      <c r="O47" s="722">
        <f t="shared" si="6"/>
        <v>0</v>
      </c>
      <c r="P47" s="722">
        <f t="shared" si="6"/>
        <v>0</v>
      </c>
      <c r="Q47" s="722">
        <f t="shared" si="6"/>
        <v>0</v>
      </c>
      <c r="R47" s="722">
        <f t="shared" si="6"/>
        <v>0</v>
      </c>
      <c r="S47" s="722">
        <f t="shared" si="6"/>
        <v>5766249.3896665769</v>
      </c>
      <c r="T47" s="722">
        <f t="shared" si="6"/>
        <v>5560657.7546518762</v>
      </c>
      <c r="U47" s="722">
        <f t="shared" si="6"/>
        <v>6184764.2333334051</v>
      </c>
      <c r="V47" s="722">
        <f t="shared" si="6"/>
        <v>4158450.9900229485</v>
      </c>
      <c r="W47" s="722">
        <f t="shared" si="6"/>
        <v>4949083.3519075718</v>
      </c>
      <c r="X47" s="722">
        <f t="shared" si="6"/>
        <v>5079363.7347360058</v>
      </c>
      <c r="Y47" s="722">
        <f t="shared" si="6"/>
        <v>3557972.74605199</v>
      </c>
      <c r="Z47" s="722">
        <f t="shared" si="6"/>
        <v>3663532.7835654607</v>
      </c>
      <c r="AA47" s="722">
        <f t="shared" si="6"/>
        <v>3808650.7575771688</v>
      </c>
      <c r="AB47" s="722">
        <f t="shared" si="6"/>
        <v>3488788.6198465195</v>
      </c>
      <c r="AC47" s="722">
        <f t="shared" si="6"/>
        <v>3077253.7849257253</v>
      </c>
      <c r="AD47" s="722">
        <v>0</v>
      </c>
      <c r="AE47" s="722">
        <v>0</v>
      </c>
      <c r="AF47" s="689"/>
      <c r="AG47" s="689">
        <f>SUM(AG45:AG46)</f>
        <v>0</v>
      </c>
      <c r="AH47" s="25">
        <f>SUM(AH45:AH46)</f>
        <v>60902871.737171412</v>
      </c>
    </row>
  </sheetData>
  <sheetProtection formatColumns="0"/>
  <phoneticPr fontId="37" type="noConversion"/>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DI59"/>
  <sheetViews>
    <sheetView showGridLines="0" topLeftCell="R23" zoomScale="70" zoomScaleNormal="70" workbookViewId="0">
      <selection activeCell="AD51" sqref="AD51"/>
    </sheetView>
  </sheetViews>
  <sheetFormatPr defaultColWidth="8" defaultRowHeight="12.6"/>
  <cols>
    <col min="1" max="1" width="6.5703125" style="522" bestFit="1" customWidth="1"/>
    <col min="2" max="2" width="24.5703125" style="528" customWidth="1"/>
    <col min="3" max="3" width="16.5703125" style="528" customWidth="1"/>
    <col min="4" max="28" width="16.5703125" style="521" customWidth="1"/>
    <col min="29" max="31" width="16.5703125" style="522" customWidth="1"/>
    <col min="32" max="32" width="19.5703125" style="524" bestFit="1" customWidth="1"/>
    <col min="33" max="33" width="16.5703125" style="524" customWidth="1"/>
    <col min="34" max="16384" width="8" style="524"/>
  </cols>
  <sheetData>
    <row r="1" spans="1:113" ht="15.6">
      <c r="A1" s="508" t="s">
        <v>1530</v>
      </c>
      <c r="B1" s="348"/>
      <c r="C1" s="17"/>
      <c r="D1" s="35"/>
      <c r="E1" s="17"/>
      <c r="F1" s="17"/>
      <c r="AB1" s="522"/>
      <c r="AC1" s="523"/>
      <c r="AD1" s="523"/>
      <c r="AE1" s="523"/>
      <c r="AF1" s="523"/>
      <c r="AG1" s="523"/>
      <c r="AH1" s="523"/>
      <c r="AI1" s="523"/>
      <c r="AJ1" s="523"/>
      <c r="AK1" s="523"/>
      <c r="AL1" s="523"/>
      <c r="AM1" s="523"/>
      <c r="AN1" s="523"/>
      <c r="AO1" s="523"/>
      <c r="AP1" s="523"/>
      <c r="AQ1" s="523"/>
      <c r="AR1" s="523"/>
      <c r="AS1" s="523"/>
      <c r="AT1" s="523"/>
      <c r="AU1" s="523"/>
      <c r="AV1" s="523"/>
      <c r="AW1" s="523"/>
      <c r="AX1" s="523"/>
      <c r="AY1" s="523"/>
      <c r="AZ1" s="523"/>
      <c r="BA1" s="523"/>
      <c r="BB1" s="523"/>
      <c r="BC1" s="523"/>
      <c r="BD1" s="523"/>
      <c r="BE1" s="523"/>
      <c r="BF1" s="523"/>
      <c r="BG1" s="523"/>
      <c r="BH1" s="523"/>
      <c r="BI1" s="523"/>
      <c r="BJ1" s="523"/>
      <c r="BK1" s="523"/>
      <c r="BL1" s="523"/>
      <c r="BM1" s="523"/>
      <c r="BN1" s="523"/>
      <c r="BO1" s="523"/>
      <c r="BP1" s="523"/>
      <c r="BQ1" s="523"/>
      <c r="BR1" s="523"/>
      <c r="BS1" s="523"/>
      <c r="BT1" s="523"/>
      <c r="BU1" s="523"/>
      <c r="BV1" s="523"/>
      <c r="BW1" s="523"/>
      <c r="BX1" s="523"/>
      <c r="BY1" s="523"/>
      <c r="BZ1" s="523"/>
      <c r="CA1" s="523"/>
      <c r="CB1" s="523"/>
      <c r="CC1" s="523"/>
      <c r="CD1" s="523"/>
      <c r="CE1" s="523"/>
      <c r="CF1" s="523"/>
      <c r="CG1" s="523"/>
      <c r="CH1" s="523"/>
      <c r="CI1" s="523"/>
      <c r="CJ1" s="523"/>
      <c r="CK1" s="523"/>
      <c r="CL1" s="523"/>
      <c r="CM1" s="523"/>
      <c r="CN1" s="523"/>
      <c r="CO1" s="523"/>
      <c r="CP1" s="523"/>
      <c r="CQ1" s="523"/>
      <c r="CR1" s="523"/>
      <c r="CS1" s="523"/>
      <c r="CT1" s="523"/>
      <c r="CU1" s="523"/>
      <c r="CV1" s="523"/>
      <c r="CW1" s="523"/>
      <c r="CX1" s="523"/>
      <c r="CY1" s="523"/>
      <c r="CZ1" s="523"/>
      <c r="DA1" s="523"/>
      <c r="DB1" s="523"/>
      <c r="DC1" s="523"/>
      <c r="DD1" s="523"/>
      <c r="DE1" s="523"/>
      <c r="DF1" s="523"/>
      <c r="DG1" s="523"/>
      <c r="DH1" s="523"/>
      <c r="DI1" s="523"/>
    </row>
    <row r="2" spans="1:113" ht="12.95">
      <c r="A2" s="192" t="s">
        <v>1297</v>
      </c>
      <c r="B2" s="192"/>
      <c r="C2" s="1103" t="str">
        <f>'1_Enrollment'!D2</f>
        <v>Tufts Health Public Plan, Inc.</v>
      </c>
      <c r="D2" s="529"/>
      <c r="E2" s="529"/>
      <c r="F2" s="349"/>
      <c r="AB2" s="522"/>
      <c r="AC2" s="523"/>
      <c r="AD2" s="523"/>
      <c r="AE2" s="523"/>
      <c r="AF2" s="523"/>
      <c r="AG2" s="523"/>
      <c r="AH2" s="523"/>
      <c r="AI2" s="523"/>
      <c r="AJ2" s="523"/>
      <c r="AK2" s="523"/>
      <c r="AL2" s="523"/>
      <c r="AM2" s="523"/>
      <c r="AN2" s="523"/>
      <c r="AO2" s="523"/>
      <c r="AP2" s="523"/>
      <c r="AQ2" s="523"/>
      <c r="AR2" s="523"/>
      <c r="AS2" s="523"/>
      <c r="AT2" s="523"/>
      <c r="AU2" s="523"/>
      <c r="AV2" s="523"/>
      <c r="AW2" s="523"/>
      <c r="AX2" s="523"/>
      <c r="AY2" s="523"/>
      <c r="AZ2" s="523"/>
      <c r="BA2" s="523"/>
      <c r="BB2" s="523"/>
      <c r="BC2" s="523"/>
      <c r="BD2" s="523"/>
      <c r="BE2" s="523"/>
      <c r="BF2" s="523"/>
      <c r="BG2" s="523"/>
      <c r="BH2" s="523"/>
      <c r="BI2" s="523"/>
      <c r="BJ2" s="523"/>
      <c r="BK2" s="523"/>
      <c r="BL2" s="523"/>
      <c r="BM2" s="523"/>
      <c r="BN2" s="523"/>
      <c r="BO2" s="523"/>
      <c r="BP2" s="523"/>
      <c r="BQ2" s="523"/>
      <c r="BR2" s="523"/>
      <c r="BS2" s="523"/>
      <c r="BT2" s="523"/>
      <c r="BU2" s="523"/>
      <c r="BV2" s="523"/>
      <c r="BW2" s="523"/>
      <c r="BX2" s="523"/>
      <c r="BY2" s="523"/>
      <c r="BZ2" s="523"/>
      <c r="CA2" s="523"/>
      <c r="CB2" s="523"/>
      <c r="CC2" s="523"/>
      <c r="CD2" s="523"/>
      <c r="CE2" s="523"/>
      <c r="CF2" s="523"/>
      <c r="CG2" s="523"/>
      <c r="CH2" s="523"/>
      <c r="CI2" s="523"/>
      <c r="CJ2" s="523"/>
      <c r="CK2" s="523"/>
      <c r="CL2" s="523"/>
      <c r="CM2" s="523"/>
      <c r="CN2" s="523"/>
      <c r="CO2" s="523"/>
      <c r="CP2" s="523"/>
      <c r="CQ2" s="523"/>
      <c r="CR2" s="523"/>
      <c r="CS2" s="523"/>
      <c r="CT2" s="523"/>
      <c r="CU2" s="523"/>
      <c r="CV2" s="523"/>
      <c r="CW2" s="523"/>
      <c r="CX2" s="523"/>
      <c r="CY2" s="523"/>
      <c r="CZ2" s="523"/>
      <c r="DA2" s="523"/>
      <c r="DB2" s="523"/>
      <c r="DC2" s="523"/>
      <c r="DD2" s="523"/>
      <c r="DE2" s="523"/>
      <c r="DF2" s="523"/>
      <c r="DG2" s="523"/>
      <c r="DH2" s="523"/>
      <c r="DI2" s="523"/>
    </row>
    <row r="3" spans="1:113" ht="12.95">
      <c r="A3" s="192" t="s">
        <v>1299</v>
      </c>
      <c r="B3" s="192"/>
      <c r="C3" s="1103" t="str">
        <f>'1_Enrollment'!D3</f>
        <v>01/01/2022 to 12/31/2022</v>
      </c>
      <c r="D3" s="529"/>
      <c r="E3" s="529"/>
      <c r="F3" s="349"/>
      <c r="AB3" s="522"/>
      <c r="AC3" s="523"/>
      <c r="AD3" s="523"/>
      <c r="AE3" s="523"/>
      <c r="AF3" s="523"/>
      <c r="AG3" s="523"/>
      <c r="AH3" s="523"/>
      <c r="AI3" s="523"/>
      <c r="AJ3" s="523"/>
      <c r="AK3" s="523"/>
      <c r="AL3" s="523"/>
      <c r="AM3" s="523"/>
      <c r="AN3" s="523"/>
      <c r="AO3" s="523"/>
      <c r="AP3" s="523"/>
      <c r="AQ3" s="523"/>
      <c r="AR3" s="523"/>
      <c r="AS3" s="523"/>
      <c r="AT3" s="523"/>
      <c r="AU3" s="523"/>
      <c r="AV3" s="523"/>
      <c r="AW3" s="523"/>
      <c r="AX3" s="523"/>
      <c r="AY3" s="523"/>
      <c r="AZ3" s="523"/>
      <c r="BA3" s="523"/>
      <c r="BB3" s="523"/>
      <c r="BC3" s="523"/>
      <c r="BD3" s="523"/>
      <c r="BE3" s="523"/>
      <c r="BF3" s="523"/>
      <c r="BG3" s="523"/>
      <c r="BH3" s="523"/>
      <c r="BI3" s="523"/>
      <c r="BJ3" s="523"/>
      <c r="BK3" s="523"/>
      <c r="BL3" s="523"/>
      <c r="BM3" s="523"/>
      <c r="BN3" s="523"/>
      <c r="BO3" s="523"/>
      <c r="BP3" s="523"/>
      <c r="BQ3" s="523"/>
      <c r="BR3" s="523"/>
      <c r="BS3" s="523"/>
      <c r="BT3" s="523"/>
      <c r="BU3" s="523"/>
      <c r="BV3" s="523"/>
      <c r="BW3" s="523"/>
      <c r="BX3" s="523"/>
      <c r="BY3" s="523"/>
      <c r="BZ3" s="523"/>
      <c r="CA3" s="523"/>
      <c r="CB3" s="523"/>
      <c r="CC3" s="523"/>
      <c r="CD3" s="523"/>
      <c r="CE3" s="523"/>
      <c r="CF3" s="523"/>
      <c r="CG3" s="523"/>
      <c r="CH3" s="523"/>
      <c r="CI3" s="523"/>
      <c r="CJ3" s="523"/>
      <c r="CK3" s="523"/>
      <c r="CL3" s="523"/>
      <c r="CM3" s="523"/>
      <c r="CN3" s="523"/>
      <c r="CO3" s="523"/>
      <c r="CP3" s="523"/>
      <c r="CQ3" s="523"/>
      <c r="CR3" s="523"/>
      <c r="CS3" s="523"/>
      <c r="CT3" s="523"/>
      <c r="CU3" s="523"/>
      <c r="CV3" s="523"/>
      <c r="CW3" s="523"/>
      <c r="CX3" s="523"/>
      <c r="CY3" s="523"/>
      <c r="CZ3" s="523"/>
      <c r="DA3" s="523"/>
      <c r="DB3" s="523"/>
      <c r="DC3" s="523"/>
      <c r="DD3" s="523"/>
      <c r="DE3" s="523"/>
      <c r="DF3" s="523"/>
      <c r="DG3" s="523"/>
      <c r="DH3" s="523"/>
      <c r="DI3" s="523"/>
    </row>
    <row r="4" spans="1:113" ht="12.95">
      <c r="A4" s="192" t="s">
        <v>1301</v>
      </c>
      <c r="B4" s="192"/>
      <c r="C4" s="1105">
        <f>'1_Enrollment'!D4</f>
        <v>45382</v>
      </c>
      <c r="D4" s="529"/>
      <c r="E4" s="529"/>
      <c r="F4" s="349"/>
      <c r="AB4" s="522"/>
      <c r="AC4" s="523"/>
      <c r="AD4" s="523"/>
      <c r="AE4" s="523"/>
      <c r="AF4" s="523"/>
      <c r="AG4" s="523"/>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523"/>
      <c r="BK4" s="523"/>
      <c r="BL4" s="523"/>
      <c r="BM4" s="523"/>
      <c r="BN4" s="523"/>
      <c r="BO4" s="523"/>
      <c r="BP4" s="523"/>
      <c r="BQ4" s="523"/>
      <c r="BR4" s="523"/>
      <c r="BS4" s="523"/>
      <c r="BT4" s="523"/>
      <c r="BU4" s="523"/>
      <c r="BV4" s="523"/>
      <c r="BW4" s="523"/>
      <c r="BX4" s="523"/>
      <c r="BY4" s="523"/>
      <c r="BZ4" s="523"/>
      <c r="CA4" s="523"/>
      <c r="CB4" s="523"/>
      <c r="CC4" s="523"/>
      <c r="CD4" s="523"/>
      <c r="CE4" s="523"/>
      <c r="CF4" s="523"/>
      <c r="CG4" s="523"/>
      <c r="CH4" s="523"/>
      <c r="CI4" s="523"/>
      <c r="CJ4" s="523"/>
      <c r="CK4" s="523"/>
      <c r="CL4" s="523"/>
      <c r="CM4" s="523"/>
      <c r="CN4" s="523"/>
      <c r="CO4" s="523"/>
      <c r="CP4" s="523"/>
      <c r="CQ4" s="523"/>
      <c r="CR4" s="523"/>
      <c r="CS4" s="523"/>
      <c r="CT4" s="523"/>
      <c r="CU4" s="523"/>
      <c r="CV4" s="523"/>
      <c r="CW4" s="523"/>
      <c r="CX4" s="523"/>
      <c r="CY4" s="523"/>
      <c r="CZ4" s="523"/>
      <c r="DA4" s="523"/>
      <c r="DB4" s="523"/>
      <c r="DC4" s="523"/>
      <c r="DD4" s="523"/>
      <c r="DE4" s="523"/>
      <c r="DF4" s="523"/>
      <c r="DG4" s="523"/>
      <c r="DH4" s="523"/>
      <c r="DI4" s="523"/>
    </row>
    <row r="5" spans="1:113" ht="12.95">
      <c r="A5" s="192" t="s">
        <v>1302</v>
      </c>
      <c r="B5" s="192"/>
      <c r="C5" s="1103" t="str">
        <f>'1_Enrollment'!D5</f>
        <v>Jeffrey Muehlberg</v>
      </c>
      <c r="D5" s="529"/>
      <c r="E5" s="529"/>
      <c r="F5" s="349"/>
      <c r="AB5" s="522"/>
      <c r="AC5" s="523"/>
      <c r="AD5" s="523"/>
      <c r="AE5" s="523"/>
      <c r="AF5" s="523"/>
      <c r="AG5" s="523"/>
      <c r="AH5" s="523"/>
      <c r="AI5" s="523"/>
      <c r="AJ5" s="523"/>
      <c r="AK5" s="523"/>
      <c r="AL5" s="523"/>
      <c r="AM5" s="523"/>
      <c r="AN5" s="523"/>
      <c r="AO5" s="523"/>
      <c r="AP5" s="523"/>
      <c r="AQ5" s="523"/>
      <c r="AR5" s="523"/>
      <c r="AS5" s="523"/>
      <c r="AT5" s="523"/>
      <c r="AU5" s="523"/>
      <c r="AV5" s="523"/>
      <c r="AW5" s="523"/>
      <c r="AX5" s="523"/>
      <c r="AY5" s="523"/>
      <c r="AZ5" s="523"/>
      <c r="BA5" s="523"/>
      <c r="BB5" s="523"/>
      <c r="BC5" s="523"/>
      <c r="BD5" s="523"/>
      <c r="BE5" s="523"/>
      <c r="BF5" s="523"/>
      <c r="BG5" s="523"/>
      <c r="BH5" s="523"/>
      <c r="BI5" s="523"/>
      <c r="BJ5" s="523"/>
      <c r="BK5" s="523"/>
      <c r="BL5" s="523"/>
      <c r="BM5" s="523"/>
      <c r="BN5" s="523"/>
      <c r="BO5" s="523"/>
      <c r="BP5" s="523"/>
      <c r="BQ5" s="523"/>
      <c r="BR5" s="523"/>
      <c r="BS5" s="523"/>
      <c r="BT5" s="523"/>
      <c r="BU5" s="523"/>
      <c r="BV5" s="523"/>
      <c r="BW5" s="523"/>
      <c r="BX5" s="523"/>
      <c r="BY5" s="523"/>
      <c r="BZ5" s="523"/>
      <c r="CA5" s="523"/>
      <c r="CB5" s="523"/>
      <c r="CC5" s="523"/>
      <c r="CD5" s="523"/>
      <c r="CE5" s="523"/>
      <c r="CF5" s="523"/>
      <c r="CG5" s="523"/>
      <c r="CH5" s="523"/>
      <c r="CI5" s="523"/>
      <c r="CJ5" s="523"/>
      <c r="CK5" s="523"/>
      <c r="CL5" s="523"/>
      <c r="CM5" s="523"/>
      <c r="CN5" s="523"/>
      <c r="CO5" s="523"/>
      <c r="CP5" s="523"/>
      <c r="CQ5" s="523"/>
      <c r="CR5" s="523"/>
      <c r="CS5" s="523"/>
      <c r="CT5" s="523"/>
      <c r="CU5" s="523"/>
      <c r="CV5" s="523"/>
      <c r="CW5" s="523"/>
      <c r="CX5" s="523"/>
      <c r="CY5" s="523"/>
      <c r="CZ5" s="523"/>
      <c r="DA5" s="523"/>
      <c r="DB5" s="523"/>
      <c r="DC5" s="523"/>
      <c r="DD5" s="523"/>
      <c r="DE5" s="523"/>
      <c r="DF5" s="523"/>
      <c r="DG5" s="523"/>
      <c r="DH5" s="523"/>
      <c r="DI5" s="523"/>
    </row>
    <row r="6" spans="1:113" ht="12.95">
      <c r="A6" s="192" t="s">
        <v>1304</v>
      </c>
      <c r="B6" s="192"/>
      <c r="C6" s="1105">
        <f>'1_Enrollment'!D6</f>
        <v>45412</v>
      </c>
      <c r="D6" s="529"/>
      <c r="E6" s="529"/>
      <c r="F6" s="349"/>
      <c r="AB6" s="522"/>
      <c r="AC6" s="523"/>
      <c r="AD6" s="523"/>
      <c r="AE6" s="523"/>
      <c r="AF6" s="523"/>
      <c r="AG6" s="523"/>
      <c r="AH6" s="523"/>
      <c r="AI6" s="523"/>
      <c r="AJ6" s="523"/>
      <c r="AK6" s="523"/>
      <c r="AL6" s="523"/>
      <c r="AM6" s="523"/>
      <c r="AN6" s="523"/>
      <c r="AO6" s="523"/>
      <c r="AP6" s="523"/>
      <c r="AQ6" s="523"/>
      <c r="AR6" s="523"/>
      <c r="AS6" s="523"/>
      <c r="AT6" s="523"/>
      <c r="AU6" s="523"/>
      <c r="AV6" s="523"/>
      <c r="AW6" s="523"/>
      <c r="AX6" s="523"/>
      <c r="AY6" s="523"/>
      <c r="AZ6" s="523"/>
      <c r="BA6" s="523"/>
      <c r="BB6" s="523"/>
      <c r="BC6" s="523"/>
      <c r="BD6" s="523"/>
      <c r="BE6" s="523"/>
      <c r="BF6" s="523"/>
      <c r="BG6" s="523"/>
      <c r="BH6" s="523"/>
      <c r="BI6" s="523"/>
      <c r="BJ6" s="523"/>
      <c r="BK6" s="523"/>
      <c r="BL6" s="523"/>
      <c r="BM6" s="523"/>
      <c r="BN6" s="523"/>
      <c r="BO6" s="523"/>
      <c r="BP6" s="523"/>
      <c r="BQ6" s="523"/>
      <c r="BR6" s="523"/>
      <c r="BS6" s="523"/>
      <c r="BT6" s="523"/>
      <c r="BU6" s="523"/>
      <c r="BV6" s="523"/>
      <c r="BW6" s="523"/>
      <c r="BX6" s="523"/>
      <c r="BY6" s="523"/>
      <c r="BZ6" s="523"/>
      <c r="CA6" s="523"/>
      <c r="CB6" s="523"/>
      <c r="CC6" s="523"/>
      <c r="CD6" s="523"/>
      <c r="CE6" s="523"/>
      <c r="CF6" s="523"/>
      <c r="CG6" s="523"/>
      <c r="CH6" s="523"/>
      <c r="CI6" s="523"/>
      <c r="CJ6" s="523"/>
      <c r="CK6" s="523"/>
      <c r="CL6" s="523"/>
      <c r="CM6" s="523"/>
      <c r="CN6" s="523"/>
      <c r="CO6" s="523"/>
      <c r="CP6" s="523"/>
      <c r="CQ6" s="523"/>
      <c r="CR6" s="523"/>
      <c r="CS6" s="523"/>
      <c r="CT6" s="523"/>
      <c r="CU6" s="523"/>
      <c r="CV6" s="523"/>
      <c r="CW6" s="523"/>
      <c r="CX6" s="523"/>
      <c r="CY6" s="523"/>
      <c r="CZ6" s="523"/>
      <c r="DA6" s="523"/>
      <c r="DB6" s="523"/>
      <c r="DC6" s="523"/>
      <c r="DD6" s="523"/>
      <c r="DE6" s="523"/>
      <c r="DF6" s="523"/>
      <c r="DG6" s="523"/>
      <c r="DH6" s="523"/>
      <c r="DI6" s="523"/>
    </row>
    <row r="7" spans="1:113" ht="13.5" thickBot="1">
      <c r="A7" s="206" t="s">
        <v>1517</v>
      </c>
      <c r="B7" s="350"/>
      <c r="C7" s="350"/>
      <c r="D7" s="350"/>
      <c r="E7" s="350"/>
      <c r="F7" s="350"/>
      <c r="G7" s="350"/>
      <c r="H7" s="350"/>
      <c r="AB7" s="522"/>
      <c r="AC7" s="523"/>
      <c r="AD7" s="523"/>
      <c r="AE7" s="523"/>
      <c r="AF7" s="523"/>
      <c r="AG7" s="523"/>
      <c r="AH7" s="523"/>
      <c r="AI7" s="523"/>
      <c r="AJ7" s="523"/>
      <c r="AK7" s="523"/>
      <c r="AL7" s="523"/>
      <c r="AM7" s="523"/>
      <c r="AN7" s="523"/>
      <c r="AO7" s="523"/>
      <c r="AP7" s="523"/>
      <c r="AQ7" s="523"/>
      <c r="AR7" s="523"/>
      <c r="AS7" s="523"/>
      <c r="AT7" s="523"/>
      <c r="AU7" s="523"/>
      <c r="AV7" s="523"/>
      <c r="AW7" s="523"/>
      <c r="AX7" s="523"/>
      <c r="AY7" s="523"/>
      <c r="AZ7" s="523"/>
      <c r="BA7" s="523"/>
      <c r="BB7" s="523"/>
      <c r="BC7" s="523"/>
      <c r="BD7" s="523"/>
      <c r="BE7" s="523"/>
      <c r="BF7" s="523"/>
      <c r="BG7" s="523"/>
      <c r="BH7" s="523"/>
      <c r="BI7" s="523"/>
      <c r="BJ7" s="523"/>
      <c r="BK7" s="523"/>
      <c r="BL7" s="523"/>
      <c r="BM7" s="523"/>
      <c r="BN7" s="523"/>
      <c r="BO7" s="523"/>
      <c r="BP7" s="523"/>
      <c r="BQ7" s="523"/>
      <c r="BR7" s="523"/>
      <c r="BS7" s="523"/>
      <c r="BT7" s="523"/>
      <c r="BU7" s="523"/>
      <c r="BV7" s="523"/>
      <c r="BW7" s="523"/>
      <c r="BX7" s="523"/>
      <c r="BY7" s="523"/>
      <c r="BZ7" s="523"/>
      <c r="CA7" s="523"/>
      <c r="CB7" s="523"/>
      <c r="CC7" s="523"/>
      <c r="CD7" s="523"/>
      <c r="CE7" s="523"/>
      <c r="CF7" s="523"/>
      <c r="CG7" s="523"/>
      <c r="CH7" s="523"/>
      <c r="CI7" s="523"/>
      <c r="CJ7" s="523"/>
      <c r="CK7" s="523"/>
      <c r="CL7" s="523"/>
      <c r="CM7" s="523"/>
      <c r="CN7" s="523"/>
      <c r="CO7" s="523"/>
      <c r="CP7" s="523"/>
      <c r="CQ7" s="523"/>
      <c r="CR7" s="523"/>
      <c r="CS7" s="523"/>
      <c r="CT7" s="523"/>
      <c r="CU7" s="523"/>
      <c r="CV7" s="523"/>
      <c r="CW7" s="523"/>
      <c r="CX7" s="523"/>
      <c r="CY7" s="523"/>
      <c r="CZ7" s="523"/>
      <c r="DA7" s="523"/>
      <c r="DB7" s="523"/>
      <c r="DC7" s="523"/>
      <c r="DD7" s="523"/>
      <c r="DE7" s="523"/>
      <c r="DF7" s="523"/>
      <c r="DG7" s="523"/>
      <c r="DH7" s="523"/>
      <c r="DI7" s="523"/>
    </row>
    <row r="8" spans="1:113" s="525" customFormat="1" ht="16.5" customHeight="1" thickBot="1">
      <c r="A8" s="18"/>
      <c r="B8" s="1144"/>
      <c r="C8" s="742" t="s">
        <v>1518</v>
      </c>
      <c r="D8" s="742"/>
      <c r="E8" s="1145"/>
      <c r="F8" s="1145"/>
      <c r="G8" s="1145"/>
      <c r="H8" s="742"/>
      <c r="I8" s="742"/>
      <c r="J8" s="1145"/>
      <c r="K8" s="1145"/>
      <c r="L8" s="1146"/>
      <c r="M8" s="742" t="s">
        <v>1518</v>
      </c>
      <c r="N8" s="742"/>
      <c r="O8" s="1145"/>
      <c r="P8" s="1146"/>
      <c r="Q8" s="1145"/>
      <c r="R8" s="742"/>
      <c r="S8" s="742"/>
      <c r="T8" s="1145"/>
      <c r="U8" s="1145"/>
      <c r="V8" s="1146"/>
      <c r="W8" s="742" t="s">
        <v>1518</v>
      </c>
      <c r="X8" s="742"/>
      <c r="Y8" s="1145"/>
      <c r="Z8" s="1145"/>
      <c r="AA8" s="1145"/>
      <c r="AB8" s="1147"/>
      <c r="AC8" s="742"/>
      <c r="AD8" s="742"/>
      <c r="AE8" s="742"/>
      <c r="AF8" s="742"/>
      <c r="AG8" s="1148"/>
      <c r="AH8" s="19"/>
    </row>
    <row r="9" spans="1:113" s="526" customFormat="1" ht="39.6" thickBot="1">
      <c r="A9" s="20" t="s">
        <v>1399</v>
      </c>
      <c r="B9" s="1149" t="s">
        <v>1519</v>
      </c>
      <c r="C9" s="1150">
        <f t="array" ref="C9:AF9">TRANSPOSE(B10:B40)</f>
        <v>45412</v>
      </c>
      <c r="D9" s="1151">
        <v>45382</v>
      </c>
      <c r="E9" s="1151">
        <v>45351</v>
      </c>
      <c r="F9" s="1151">
        <v>45322</v>
      </c>
      <c r="G9" s="1151">
        <v>45291</v>
      </c>
      <c r="H9" s="1151">
        <v>45260</v>
      </c>
      <c r="I9" s="1151">
        <v>45230</v>
      </c>
      <c r="J9" s="1151">
        <v>45199</v>
      </c>
      <c r="K9" s="1151">
        <v>45169</v>
      </c>
      <c r="L9" s="1151">
        <v>45138</v>
      </c>
      <c r="M9" s="1151">
        <v>45107</v>
      </c>
      <c r="N9" s="1151">
        <v>45077</v>
      </c>
      <c r="O9" s="721">
        <v>45046</v>
      </c>
      <c r="P9" s="1151">
        <v>45016</v>
      </c>
      <c r="Q9" s="721">
        <v>44985</v>
      </c>
      <c r="R9" s="1151">
        <v>44957</v>
      </c>
      <c r="S9" s="721">
        <v>44926</v>
      </c>
      <c r="T9" s="721">
        <v>44895</v>
      </c>
      <c r="U9" s="721">
        <v>44865</v>
      </c>
      <c r="V9" s="1151">
        <v>44834</v>
      </c>
      <c r="W9" s="721">
        <v>44804</v>
      </c>
      <c r="X9" s="721">
        <v>44773</v>
      </c>
      <c r="Y9" s="721">
        <v>44742</v>
      </c>
      <c r="Z9" s="1151">
        <v>44712</v>
      </c>
      <c r="AA9" s="721">
        <v>44681</v>
      </c>
      <c r="AB9" s="1151">
        <v>44651</v>
      </c>
      <c r="AC9" s="721">
        <v>44620</v>
      </c>
      <c r="AD9" s="721">
        <v>44592</v>
      </c>
      <c r="AE9" s="721">
        <v>44561</v>
      </c>
      <c r="AF9" s="721">
        <v>44530</v>
      </c>
      <c r="AG9" s="20" t="s">
        <v>1520</v>
      </c>
      <c r="AH9" s="1152" t="s">
        <v>1521</v>
      </c>
    </row>
    <row r="10" spans="1:113" s="526" customFormat="1" ht="12.95">
      <c r="A10" s="723">
        <v>1</v>
      </c>
      <c r="B10" s="737">
        <f>EOMONTH(B11,1)</f>
        <v>45412</v>
      </c>
      <c r="C10" s="726"/>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726"/>
      <c r="AC10" s="712"/>
      <c r="AD10" s="731"/>
      <c r="AE10" s="731"/>
      <c r="AF10" s="743"/>
      <c r="AG10" s="684">
        <v>0</v>
      </c>
      <c r="AH10" s="21">
        <f t="shared" ref="AH10:AH40" si="0">SUM(C10:AG10)</f>
        <v>0</v>
      </c>
    </row>
    <row r="11" spans="1:113" s="526" customFormat="1" ht="12.95">
      <c r="A11" s="723">
        <v>2</v>
      </c>
      <c r="B11" s="724">
        <f>'1_Enrollment'!D4</f>
        <v>45382</v>
      </c>
      <c r="C11" s="729"/>
      <c r="D11" s="726"/>
      <c r="E11" s="726"/>
      <c r="F11" s="726"/>
      <c r="G11" s="726"/>
      <c r="H11" s="726"/>
      <c r="I11" s="726"/>
      <c r="J11" s="726"/>
      <c r="K11" s="726"/>
      <c r="L11" s="726"/>
      <c r="M11" s="726"/>
      <c r="N11" s="726"/>
      <c r="O11" s="726"/>
      <c r="P11" s="726"/>
      <c r="Q11" s="726"/>
      <c r="R11" s="726"/>
      <c r="S11" s="726">
        <v>1511.72</v>
      </c>
      <c r="T11" s="726">
        <v>-3550.98</v>
      </c>
      <c r="U11" s="726">
        <v>-502.7</v>
      </c>
      <c r="V11" s="726">
        <v>59.48</v>
      </c>
      <c r="W11" s="726">
        <v>-489.58</v>
      </c>
      <c r="X11" s="726">
        <v>-163.24</v>
      </c>
      <c r="Y11" s="726">
        <v>-580.30999999999995</v>
      </c>
      <c r="Z11" s="726">
        <v>146.71</v>
      </c>
      <c r="AA11" s="726">
        <v>-15.31</v>
      </c>
      <c r="AB11" s="726">
        <v>0</v>
      </c>
      <c r="AC11" s="710">
        <v>0</v>
      </c>
      <c r="AD11" s="731">
        <v>130.11000000000001</v>
      </c>
      <c r="AE11" s="731">
        <v>0</v>
      </c>
      <c r="AF11" s="744">
        <v>0</v>
      </c>
      <c r="AG11" s="684">
        <v>0</v>
      </c>
      <c r="AH11" s="21">
        <f t="shared" si="0"/>
        <v>-3454.1</v>
      </c>
    </row>
    <row r="12" spans="1:113" s="525" customFormat="1" ht="15" customHeight="1">
      <c r="A12" s="723">
        <v>3</v>
      </c>
      <c r="B12" s="724">
        <f t="shared" ref="B12:B39" si="1">EOMONTH(B11,-1)</f>
        <v>45351</v>
      </c>
      <c r="C12" s="729"/>
      <c r="D12" s="729"/>
      <c r="E12" s="725"/>
      <c r="F12" s="725"/>
      <c r="G12" s="725"/>
      <c r="H12" s="725"/>
      <c r="I12" s="725"/>
      <c r="J12" s="725"/>
      <c r="K12" s="725"/>
      <c r="L12" s="725"/>
      <c r="M12" s="725"/>
      <c r="N12" s="725"/>
      <c r="O12" s="725"/>
      <c r="P12" s="725"/>
      <c r="Q12" s="725"/>
      <c r="R12" s="725"/>
      <c r="S12" s="725">
        <v>-1915.02</v>
      </c>
      <c r="T12" s="725">
        <v>-9767.18</v>
      </c>
      <c r="U12" s="725">
        <v>-443.21</v>
      </c>
      <c r="V12" s="725">
        <v>-103.03</v>
      </c>
      <c r="W12" s="725">
        <v>-134.44999999999999</v>
      </c>
      <c r="X12" s="725">
        <v>0</v>
      </c>
      <c r="Y12" s="725">
        <v>0</v>
      </c>
      <c r="Z12" s="725">
        <v>-42.84</v>
      </c>
      <c r="AA12" s="725">
        <v>5.07</v>
      </c>
      <c r="AB12" s="725">
        <v>-42.84</v>
      </c>
      <c r="AC12" s="717">
        <v>-14.02</v>
      </c>
      <c r="AD12" s="717">
        <v>0</v>
      </c>
      <c r="AE12" s="717">
        <v>0</v>
      </c>
      <c r="AF12" s="744">
        <v>-116.18</v>
      </c>
      <c r="AG12" s="684">
        <v>0</v>
      </c>
      <c r="AH12" s="21">
        <f t="shared" si="0"/>
        <v>-12573.700000000003</v>
      </c>
    </row>
    <row r="13" spans="1:113" s="525" customFormat="1" ht="15" customHeight="1">
      <c r="A13" s="723">
        <v>4</v>
      </c>
      <c r="B13" s="724">
        <f>EOMONTH(B12,-1)</f>
        <v>45322</v>
      </c>
      <c r="C13" s="52"/>
      <c r="D13" s="729"/>
      <c r="E13" s="729"/>
      <c r="F13" s="725"/>
      <c r="G13" s="725"/>
      <c r="H13" s="725"/>
      <c r="I13" s="725"/>
      <c r="J13" s="725"/>
      <c r="K13" s="725"/>
      <c r="L13" s="725"/>
      <c r="M13" s="725"/>
      <c r="N13" s="725"/>
      <c r="O13" s="725"/>
      <c r="P13" s="725"/>
      <c r="Q13" s="725"/>
      <c r="R13" s="725"/>
      <c r="S13" s="725">
        <v>3581.91</v>
      </c>
      <c r="T13" s="725">
        <v>-14130.54</v>
      </c>
      <c r="U13" s="725">
        <v>227.81</v>
      </c>
      <c r="V13" s="725">
        <v>0</v>
      </c>
      <c r="W13" s="725">
        <v>-9949.7099999999991</v>
      </c>
      <c r="X13" s="725">
        <v>2167.56</v>
      </c>
      <c r="Y13" s="725">
        <v>-143.69</v>
      </c>
      <c r="Z13" s="725">
        <v>-3547.76</v>
      </c>
      <c r="AA13" s="725">
        <v>-957.25</v>
      </c>
      <c r="AB13" s="725">
        <v>0</v>
      </c>
      <c r="AC13" s="710">
        <v>-21.01</v>
      </c>
      <c r="AD13" s="710">
        <v>0</v>
      </c>
      <c r="AE13" s="710">
        <v>-171.33</v>
      </c>
      <c r="AF13" s="745">
        <v>-62.77</v>
      </c>
      <c r="AG13" s="684">
        <v>0</v>
      </c>
      <c r="AH13" s="21">
        <f t="shared" si="0"/>
        <v>-23006.78</v>
      </c>
    </row>
    <row r="14" spans="1:113" s="525" customFormat="1" ht="15" customHeight="1">
      <c r="A14" s="723">
        <v>5</v>
      </c>
      <c r="B14" s="724">
        <f t="shared" si="1"/>
        <v>45291</v>
      </c>
      <c r="C14" s="52"/>
      <c r="D14" s="49"/>
      <c r="E14" s="729"/>
      <c r="F14" s="729"/>
      <c r="G14" s="725"/>
      <c r="H14" s="725"/>
      <c r="I14" s="725"/>
      <c r="J14" s="725"/>
      <c r="K14" s="725"/>
      <c r="L14" s="725"/>
      <c r="M14" s="725"/>
      <c r="N14" s="725"/>
      <c r="O14" s="725"/>
      <c r="P14" s="725"/>
      <c r="Q14" s="725"/>
      <c r="R14" s="725"/>
      <c r="S14" s="1153">
        <v>1357.29</v>
      </c>
      <c r="T14" s="1153">
        <v>-240.62</v>
      </c>
      <c r="U14" s="1153">
        <v>832.27</v>
      </c>
      <c r="V14" s="725">
        <v>1329.88</v>
      </c>
      <c r="W14" s="725">
        <v>2127</v>
      </c>
      <c r="X14" s="1153">
        <v>-1514.76</v>
      </c>
      <c r="Y14" s="1153">
        <v>-5019.3500000000004</v>
      </c>
      <c r="Z14" s="725">
        <v>-314</v>
      </c>
      <c r="AA14" s="725">
        <v>855.12</v>
      </c>
      <c r="AB14" s="725">
        <v>0</v>
      </c>
      <c r="AC14" s="710">
        <v>117.93</v>
      </c>
      <c r="AD14" s="710">
        <v>123.46</v>
      </c>
      <c r="AE14" s="710">
        <v>-37.93</v>
      </c>
      <c r="AF14" s="745">
        <v>-37.159999999999997</v>
      </c>
      <c r="AG14" s="731">
        <v>0</v>
      </c>
      <c r="AH14" s="21">
        <f t="shared" si="0"/>
        <v>-420.87000000000091</v>
      </c>
    </row>
    <row r="15" spans="1:113" s="525" customFormat="1" ht="15" customHeight="1">
      <c r="A15" s="723">
        <v>6</v>
      </c>
      <c r="B15" s="724">
        <f t="shared" si="1"/>
        <v>45260</v>
      </c>
      <c r="C15" s="52"/>
      <c r="D15" s="49"/>
      <c r="E15" s="49"/>
      <c r="F15" s="729"/>
      <c r="G15" s="729"/>
      <c r="H15" s="725"/>
      <c r="I15" s="725"/>
      <c r="J15" s="725"/>
      <c r="K15" s="725"/>
      <c r="L15" s="725"/>
      <c r="M15" s="725"/>
      <c r="N15" s="725"/>
      <c r="O15" s="725"/>
      <c r="P15" s="725"/>
      <c r="Q15" s="725"/>
      <c r="R15" s="725"/>
      <c r="S15" s="1153">
        <v>-4312.1400000000003</v>
      </c>
      <c r="T15" s="1153">
        <v>6204.5</v>
      </c>
      <c r="U15" s="1153">
        <v>4141.34</v>
      </c>
      <c r="V15" s="725">
        <v>471.71</v>
      </c>
      <c r="W15" s="725">
        <v>-163.31</v>
      </c>
      <c r="X15" s="1153">
        <v>-2221.25</v>
      </c>
      <c r="Y15" s="1153">
        <v>-884.95</v>
      </c>
      <c r="Z15" s="725">
        <v>-232.34</v>
      </c>
      <c r="AA15" s="725">
        <v>-1198.08</v>
      </c>
      <c r="AB15" s="725">
        <v>1040.82</v>
      </c>
      <c r="AC15" s="710">
        <v>-135.29</v>
      </c>
      <c r="AD15" s="710">
        <v>696.79</v>
      </c>
      <c r="AE15" s="710">
        <v>837.67</v>
      </c>
      <c r="AF15" s="745">
        <v>-483.45</v>
      </c>
      <c r="AG15" s="684">
        <v>0</v>
      </c>
      <c r="AH15" s="21">
        <f t="shared" si="0"/>
        <v>3762.0199999999995</v>
      </c>
    </row>
    <row r="16" spans="1:113" s="525" customFormat="1" ht="15" customHeight="1">
      <c r="A16" s="723">
        <v>7</v>
      </c>
      <c r="B16" s="724">
        <f t="shared" si="1"/>
        <v>45230</v>
      </c>
      <c r="C16" s="52"/>
      <c r="D16" s="49"/>
      <c r="E16" s="49"/>
      <c r="F16" s="49"/>
      <c r="G16" s="729"/>
      <c r="H16" s="729"/>
      <c r="I16" s="725"/>
      <c r="J16" s="725"/>
      <c r="K16" s="725"/>
      <c r="L16" s="725"/>
      <c r="M16" s="725"/>
      <c r="N16" s="725"/>
      <c r="O16" s="725"/>
      <c r="P16" s="725"/>
      <c r="Q16" s="725"/>
      <c r="R16" s="725"/>
      <c r="S16" s="1153">
        <v>2485.39</v>
      </c>
      <c r="T16" s="1153">
        <v>1737.19</v>
      </c>
      <c r="U16" s="1153">
        <v>1641.69</v>
      </c>
      <c r="V16" s="725">
        <v>-440</v>
      </c>
      <c r="W16" s="725">
        <v>-1038.47</v>
      </c>
      <c r="X16" s="1153">
        <v>362.03</v>
      </c>
      <c r="Y16" s="1153">
        <v>-56.98</v>
      </c>
      <c r="Z16" s="725">
        <v>912.74</v>
      </c>
      <c r="AA16" s="725">
        <v>3604.37</v>
      </c>
      <c r="AB16" s="725">
        <v>0</v>
      </c>
      <c r="AC16" s="710">
        <v>0</v>
      </c>
      <c r="AD16" s="710">
        <v>0</v>
      </c>
      <c r="AE16" s="710">
        <v>128.16</v>
      </c>
      <c r="AF16" s="745">
        <v>23.78</v>
      </c>
      <c r="AG16" s="684">
        <v>0</v>
      </c>
      <c r="AH16" s="21">
        <f t="shared" si="0"/>
        <v>9359.9</v>
      </c>
    </row>
    <row r="17" spans="1:34" s="525" customFormat="1" ht="15" customHeight="1">
      <c r="A17" s="723">
        <v>8</v>
      </c>
      <c r="B17" s="724">
        <f t="shared" si="1"/>
        <v>45199</v>
      </c>
      <c r="C17" s="52"/>
      <c r="D17" s="49"/>
      <c r="E17" s="49"/>
      <c r="F17" s="50"/>
      <c r="G17" s="49"/>
      <c r="H17" s="729"/>
      <c r="I17" s="729"/>
      <c r="J17" s="725"/>
      <c r="K17" s="725"/>
      <c r="L17" s="725"/>
      <c r="M17" s="725"/>
      <c r="N17" s="725"/>
      <c r="O17" s="725"/>
      <c r="P17" s="725"/>
      <c r="Q17" s="725"/>
      <c r="R17" s="725"/>
      <c r="S17" s="1153">
        <v>9782.19</v>
      </c>
      <c r="T17" s="1153">
        <v>7369.84</v>
      </c>
      <c r="U17" s="1153">
        <v>7700.92</v>
      </c>
      <c r="V17" s="725">
        <v>5801.72</v>
      </c>
      <c r="W17" s="725">
        <v>11074.81</v>
      </c>
      <c r="X17" s="1153">
        <v>4884.8</v>
      </c>
      <c r="Y17" s="1153">
        <v>4665.82</v>
      </c>
      <c r="Z17" s="725">
        <v>6997.02</v>
      </c>
      <c r="AA17" s="725">
        <v>6159.89</v>
      </c>
      <c r="AB17" s="725">
        <v>3382.21</v>
      </c>
      <c r="AC17" s="710">
        <v>3785.46</v>
      </c>
      <c r="AD17" s="710">
        <v>6527.63</v>
      </c>
      <c r="AE17" s="710">
        <v>4429.03</v>
      </c>
      <c r="AF17" s="745">
        <v>3141.74</v>
      </c>
      <c r="AG17" s="684">
        <v>0</v>
      </c>
      <c r="AH17" s="21">
        <f t="shared" si="0"/>
        <v>85703.080000000016</v>
      </c>
    </row>
    <row r="18" spans="1:34" s="525" customFormat="1" ht="15" customHeight="1">
      <c r="A18" s="723">
        <v>9</v>
      </c>
      <c r="B18" s="724">
        <f t="shared" si="1"/>
        <v>45169</v>
      </c>
      <c r="C18" s="52"/>
      <c r="D18" s="49"/>
      <c r="E18" s="49"/>
      <c r="F18" s="49"/>
      <c r="G18" s="49"/>
      <c r="H18" s="49"/>
      <c r="I18" s="729"/>
      <c r="J18" s="729"/>
      <c r="K18" s="725"/>
      <c r="L18" s="725"/>
      <c r="M18" s="725"/>
      <c r="N18" s="725"/>
      <c r="O18" s="725"/>
      <c r="P18" s="725"/>
      <c r="Q18" s="725"/>
      <c r="R18" s="725"/>
      <c r="S18" s="1153">
        <v>22701.73</v>
      </c>
      <c r="T18" s="1153">
        <v>38655.94</v>
      </c>
      <c r="U18" s="1153">
        <v>19392.79</v>
      </c>
      <c r="V18" s="725">
        <v>13110.59</v>
      </c>
      <c r="W18" s="725">
        <v>19633.25</v>
      </c>
      <c r="X18" s="1153">
        <v>10604.43</v>
      </c>
      <c r="Y18" s="1153">
        <v>18688.48</v>
      </c>
      <c r="Z18" s="725">
        <v>21536.02</v>
      </c>
      <c r="AA18" s="725">
        <v>13714.64</v>
      </c>
      <c r="AB18" s="683">
        <v>-156.66</v>
      </c>
      <c r="AC18" s="710">
        <v>696.99</v>
      </c>
      <c r="AD18" s="710">
        <v>71.88</v>
      </c>
      <c r="AE18" s="710">
        <v>5.16</v>
      </c>
      <c r="AF18" s="745">
        <v>-8.61</v>
      </c>
      <c r="AG18" s="684">
        <v>0</v>
      </c>
      <c r="AH18" s="21">
        <f t="shared" si="0"/>
        <v>178646.63</v>
      </c>
    </row>
    <row r="19" spans="1:34" s="525" customFormat="1" ht="15" customHeight="1">
      <c r="A19" s="723">
        <v>10</v>
      </c>
      <c r="B19" s="724">
        <f t="shared" si="1"/>
        <v>45138</v>
      </c>
      <c r="C19" s="52"/>
      <c r="D19" s="49"/>
      <c r="E19" s="49"/>
      <c r="F19" s="49"/>
      <c r="G19" s="49"/>
      <c r="H19" s="49"/>
      <c r="I19" s="49"/>
      <c r="J19" s="729"/>
      <c r="K19" s="729"/>
      <c r="L19" s="725"/>
      <c r="M19" s="725"/>
      <c r="N19" s="725"/>
      <c r="O19" s="725"/>
      <c r="P19" s="725"/>
      <c r="Q19" s="725"/>
      <c r="R19" s="725"/>
      <c r="S19" s="1153">
        <v>8255.43</v>
      </c>
      <c r="T19" s="1153">
        <v>20279.71</v>
      </c>
      <c r="U19" s="1153">
        <v>20249.23</v>
      </c>
      <c r="V19" s="725">
        <v>12567.6</v>
      </c>
      <c r="W19" s="725">
        <v>12867.85</v>
      </c>
      <c r="X19" s="1153">
        <v>14273.54</v>
      </c>
      <c r="Y19" s="1153">
        <v>16255.16</v>
      </c>
      <c r="Z19" s="725">
        <v>25065.42</v>
      </c>
      <c r="AA19" s="725">
        <v>13439.53</v>
      </c>
      <c r="AB19" s="725">
        <v>10.85</v>
      </c>
      <c r="AC19" s="710">
        <v>339.33</v>
      </c>
      <c r="AD19" s="710">
        <v>310.89</v>
      </c>
      <c r="AE19" s="710">
        <v>-28.94</v>
      </c>
      <c r="AF19" s="745">
        <v>3391</v>
      </c>
      <c r="AG19" s="684">
        <v>0</v>
      </c>
      <c r="AH19" s="21">
        <f t="shared" si="0"/>
        <v>147276.6</v>
      </c>
    </row>
    <row r="20" spans="1:34" s="525" customFormat="1" ht="15" customHeight="1">
      <c r="A20" s="723">
        <v>11</v>
      </c>
      <c r="B20" s="724">
        <f t="shared" si="1"/>
        <v>45107</v>
      </c>
      <c r="C20" s="52"/>
      <c r="D20" s="49"/>
      <c r="E20" s="49"/>
      <c r="F20" s="49"/>
      <c r="G20" s="49"/>
      <c r="H20" s="49"/>
      <c r="I20" s="49"/>
      <c r="J20" s="49"/>
      <c r="K20" s="729"/>
      <c r="L20" s="729"/>
      <c r="M20" s="725"/>
      <c r="N20" s="725"/>
      <c r="O20" s="725"/>
      <c r="P20" s="725"/>
      <c r="Q20" s="725"/>
      <c r="R20" s="725"/>
      <c r="S20" s="1153">
        <v>5875.64</v>
      </c>
      <c r="T20" s="1153">
        <v>2302.39</v>
      </c>
      <c r="U20" s="1153">
        <v>4249.8100000000004</v>
      </c>
      <c r="V20" s="725">
        <v>1868.19</v>
      </c>
      <c r="W20" s="725">
        <v>2424.77</v>
      </c>
      <c r="X20" s="1153">
        <v>984.77</v>
      </c>
      <c r="Y20" s="1153">
        <v>1222.17</v>
      </c>
      <c r="Z20" s="725">
        <v>392.32</v>
      </c>
      <c r="AA20" s="725">
        <v>306.75</v>
      </c>
      <c r="AB20" s="725">
        <v>58.99</v>
      </c>
      <c r="AC20" s="710">
        <v>-540.33000000000004</v>
      </c>
      <c r="AD20" s="710">
        <v>3498.29</v>
      </c>
      <c r="AE20" s="710">
        <v>-115.42</v>
      </c>
      <c r="AF20" s="745">
        <v>0</v>
      </c>
      <c r="AG20" s="684">
        <v>0</v>
      </c>
      <c r="AH20" s="21">
        <f t="shared" si="0"/>
        <v>22528.34</v>
      </c>
    </row>
    <row r="21" spans="1:34" s="525" customFormat="1" ht="15" customHeight="1">
      <c r="A21" s="723">
        <v>12</v>
      </c>
      <c r="B21" s="724">
        <f t="shared" si="1"/>
        <v>45077</v>
      </c>
      <c r="C21" s="52"/>
      <c r="D21" s="49"/>
      <c r="E21" s="49"/>
      <c r="F21" s="49"/>
      <c r="G21" s="49"/>
      <c r="H21" s="49"/>
      <c r="I21" s="49"/>
      <c r="J21" s="49"/>
      <c r="K21" s="49"/>
      <c r="L21" s="729"/>
      <c r="M21" s="729"/>
      <c r="N21" s="725"/>
      <c r="O21" s="725"/>
      <c r="P21" s="725"/>
      <c r="Q21" s="725"/>
      <c r="R21" s="725"/>
      <c r="S21" s="1153">
        <v>13675.71</v>
      </c>
      <c r="T21" s="1153">
        <v>9079.9599999999991</v>
      </c>
      <c r="U21" s="1153">
        <v>6559.37</v>
      </c>
      <c r="V21" s="725">
        <v>15578.96</v>
      </c>
      <c r="W21" s="725">
        <v>5097.99</v>
      </c>
      <c r="X21" s="1153">
        <v>8141.71</v>
      </c>
      <c r="Y21" s="1153">
        <v>15186.13</v>
      </c>
      <c r="Z21" s="725">
        <v>13203.21</v>
      </c>
      <c r="AA21" s="725">
        <v>5966.27</v>
      </c>
      <c r="AB21" s="725">
        <v>8394.08</v>
      </c>
      <c r="AC21" s="710">
        <v>8220.27</v>
      </c>
      <c r="AD21" s="710">
        <v>5576.75</v>
      </c>
      <c r="AE21" s="710">
        <v>-523.59</v>
      </c>
      <c r="AF21" s="745">
        <v>-808.56</v>
      </c>
      <c r="AG21" s="684">
        <v>0</v>
      </c>
      <c r="AH21" s="21">
        <f t="shared" si="0"/>
        <v>113348.26000000002</v>
      </c>
    </row>
    <row r="22" spans="1:34" s="525" customFormat="1" ht="15" customHeight="1">
      <c r="A22" s="723">
        <v>13</v>
      </c>
      <c r="B22" s="724">
        <f t="shared" si="1"/>
        <v>45046</v>
      </c>
      <c r="C22" s="52"/>
      <c r="D22" s="49"/>
      <c r="E22" s="49"/>
      <c r="F22" s="49"/>
      <c r="G22" s="49"/>
      <c r="H22" s="49"/>
      <c r="I22" s="49"/>
      <c r="J22" s="49"/>
      <c r="K22" s="49"/>
      <c r="L22" s="49"/>
      <c r="M22" s="729"/>
      <c r="N22" s="729"/>
      <c r="O22" s="725"/>
      <c r="P22" s="725"/>
      <c r="Q22" s="725"/>
      <c r="R22" s="725"/>
      <c r="S22" s="1153">
        <v>23745.38</v>
      </c>
      <c r="T22" s="1153">
        <v>3867.97</v>
      </c>
      <c r="U22" s="1153">
        <v>5367.81</v>
      </c>
      <c r="V22" s="725">
        <v>-1287.29</v>
      </c>
      <c r="W22" s="725">
        <v>-3428.21</v>
      </c>
      <c r="X22" s="1153">
        <v>-3353.59</v>
      </c>
      <c r="Y22" s="1153">
        <v>-3181.39</v>
      </c>
      <c r="Z22" s="725">
        <v>173518.61</v>
      </c>
      <c r="AA22" s="725">
        <v>15161.72</v>
      </c>
      <c r="AB22" s="725">
        <v>2138.73</v>
      </c>
      <c r="AC22" s="710">
        <v>4882.7</v>
      </c>
      <c r="AD22" s="710">
        <v>4930.1400000000003</v>
      </c>
      <c r="AE22" s="710">
        <v>-624.12</v>
      </c>
      <c r="AF22" s="745">
        <v>11241.98</v>
      </c>
      <c r="AG22" s="684">
        <v>0</v>
      </c>
      <c r="AH22" s="21">
        <f t="shared" si="0"/>
        <v>232980.44000000003</v>
      </c>
    </row>
    <row r="23" spans="1:34" s="525" customFormat="1" ht="15" customHeight="1">
      <c r="A23" s="723">
        <v>14</v>
      </c>
      <c r="B23" s="724">
        <f t="shared" si="1"/>
        <v>45016</v>
      </c>
      <c r="C23" s="52"/>
      <c r="D23" s="49"/>
      <c r="E23" s="49"/>
      <c r="F23" s="49"/>
      <c r="G23" s="49"/>
      <c r="H23" s="49"/>
      <c r="I23" s="49"/>
      <c r="J23" s="49"/>
      <c r="K23" s="49"/>
      <c r="L23" s="49"/>
      <c r="M23" s="49"/>
      <c r="N23" s="729"/>
      <c r="O23" s="729"/>
      <c r="P23" s="725"/>
      <c r="Q23" s="725"/>
      <c r="R23" s="725"/>
      <c r="S23" s="1153">
        <v>123927.42</v>
      </c>
      <c r="T23" s="1153">
        <v>26974.33</v>
      </c>
      <c r="U23" s="1153">
        <v>17278.759999999998</v>
      </c>
      <c r="V23" s="725">
        <v>6971.72</v>
      </c>
      <c r="W23" s="725">
        <v>21167.3</v>
      </c>
      <c r="X23" s="1153">
        <v>24829.96</v>
      </c>
      <c r="Y23" s="1153">
        <v>7422.45</v>
      </c>
      <c r="Z23" s="725">
        <v>577.42999999999995</v>
      </c>
      <c r="AA23" s="725">
        <v>454.4</v>
      </c>
      <c r="AB23" s="725">
        <v>3828.03</v>
      </c>
      <c r="AC23" s="710">
        <v>10267.57</v>
      </c>
      <c r="AD23" s="710">
        <v>3272.28</v>
      </c>
      <c r="AE23" s="710">
        <v>117.17</v>
      </c>
      <c r="AF23" s="745">
        <v>-190.44</v>
      </c>
      <c r="AG23" s="684">
        <v>0</v>
      </c>
      <c r="AH23" s="21">
        <f t="shared" si="0"/>
        <v>246898.38</v>
      </c>
    </row>
    <row r="24" spans="1:34" s="525" customFormat="1" ht="15" customHeight="1">
      <c r="A24" s="723">
        <v>15</v>
      </c>
      <c r="B24" s="724">
        <f t="shared" si="1"/>
        <v>44985</v>
      </c>
      <c r="C24" s="52"/>
      <c r="D24" s="49"/>
      <c r="E24" s="49"/>
      <c r="F24" s="49"/>
      <c r="G24" s="49"/>
      <c r="H24" s="49"/>
      <c r="I24" s="49"/>
      <c r="J24" s="49"/>
      <c r="K24" s="49"/>
      <c r="L24" s="49"/>
      <c r="M24" s="49"/>
      <c r="N24" s="49"/>
      <c r="O24" s="729"/>
      <c r="P24" s="729"/>
      <c r="Q24" s="725"/>
      <c r="R24" s="725"/>
      <c r="S24" s="1153">
        <v>385492.9</v>
      </c>
      <c r="T24" s="1153">
        <v>135947.06</v>
      </c>
      <c r="U24" s="1153">
        <v>39562.559999999998</v>
      </c>
      <c r="V24" s="725">
        <v>14876.97</v>
      </c>
      <c r="W24" s="725">
        <v>86233.53</v>
      </c>
      <c r="X24" s="1153">
        <v>113544.18</v>
      </c>
      <c r="Y24" s="1153">
        <v>7942.86</v>
      </c>
      <c r="Z24" s="725">
        <v>3131.74</v>
      </c>
      <c r="AA24" s="725">
        <v>3337.06</v>
      </c>
      <c r="AB24" s="725">
        <v>-1801.62</v>
      </c>
      <c r="AC24" s="710">
        <v>-1303.51</v>
      </c>
      <c r="AD24" s="710">
        <v>-670.09</v>
      </c>
      <c r="AE24" s="710">
        <v>-1395.12</v>
      </c>
      <c r="AF24" s="745">
        <v>-1303.01</v>
      </c>
      <c r="AG24" s="684">
        <v>0</v>
      </c>
      <c r="AH24" s="21">
        <f t="shared" si="0"/>
        <v>783595.51</v>
      </c>
    </row>
    <row r="25" spans="1:34" s="525" customFormat="1" ht="15" customHeight="1">
      <c r="A25" s="723">
        <v>16</v>
      </c>
      <c r="B25" s="724">
        <f t="shared" si="1"/>
        <v>44957</v>
      </c>
      <c r="C25" s="52"/>
      <c r="D25" s="49"/>
      <c r="E25" s="49"/>
      <c r="F25" s="49"/>
      <c r="G25" s="49"/>
      <c r="H25" s="49"/>
      <c r="I25" s="49"/>
      <c r="J25" s="49"/>
      <c r="K25" s="49"/>
      <c r="L25" s="49"/>
      <c r="M25" s="49"/>
      <c r="N25" s="49"/>
      <c r="O25" s="1154"/>
      <c r="P25" s="730"/>
      <c r="Q25" s="729"/>
      <c r="R25" s="725"/>
      <c r="S25" s="1153">
        <v>2772112.74</v>
      </c>
      <c r="T25" s="1153">
        <v>608165.25</v>
      </c>
      <c r="U25" s="1153">
        <v>206536.4</v>
      </c>
      <c r="V25" s="725">
        <v>71539.98</v>
      </c>
      <c r="W25" s="725">
        <v>121649.19</v>
      </c>
      <c r="X25" s="1153">
        <v>2193.16</v>
      </c>
      <c r="Y25" s="1153">
        <v>2819.16</v>
      </c>
      <c r="Z25" s="725">
        <v>21630.01</v>
      </c>
      <c r="AA25" s="725">
        <v>-1452.83</v>
      </c>
      <c r="AB25" s="725">
        <v>306.10000000000002</v>
      </c>
      <c r="AC25" s="710">
        <v>915.63</v>
      </c>
      <c r="AD25" s="710">
        <v>5647.06</v>
      </c>
      <c r="AE25" s="710">
        <v>-1774.42</v>
      </c>
      <c r="AF25" s="745">
        <v>-1882</v>
      </c>
      <c r="AG25" s="684">
        <v>0</v>
      </c>
      <c r="AH25" s="21">
        <f t="shared" si="0"/>
        <v>3808405.43</v>
      </c>
    </row>
    <row r="26" spans="1:34" s="525" customFormat="1" ht="15" customHeight="1">
      <c r="A26" s="723">
        <v>17</v>
      </c>
      <c r="B26" s="724">
        <f t="shared" si="1"/>
        <v>44926</v>
      </c>
      <c r="C26" s="52"/>
      <c r="D26" s="49"/>
      <c r="E26" s="49"/>
      <c r="F26" s="49"/>
      <c r="G26" s="49"/>
      <c r="H26" s="49"/>
      <c r="I26" s="49"/>
      <c r="J26" s="49"/>
      <c r="K26" s="49"/>
      <c r="L26" s="49"/>
      <c r="M26" s="49"/>
      <c r="N26" s="49"/>
      <c r="O26" s="1154"/>
      <c r="P26" s="49"/>
      <c r="Q26" s="729"/>
      <c r="R26" s="729"/>
      <c r="S26" s="1153">
        <v>965648.58</v>
      </c>
      <c r="T26" s="1153">
        <v>2153919.7400000002</v>
      </c>
      <c r="U26" s="1153">
        <v>492384.35</v>
      </c>
      <c r="V26" s="725">
        <v>155382.67000000001</v>
      </c>
      <c r="W26" s="725">
        <v>36789.96</v>
      </c>
      <c r="X26" s="1153">
        <v>25173.919999999998</v>
      </c>
      <c r="Y26" s="1153">
        <v>4905.3999999999996</v>
      </c>
      <c r="Z26" s="725">
        <v>2196.6999999999998</v>
      </c>
      <c r="AA26" s="725">
        <v>-3097.8</v>
      </c>
      <c r="AB26" s="725">
        <v>-1635.51</v>
      </c>
      <c r="AC26" s="710">
        <v>-1603.84</v>
      </c>
      <c r="AD26" s="710">
        <v>196244.02</v>
      </c>
      <c r="AE26" s="710">
        <v>-684.88</v>
      </c>
      <c r="AF26" s="745">
        <v>-2343.9899999999998</v>
      </c>
      <c r="AG26" s="684">
        <v>0</v>
      </c>
      <c r="AH26" s="21">
        <f t="shared" si="0"/>
        <v>4023279.3200000008</v>
      </c>
    </row>
    <row r="27" spans="1:34" s="525" customFormat="1" ht="15" customHeight="1">
      <c r="A27" s="723">
        <v>18</v>
      </c>
      <c r="B27" s="724">
        <f t="shared" si="1"/>
        <v>44895</v>
      </c>
      <c r="C27" s="52"/>
      <c r="D27" s="49"/>
      <c r="E27" s="49"/>
      <c r="F27" s="49"/>
      <c r="G27" s="49"/>
      <c r="H27" s="49"/>
      <c r="I27" s="49"/>
      <c r="J27" s="49"/>
      <c r="K27" s="49"/>
      <c r="L27" s="49"/>
      <c r="M27" s="49"/>
      <c r="N27" s="49"/>
      <c r="O27" s="1154"/>
      <c r="P27" s="49"/>
      <c r="Q27" s="49"/>
      <c r="R27" s="729"/>
      <c r="S27" s="729">
        <v>0</v>
      </c>
      <c r="T27" s="1153">
        <v>1278160.5900000001</v>
      </c>
      <c r="U27" s="1153">
        <v>2820519.56</v>
      </c>
      <c r="V27" s="725">
        <v>519185.91</v>
      </c>
      <c r="W27" s="725">
        <v>147797.62</v>
      </c>
      <c r="X27" s="1153">
        <v>34224.89</v>
      </c>
      <c r="Y27" s="1153">
        <v>5085.4799999999996</v>
      </c>
      <c r="Z27" s="725">
        <v>804.16</v>
      </c>
      <c r="AA27" s="725">
        <v>6741.87</v>
      </c>
      <c r="AB27" s="725">
        <v>5132.3</v>
      </c>
      <c r="AC27" s="710">
        <v>3907.91</v>
      </c>
      <c r="AD27" s="710">
        <v>18085.439999999999</v>
      </c>
      <c r="AE27" s="710">
        <v>3180.14</v>
      </c>
      <c r="AF27" s="745">
        <v>3667.12</v>
      </c>
      <c r="AG27" s="684">
        <v>0</v>
      </c>
      <c r="AH27" s="21">
        <f t="shared" si="0"/>
        <v>4846492.9900000012</v>
      </c>
    </row>
    <row r="28" spans="1:34" s="525" customFormat="1" ht="15" customHeight="1">
      <c r="A28" s="723">
        <v>19</v>
      </c>
      <c r="B28" s="724">
        <f t="shared" si="1"/>
        <v>44865</v>
      </c>
      <c r="C28" s="52"/>
      <c r="D28" s="49"/>
      <c r="E28" s="49"/>
      <c r="F28" s="49"/>
      <c r="G28" s="49"/>
      <c r="H28" s="49"/>
      <c r="I28" s="49"/>
      <c r="J28" s="49"/>
      <c r="K28" s="49"/>
      <c r="L28" s="49"/>
      <c r="M28" s="49"/>
      <c r="N28" s="49"/>
      <c r="O28" s="1154"/>
      <c r="P28" s="49"/>
      <c r="Q28" s="1154"/>
      <c r="R28" s="49"/>
      <c r="S28" s="729">
        <v>0</v>
      </c>
      <c r="T28" s="729">
        <v>0</v>
      </c>
      <c r="U28" s="1153">
        <v>815325.6</v>
      </c>
      <c r="V28" s="725">
        <v>1890011.14</v>
      </c>
      <c r="W28" s="725">
        <v>357476.71</v>
      </c>
      <c r="X28" s="1153">
        <v>94608.43</v>
      </c>
      <c r="Y28" s="1153">
        <v>4931.66</v>
      </c>
      <c r="Z28" s="725">
        <v>4269.74</v>
      </c>
      <c r="AA28" s="725">
        <v>6925.15</v>
      </c>
      <c r="AB28" s="725">
        <v>2018.03</v>
      </c>
      <c r="AC28" s="710">
        <v>561.34</v>
      </c>
      <c r="AD28" s="710">
        <v>226.75</v>
      </c>
      <c r="AE28" s="710">
        <v>279.79000000000002</v>
      </c>
      <c r="AF28" s="745">
        <v>570.76</v>
      </c>
      <c r="AG28" s="684">
        <v>0</v>
      </c>
      <c r="AH28" s="21">
        <f t="shared" si="0"/>
        <v>3177205.0999999996</v>
      </c>
    </row>
    <row r="29" spans="1:34" s="525" customFormat="1" ht="15" customHeight="1">
      <c r="A29" s="723">
        <v>20</v>
      </c>
      <c r="B29" s="724">
        <f t="shared" si="1"/>
        <v>44834</v>
      </c>
      <c r="C29" s="52"/>
      <c r="D29" s="49"/>
      <c r="E29" s="49"/>
      <c r="F29" s="49"/>
      <c r="G29" s="49"/>
      <c r="H29" s="49"/>
      <c r="I29" s="49"/>
      <c r="J29" s="49"/>
      <c r="K29" s="49"/>
      <c r="L29" s="49"/>
      <c r="M29" s="49"/>
      <c r="N29" s="49"/>
      <c r="O29" s="1154"/>
      <c r="P29" s="49"/>
      <c r="Q29" s="1154"/>
      <c r="R29" s="49"/>
      <c r="S29" s="49">
        <v>0</v>
      </c>
      <c r="T29" s="729">
        <v>0</v>
      </c>
      <c r="U29" s="729">
        <v>0</v>
      </c>
      <c r="V29" s="725">
        <v>807534.7</v>
      </c>
      <c r="W29" s="725">
        <v>1948876.01</v>
      </c>
      <c r="X29" s="1153">
        <v>330943.62</v>
      </c>
      <c r="Y29" s="1153">
        <v>67423.06</v>
      </c>
      <c r="Z29" s="725">
        <v>14592.27</v>
      </c>
      <c r="AA29" s="725">
        <v>4147.4799999999996</v>
      </c>
      <c r="AB29" s="725">
        <v>-380.74</v>
      </c>
      <c r="AC29" s="710">
        <v>-111.16</v>
      </c>
      <c r="AD29" s="710">
        <v>11350.82</v>
      </c>
      <c r="AE29" s="710">
        <v>4066.35</v>
      </c>
      <c r="AF29" s="745">
        <v>5002.13</v>
      </c>
      <c r="AG29" s="684">
        <v>0</v>
      </c>
      <c r="AH29" s="21">
        <f t="shared" si="0"/>
        <v>3193444.5399999996</v>
      </c>
    </row>
    <row r="30" spans="1:34" s="525" customFormat="1" ht="15" customHeight="1">
      <c r="A30" s="723">
        <v>21</v>
      </c>
      <c r="B30" s="724">
        <f t="shared" si="1"/>
        <v>44804</v>
      </c>
      <c r="C30" s="52"/>
      <c r="D30" s="49"/>
      <c r="E30" s="49"/>
      <c r="F30" s="49"/>
      <c r="G30" s="49"/>
      <c r="H30" s="49"/>
      <c r="I30" s="49"/>
      <c r="J30" s="49"/>
      <c r="K30" s="49"/>
      <c r="L30" s="49"/>
      <c r="M30" s="49"/>
      <c r="N30" s="49"/>
      <c r="O30" s="1154"/>
      <c r="P30" s="49"/>
      <c r="Q30" s="1154"/>
      <c r="R30" s="49"/>
      <c r="S30" s="1154">
        <v>0</v>
      </c>
      <c r="T30" s="49">
        <v>0</v>
      </c>
      <c r="U30" s="729">
        <v>0</v>
      </c>
      <c r="V30" s="729">
        <v>0</v>
      </c>
      <c r="W30" s="725">
        <v>988921.16</v>
      </c>
      <c r="X30" s="1153">
        <v>2372582.02</v>
      </c>
      <c r="Y30" s="1153">
        <v>732579.4</v>
      </c>
      <c r="Z30" s="725">
        <v>133674</v>
      </c>
      <c r="AA30" s="725">
        <v>15301.07</v>
      </c>
      <c r="AB30" s="725">
        <v>3283.99</v>
      </c>
      <c r="AC30" s="710">
        <v>9512.3700000000008</v>
      </c>
      <c r="AD30" s="710">
        <v>1503.94</v>
      </c>
      <c r="AE30" s="710">
        <v>3044.6</v>
      </c>
      <c r="AF30" s="745">
        <v>727.69</v>
      </c>
      <c r="AG30" s="684">
        <v>0</v>
      </c>
      <c r="AH30" s="21">
        <f t="shared" si="0"/>
        <v>4261130.2400000012</v>
      </c>
    </row>
    <row r="31" spans="1:34" s="525" customFormat="1" ht="15" customHeight="1">
      <c r="A31" s="723">
        <v>22</v>
      </c>
      <c r="B31" s="724">
        <f t="shared" si="1"/>
        <v>44773</v>
      </c>
      <c r="C31" s="52"/>
      <c r="D31" s="49"/>
      <c r="E31" s="49"/>
      <c r="F31" s="49"/>
      <c r="G31" s="49"/>
      <c r="H31" s="49"/>
      <c r="I31" s="49"/>
      <c r="J31" s="49"/>
      <c r="K31" s="49"/>
      <c r="L31" s="49"/>
      <c r="M31" s="49"/>
      <c r="N31" s="49"/>
      <c r="O31" s="1154"/>
      <c r="P31" s="49"/>
      <c r="Q31" s="1154"/>
      <c r="R31" s="49"/>
      <c r="S31" s="1154">
        <v>0</v>
      </c>
      <c r="T31" s="1154">
        <v>0</v>
      </c>
      <c r="U31" s="49">
        <v>0</v>
      </c>
      <c r="V31" s="729">
        <v>0</v>
      </c>
      <c r="W31" s="729">
        <v>0</v>
      </c>
      <c r="X31" s="1153">
        <v>561324.25</v>
      </c>
      <c r="Y31" s="1153">
        <v>1542812.21</v>
      </c>
      <c r="Z31" s="725">
        <v>243042.45</v>
      </c>
      <c r="AA31" s="725">
        <v>76369.41</v>
      </c>
      <c r="AB31" s="725">
        <v>7632.62</v>
      </c>
      <c r="AC31" s="710">
        <v>-283.58999999999997</v>
      </c>
      <c r="AD31" s="710">
        <v>4046.31</v>
      </c>
      <c r="AE31" s="710">
        <v>12242.37</v>
      </c>
      <c r="AF31" s="745">
        <v>18074.57</v>
      </c>
      <c r="AG31" s="684">
        <v>0</v>
      </c>
      <c r="AH31" s="21">
        <f t="shared" si="0"/>
        <v>2465260.6000000006</v>
      </c>
    </row>
    <row r="32" spans="1:34" s="525" customFormat="1" ht="15" customHeight="1">
      <c r="A32" s="723">
        <v>23</v>
      </c>
      <c r="B32" s="724">
        <f t="shared" si="1"/>
        <v>44742</v>
      </c>
      <c r="C32" s="52"/>
      <c r="D32" s="49"/>
      <c r="E32" s="49"/>
      <c r="F32" s="49"/>
      <c r="G32" s="49"/>
      <c r="H32" s="49"/>
      <c r="I32" s="49"/>
      <c r="J32" s="49"/>
      <c r="K32" s="49"/>
      <c r="L32" s="49"/>
      <c r="M32" s="49"/>
      <c r="N32" s="49"/>
      <c r="O32" s="1154"/>
      <c r="P32" s="49"/>
      <c r="Q32" s="1154"/>
      <c r="R32" s="49"/>
      <c r="S32" s="1154">
        <v>0</v>
      </c>
      <c r="T32" s="1154">
        <v>0</v>
      </c>
      <c r="U32" s="1154">
        <v>0</v>
      </c>
      <c r="V32" s="49">
        <v>0</v>
      </c>
      <c r="W32" s="729">
        <v>0</v>
      </c>
      <c r="X32" s="729">
        <v>0</v>
      </c>
      <c r="Y32" s="1153">
        <v>878121.11</v>
      </c>
      <c r="Z32" s="725">
        <v>1708697.57</v>
      </c>
      <c r="AA32" s="725">
        <v>278200.53999999998</v>
      </c>
      <c r="AB32" s="725">
        <v>130876.67</v>
      </c>
      <c r="AC32" s="710">
        <v>77916.990000000005</v>
      </c>
      <c r="AD32" s="710">
        <v>64333.96</v>
      </c>
      <c r="AE32" s="710">
        <v>9583.7099999999991</v>
      </c>
      <c r="AF32" s="745">
        <v>5423.6</v>
      </c>
      <c r="AG32" s="684">
        <v>0</v>
      </c>
      <c r="AH32" s="21">
        <f t="shared" si="0"/>
        <v>3153154.1500000004</v>
      </c>
    </row>
    <row r="33" spans="1:78" s="525" customFormat="1" ht="15" customHeight="1">
      <c r="A33" s="723">
        <v>24</v>
      </c>
      <c r="B33" s="724">
        <f t="shared" si="1"/>
        <v>44712</v>
      </c>
      <c r="C33" s="52"/>
      <c r="D33" s="49"/>
      <c r="E33" s="49"/>
      <c r="F33" s="49"/>
      <c r="G33" s="49"/>
      <c r="H33" s="49"/>
      <c r="I33" s="49"/>
      <c r="J33" s="49"/>
      <c r="K33" s="49"/>
      <c r="L33" s="49"/>
      <c r="M33" s="49"/>
      <c r="N33" s="49"/>
      <c r="O33" s="1154"/>
      <c r="P33" s="49"/>
      <c r="Q33" s="1154"/>
      <c r="R33" s="49"/>
      <c r="S33" s="1154">
        <v>0</v>
      </c>
      <c r="T33" s="1154">
        <v>0</v>
      </c>
      <c r="U33" s="1154">
        <v>0</v>
      </c>
      <c r="V33" s="49">
        <v>0</v>
      </c>
      <c r="W33" s="49">
        <v>0</v>
      </c>
      <c r="X33" s="729">
        <v>0</v>
      </c>
      <c r="Y33" s="729">
        <v>0</v>
      </c>
      <c r="Z33" s="725">
        <v>968279.58</v>
      </c>
      <c r="AA33" s="725">
        <v>2045950.05</v>
      </c>
      <c r="AB33" s="725">
        <v>272322.34000000003</v>
      </c>
      <c r="AC33" s="710">
        <v>51851.43</v>
      </c>
      <c r="AD33" s="710">
        <v>10388.959999999999</v>
      </c>
      <c r="AE33" s="710">
        <v>19494.849999999999</v>
      </c>
      <c r="AF33" s="745">
        <v>22539.09</v>
      </c>
      <c r="AG33" s="684">
        <v>0</v>
      </c>
      <c r="AH33" s="21">
        <f t="shared" si="0"/>
        <v>3390826.3</v>
      </c>
    </row>
    <row r="34" spans="1:78" s="525" customFormat="1" ht="15" customHeight="1">
      <c r="A34" s="723">
        <v>25</v>
      </c>
      <c r="B34" s="724">
        <f t="shared" si="1"/>
        <v>44681</v>
      </c>
      <c r="C34" s="52"/>
      <c r="D34" s="49"/>
      <c r="E34" s="49"/>
      <c r="F34" s="49"/>
      <c r="G34" s="49"/>
      <c r="H34" s="49"/>
      <c r="I34" s="49"/>
      <c r="J34" s="49"/>
      <c r="K34" s="49"/>
      <c r="L34" s="49"/>
      <c r="M34" s="49"/>
      <c r="N34" s="49"/>
      <c r="O34" s="1154"/>
      <c r="P34" s="49"/>
      <c r="Q34" s="1154"/>
      <c r="R34" s="49"/>
      <c r="S34" s="1154">
        <v>0</v>
      </c>
      <c r="T34" s="1154">
        <v>0</v>
      </c>
      <c r="U34" s="1154">
        <v>0</v>
      </c>
      <c r="V34" s="49">
        <v>0</v>
      </c>
      <c r="W34" s="1154">
        <v>0</v>
      </c>
      <c r="X34" s="1154">
        <v>0</v>
      </c>
      <c r="Y34" s="729">
        <v>0</v>
      </c>
      <c r="Z34" s="729">
        <v>0</v>
      </c>
      <c r="AA34" s="725">
        <v>683748.42</v>
      </c>
      <c r="AB34" s="725">
        <v>1886277.19</v>
      </c>
      <c r="AC34" s="710">
        <v>287964.09000000003</v>
      </c>
      <c r="AD34" s="710">
        <v>83243.539999999994</v>
      </c>
      <c r="AE34" s="710">
        <v>38893.26</v>
      </c>
      <c r="AF34" s="745">
        <v>37866.78</v>
      </c>
      <c r="AG34" s="684">
        <v>0</v>
      </c>
      <c r="AH34" s="21">
        <f t="shared" si="0"/>
        <v>3017993.2799999993</v>
      </c>
    </row>
    <row r="35" spans="1:78" s="525" customFormat="1" ht="15" customHeight="1">
      <c r="A35" s="723">
        <v>26</v>
      </c>
      <c r="B35" s="724">
        <f t="shared" si="1"/>
        <v>44651</v>
      </c>
      <c r="C35" s="52"/>
      <c r="D35" s="49"/>
      <c r="E35" s="49"/>
      <c r="F35" s="49"/>
      <c r="G35" s="49"/>
      <c r="H35" s="49"/>
      <c r="I35" s="49"/>
      <c r="J35" s="49"/>
      <c r="K35" s="49"/>
      <c r="L35" s="49"/>
      <c r="M35" s="49"/>
      <c r="N35" s="49"/>
      <c r="O35" s="1154"/>
      <c r="P35" s="49"/>
      <c r="Q35" s="1154"/>
      <c r="R35" s="49"/>
      <c r="S35" s="1154">
        <v>0</v>
      </c>
      <c r="T35" s="1154">
        <v>0</v>
      </c>
      <c r="U35" s="1154">
        <v>0</v>
      </c>
      <c r="V35" s="49">
        <v>0</v>
      </c>
      <c r="W35" s="1154">
        <v>0</v>
      </c>
      <c r="X35" s="1154">
        <v>0</v>
      </c>
      <c r="Y35" s="1154">
        <v>0</v>
      </c>
      <c r="Z35" s="730">
        <v>0</v>
      </c>
      <c r="AA35" s="729">
        <v>0</v>
      </c>
      <c r="AB35" s="725">
        <v>905423.32</v>
      </c>
      <c r="AC35" s="710">
        <v>1848322.58</v>
      </c>
      <c r="AD35" s="710">
        <v>371194.46</v>
      </c>
      <c r="AE35" s="710">
        <v>91325.06</v>
      </c>
      <c r="AF35" s="745">
        <v>25250.1</v>
      </c>
      <c r="AG35" s="684">
        <v>0</v>
      </c>
      <c r="AH35" s="21">
        <f t="shared" si="0"/>
        <v>3241515.52</v>
      </c>
    </row>
    <row r="36" spans="1:78" s="525" customFormat="1" ht="15" customHeight="1">
      <c r="A36" s="723">
        <v>27</v>
      </c>
      <c r="B36" s="724">
        <f t="shared" si="1"/>
        <v>44620</v>
      </c>
      <c r="C36" s="52"/>
      <c r="D36" s="49"/>
      <c r="E36" s="49"/>
      <c r="F36" s="49"/>
      <c r="G36" s="49"/>
      <c r="H36" s="49"/>
      <c r="I36" s="49"/>
      <c r="J36" s="49"/>
      <c r="K36" s="49"/>
      <c r="L36" s="49"/>
      <c r="M36" s="49"/>
      <c r="N36" s="49"/>
      <c r="O36" s="1154"/>
      <c r="P36" s="49"/>
      <c r="Q36" s="1154"/>
      <c r="R36" s="49"/>
      <c r="S36" s="1154">
        <v>0</v>
      </c>
      <c r="T36" s="1154">
        <v>0</v>
      </c>
      <c r="U36" s="1154">
        <v>0</v>
      </c>
      <c r="V36" s="49">
        <v>0</v>
      </c>
      <c r="W36" s="1154">
        <v>0</v>
      </c>
      <c r="X36" s="1154">
        <v>0</v>
      </c>
      <c r="Y36" s="1154">
        <v>0</v>
      </c>
      <c r="Z36" s="49">
        <v>0</v>
      </c>
      <c r="AA36" s="729">
        <v>0</v>
      </c>
      <c r="AB36" s="729">
        <v>0</v>
      </c>
      <c r="AC36" s="710">
        <v>489170.97</v>
      </c>
      <c r="AD36" s="710">
        <v>1503800.92</v>
      </c>
      <c r="AE36" s="710">
        <v>380109.43</v>
      </c>
      <c r="AF36" s="745">
        <v>70591.649999999994</v>
      </c>
      <c r="AG36" s="684">
        <v>0</v>
      </c>
      <c r="AH36" s="21">
        <f t="shared" si="0"/>
        <v>2443672.9699999997</v>
      </c>
    </row>
    <row r="37" spans="1:78" s="525" customFormat="1" ht="15" customHeight="1">
      <c r="A37" s="723">
        <v>28</v>
      </c>
      <c r="B37" s="724">
        <f t="shared" si="1"/>
        <v>44592</v>
      </c>
      <c r="C37" s="52"/>
      <c r="D37" s="49"/>
      <c r="E37" s="49"/>
      <c r="F37" s="49"/>
      <c r="G37" s="49"/>
      <c r="H37" s="49"/>
      <c r="I37" s="49"/>
      <c r="J37" s="49"/>
      <c r="K37" s="49"/>
      <c r="L37" s="49"/>
      <c r="M37" s="49"/>
      <c r="N37" s="49"/>
      <c r="O37" s="1154"/>
      <c r="P37" s="49"/>
      <c r="Q37" s="1154"/>
      <c r="R37" s="49"/>
      <c r="S37" s="1154">
        <v>0</v>
      </c>
      <c r="T37" s="1154">
        <v>0</v>
      </c>
      <c r="U37" s="1154">
        <v>0</v>
      </c>
      <c r="V37" s="49">
        <v>0</v>
      </c>
      <c r="W37" s="1154">
        <v>0</v>
      </c>
      <c r="X37" s="1154">
        <v>0</v>
      </c>
      <c r="Y37" s="1154">
        <v>0</v>
      </c>
      <c r="Z37" s="49">
        <v>0</v>
      </c>
      <c r="AA37" s="49">
        <v>0</v>
      </c>
      <c r="AB37" s="729">
        <v>0</v>
      </c>
      <c r="AC37" s="729">
        <v>0</v>
      </c>
      <c r="AD37" s="710">
        <v>525956.12</v>
      </c>
      <c r="AE37" s="710">
        <v>1531099.62</v>
      </c>
      <c r="AF37" s="745">
        <v>174939.35</v>
      </c>
      <c r="AG37" s="684">
        <v>0</v>
      </c>
      <c r="AH37" s="21">
        <f t="shared" si="0"/>
        <v>2231995.0900000003</v>
      </c>
    </row>
    <row r="38" spans="1:78" s="525" customFormat="1" ht="15" customHeight="1">
      <c r="A38" s="723">
        <v>29</v>
      </c>
      <c r="B38" s="724">
        <f t="shared" si="1"/>
        <v>44561</v>
      </c>
      <c r="C38" s="52"/>
      <c r="D38" s="49"/>
      <c r="E38" s="49"/>
      <c r="F38" s="49"/>
      <c r="G38" s="49"/>
      <c r="H38" s="49"/>
      <c r="I38" s="49"/>
      <c r="J38" s="49"/>
      <c r="K38" s="49"/>
      <c r="L38" s="49"/>
      <c r="M38" s="49"/>
      <c r="N38" s="49"/>
      <c r="O38" s="1154"/>
      <c r="P38" s="49"/>
      <c r="Q38" s="1154"/>
      <c r="R38" s="49"/>
      <c r="S38" s="1154">
        <v>0</v>
      </c>
      <c r="T38" s="1154">
        <v>0</v>
      </c>
      <c r="U38" s="1154">
        <v>0</v>
      </c>
      <c r="V38" s="49">
        <v>0</v>
      </c>
      <c r="W38" s="1154">
        <v>0</v>
      </c>
      <c r="X38" s="1154">
        <v>0</v>
      </c>
      <c r="Y38" s="1154">
        <v>0</v>
      </c>
      <c r="Z38" s="49">
        <v>0</v>
      </c>
      <c r="AA38" s="1154">
        <v>0</v>
      </c>
      <c r="AB38" s="49">
        <v>0</v>
      </c>
      <c r="AC38" s="729">
        <v>0</v>
      </c>
      <c r="AD38" s="729">
        <v>0</v>
      </c>
      <c r="AE38" s="710">
        <v>804559.71</v>
      </c>
      <c r="AF38" s="745">
        <v>1478253.36</v>
      </c>
      <c r="AG38" s="684">
        <v>0</v>
      </c>
      <c r="AH38" s="21">
        <f t="shared" si="0"/>
        <v>2282813.0700000003</v>
      </c>
    </row>
    <row r="39" spans="1:78" s="525" customFormat="1" ht="39.950000000000003" customHeight="1">
      <c r="A39" s="723">
        <v>30</v>
      </c>
      <c r="B39" s="724">
        <f t="shared" si="1"/>
        <v>44530</v>
      </c>
      <c r="C39" s="52"/>
      <c r="D39" s="49"/>
      <c r="E39" s="49"/>
      <c r="F39" s="49"/>
      <c r="G39" s="49"/>
      <c r="H39" s="49"/>
      <c r="I39" s="49"/>
      <c r="J39" s="49"/>
      <c r="K39" s="49"/>
      <c r="L39" s="49"/>
      <c r="M39" s="49"/>
      <c r="N39" s="49"/>
      <c r="O39" s="1154"/>
      <c r="P39" s="49"/>
      <c r="Q39" s="1154"/>
      <c r="R39" s="49"/>
      <c r="S39" s="1154">
        <v>0</v>
      </c>
      <c r="T39" s="1154">
        <v>0</v>
      </c>
      <c r="U39" s="1154">
        <v>0</v>
      </c>
      <c r="V39" s="49">
        <v>0</v>
      </c>
      <c r="W39" s="1154">
        <v>0</v>
      </c>
      <c r="X39" s="1154">
        <v>0</v>
      </c>
      <c r="Y39" s="1154">
        <v>0</v>
      </c>
      <c r="Z39" s="49">
        <v>0</v>
      </c>
      <c r="AA39" s="1154">
        <v>0</v>
      </c>
      <c r="AB39" s="49">
        <v>0</v>
      </c>
      <c r="AC39" s="729">
        <v>0</v>
      </c>
      <c r="AD39" s="729">
        <v>0</v>
      </c>
      <c r="AE39" s="729">
        <v>0</v>
      </c>
      <c r="AF39" s="745">
        <v>886446.29</v>
      </c>
      <c r="AG39" s="684">
        <v>0</v>
      </c>
      <c r="AH39" s="21">
        <f t="shared" si="0"/>
        <v>886446.29</v>
      </c>
    </row>
    <row r="40" spans="1:78" s="525" customFormat="1" ht="39.950000000000003" customHeight="1" thickBot="1">
      <c r="A40" s="723">
        <v>31</v>
      </c>
      <c r="B40" s="724" t="s">
        <v>1522</v>
      </c>
      <c r="C40" s="52"/>
      <c r="D40" s="49"/>
      <c r="E40" s="49"/>
      <c r="F40" s="49"/>
      <c r="G40" s="49"/>
      <c r="H40" s="49"/>
      <c r="I40" s="49"/>
      <c r="J40" s="49"/>
      <c r="K40" s="49"/>
      <c r="L40" s="49"/>
      <c r="M40" s="49"/>
      <c r="N40" s="49"/>
      <c r="O40" s="1154"/>
      <c r="P40" s="49"/>
      <c r="Q40" s="1154"/>
      <c r="R40" s="49"/>
      <c r="S40" s="1154"/>
      <c r="T40" s="1154"/>
      <c r="U40" s="1154"/>
      <c r="V40" s="49"/>
      <c r="W40" s="1154"/>
      <c r="X40" s="1154"/>
      <c r="Y40" s="1154"/>
      <c r="Z40" s="49"/>
      <c r="AA40" s="1154"/>
      <c r="AB40" s="49"/>
      <c r="AC40" s="729"/>
      <c r="AD40" s="729"/>
      <c r="AE40" s="729"/>
      <c r="AF40" s="746"/>
      <c r="AG40" s="684">
        <v>0</v>
      </c>
      <c r="AH40" s="21">
        <f t="shared" si="0"/>
        <v>0</v>
      </c>
    </row>
    <row r="41" spans="1:78" s="525" customFormat="1" ht="39.950000000000003" customHeight="1">
      <c r="A41" s="44">
        <v>32</v>
      </c>
      <c r="B41" s="732" t="s">
        <v>1523</v>
      </c>
      <c r="C41" s="53">
        <f t="shared" ref="C41:AC41" si="2">SUM(C10:C40)</f>
        <v>0</v>
      </c>
      <c r="D41" s="53">
        <f t="shared" si="2"/>
        <v>0</v>
      </c>
      <c r="E41" s="53">
        <f t="shared" si="2"/>
        <v>0</v>
      </c>
      <c r="F41" s="53">
        <f t="shared" si="2"/>
        <v>0</v>
      </c>
      <c r="G41" s="53">
        <f t="shared" si="2"/>
        <v>0</v>
      </c>
      <c r="H41" s="53">
        <f t="shared" si="2"/>
        <v>0</v>
      </c>
      <c r="I41" s="53">
        <f t="shared" si="2"/>
        <v>0</v>
      </c>
      <c r="J41" s="53">
        <f t="shared" si="2"/>
        <v>0</v>
      </c>
      <c r="K41" s="53">
        <f t="shared" si="2"/>
        <v>0</v>
      </c>
      <c r="L41" s="53">
        <f t="shared" si="2"/>
        <v>0</v>
      </c>
      <c r="M41" s="53">
        <f t="shared" si="2"/>
        <v>0</v>
      </c>
      <c r="N41" s="53">
        <f t="shared" si="2"/>
        <v>0</v>
      </c>
      <c r="O41" s="53">
        <f t="shared" si="2"/>
        <v>0</v>
      </c>
      <c r="P41" s="53">
        <f t="shared" si="2"/>
        <v>0</v>
      </c>
      <c r="Q41" s="53">
        <f t="shared" si="2"/>
        <v>0</v>
      </c>
      <c r="R41" s="53">
        <f t="shared" si="2"/>
        <v>0</v>
      </c>
      <c r="S41" s="53">
        <f t="shared" si="2"/>
        <v>4333926.87</v>
      </c>
      <c r="T41" s="53">
        <f t="shared" si="2"/>
        <v>4264975.1500000004</v>
      </c>
      <c r="U41" s="53">
        <f t="shared" si="2"/>
        <v>4461024.3599999994</v>
      </c>
      <c r="V41" s="53">
        <f t="shared" si="2"/>
        <v>3514460.9000000004</v>
      </c>
      <c r="W41" s="53">
        <f t="shared" si="2"/>
        <v>3746933.42</v>
      </c>
      <c r="X41" s="53">
        <f t="shared" si="2"/>
        <v>3593590.4299999997</v>
      </c>
      <c r="Y41" s="53">
        <f t="shared" si="2"/>
        <v>3300193.88</v>
      </c>
      <c r="Z41" s="53">
        <f t="shared" si="2"/>
        <v>3338530.7600000002</v>
      </c>
      <c r="AA41" s="53">
        <f t="shared" si="2"/>
        <v>3173667.54</v>
      </c>
      <c r="AB41" s="53">
        <f t="shared" si="2"/>
        <v>3228108.9</v>
      </c>
      <c r="AC41" s="1155">
        <f t="shared" si="2"/>
        <v>2794420.8099999996</v>
      </c>
      <c r="AD41" s="720">
        <v>0</v>
      </c>
      <c r="AE41" s="738">
        <v>0</v>
      </c>
      <c r="AF41" s="685"/>
      <c r="AG41" s="685">
        <f t="shared" ref="AG41" si="3">SUM(AG12:AG40)</f>
        <v>0</v>
      </c>
      <c r="AH41" s="681">
        <f>SUM(AH10:AH40)</f>
        <v>48208278.600000009</v>
      </c>
    </row>
    <row r="42" spans="1:78" s="525" customFormat="1" ht="39.950000000000003" customHeight="1">
      <c r="A42" s="45">
        <v>31</v>
      </c>
      <c r="B42" s="46" t="s">
        <v>1524</v>
      </c>
      <c r="C42" s="188"/>
      <c r="D42" s="725"/>
      <c r="E42" s="725"/>
      <c r="F42" s="725"/>
      <c r="G42" s="189"/>
      <c r="H42" s="725"/>
      <c r="I42" s="725"/>
      <c r="J42" s="725"/>
      <c r="K42" s="725"/>
      <c r="L42" s="725"/>
      <c r="M42" s="725"/>
      <c r="N42" s="725"/>
      <c r="O42" s="1153"/>
      <c r="P42" s="725"/>
      <c r="Q42" s="1153"/>
      <c r="R42" s="725"/>
      <c r="S42" s="1153"/>
      <c r="T42" s="1153"/>
      <c r="U42" s="1153"/>
      <c r="V42" s="725"/>
      <c r="W42" s="1153"/>
      <c r="X42" s="1153"/>
      <c r="Y42" s="1153"/>
      <c r="Z42" s="725"/>
      <c r="AA42" s="1153"/>
      <c r="AB42" s="725"/>
      <c r="AC42" s="725"/>
      <c r="AD42" s="733">
        <v>0</v>
      </c>
      <c r="AE42" s="682">
        <v>0</v>
      </c>
      <c r="AF42" s="733"/>
      <c r="AG42" s="189">
        <v>0</v>
      </c>
      <c r="AH42" s="21">
        <f>SUM(C42:AG42)</f>
        <v>0</v>
      </c>
    </row>
    <row r="43" spans="1:78" s="525" customFormat="1">
      <c r="A43" s="45">
        <v>32</v>
      </c>
      <c r="B43" s="46" t="s">
        <v>1525</v>
      </c>
      <c r="C43" s="54"/>
      <c r="D43" s="51"/>
      <c r="E43" s="51"/>
      <c r="F43" s="51"/>
      <c r="G43" s="51"/>
      <c r="H43" s="51"/>
      <c r="I43" s="51"/>
      <c r="J43" s="51"/>
      <c r="K43" s="51"/>
      <c r="L43" s="51"/>
      <c r="M43" s="51"/>
      <c r="N43" s="51"/>
      <c r="O43" s="1156"/>
      <c r="P43" s="51"/>
      <c r="Q43" s="1156"/>
      <c r="R43" s="51"/>
      <c r="S43" s="1156"/>
      <c r="T43" s="1156"/>
      <c r="U43" s="1156"/>
      <c r="V43" s="51"/>
      <c r="W43" s="1156"/>
      <c r="X43" s="1156"/>
      <c r="Y43" s="1156"/>
      <c r="Z43" s="51"/>
      <c r="AA43" s="1156"/>
      <c r="AB43" s="51"/>
      <c r="AC43" s="51"/>
      <c r="AD43" s="1157"/>
      <c r="AE43" s="706"/>
      <c r="AF43" s="707"/>
      <c r="AG43" s="707"/>
      <c r="AH43" s="22"/>
    </row>
    <row r="44" spans="1:78" s="525" customFormat="1" ht="39.950000000000003" customHeight="1">
      <c r="A44" s="45">
        <v>33</v>
      </c>
      <c r="B44" s="47" t="s">
        <v>1526</v>
      </c>
      <c r="C44" s="188"/>
      <c r="D44" s="725"/>
      <c r="E44" s="725"/>
      <c r="F44" s="725"/>
      <c r="G44" s="189"/>
      <c r="H44" s="725"/>
      <c r="I44" s="725"/>
      <c r="J44" s="725"/>
      <c r="K44" s="725"/>
      <c r="L44" s="725"/>
      <c r="M44" s="725"/>
      <c r="N44" s="725"/>
      <c r="O44" s="1153"/>
      <c r="P44" s="725"/>
      <c r="Q44" s="1153"/>
      <c r="R44" s="725"/>
      <c r="S44" s="1153"/>
      <c r="T44" s="1153"/>
      <c r="U44" s="1153"/>
      <c r="V44" s="725"/>
      <c r="W44" s="1153"/>
      <c r="X44" s="1153"/>
      <c r="Y44" s="1153"/>
      <c r="Z44" s="725"/>
      <c r="AA44" s="1153"/>
      <c r="AB44" s="725"/>
      <c r="AC44" s="725"/>
      <c r="AD44" s="733">
        <v>0</v>
      </c>
      <c r="AE44" s="682">
        <v>0</v>
      </c>
      <c r="AF44" s="733"/>
      <c r="AG44" s="189">
        <v>0</v>
      </c>
      <c r="AH44" s="23">
        <f>SUM(C44:AG44)</f>
        <v>0</v>
      </c>
    </row>
    <row r="45" spans="1:78" s="525" customFormat="1" ht="59.1" customHeight="1">
      <c r="A45" s="45">
        <v>34</v>
      </c>
      <c r="B45" s="48" t="s">
        <v>1527</v>
      </c>
      <c r="C45" s="1158">
        <f t="shared" ref="C45:AG45" si="4">SUM(C41:C44)</f>
        <v>0</v>
      </c>
      <c r="D45" s="1158">
        <f t="shared" si="4"/>
        <v>0</v>
      </c>
      <c r="E45" s="24">
        <f t="shared" si="4"/>
        <v>0</v>
      </c>
      <c r="F45" s="24">
        <f t="shared" si="4"/>
        <v>0</v>
      </c>
      <c r="G45" s="24">
        <f t="shared" si="4"/>
        <v>0</v>
      </c>
      <c r="H45" s="24">
        <f t="shared" si="4"/>
        <v>0</v>
      </c>
      <c r="I45" s="24">
        <f t="shared" si="4"/>
        <v>0</v>
      </c>
      <c r="J45" s="24">
        <f t="shared" si="4"/>
        <v>0</v>
      </c>
      <c r="K45" s="24">
        <f t="shared" si="4"/>
        <v>0</v>
      </c>
      <c r="L45" s="24">
        <f t="shared" si="4"/>
        <v>0</v>
      </c>
      <c r="M45" s="24">
        <f t="shared" si="4"/>
        <v>0</v>
      </c>
      <c r="N45" s="24">
        <f t="shared" si="4"/>
        <v>0</v>
      </c>
      <c r="O45" s="24">
        <f t="shared" si="4"/>
        <v>0</v>
      </c>
      <c r="P45" s="24">
        <f t="shared" si="4"/>
        <v>0</v>
      </c>
      <c r="Q45" s="24">
        <f t="shared" si="4"/>
        <v>0</v>
      </c>
      <c r="R45" s="24">
        <f t="shared" si="4"/>
        <v>0</v>
      </c>
      <c r="S45" s="24">
        <f t="shared" si="4"/>
        <v>4333926.87</v>
      </c>
      <c r="T45" s="24">
        <f t="shared" si="4"/>
        <v>4264975.1500000004</v>
      </c>
      <c r="U45" s="24">
        <f t="shared" si="4"/>
        <v>4461024.3599999994</v>
      </c>
      <c r="V45" s="24">
        <f t="shared" si="4"/>
        <v>3514460.9000000004</v>
      </c>
      <c r="W45" s="24">
        <f t="shared" si="4"/>
        <v>3746933.42</v>
      </c>
      <c r="X45" s="24">
        <f t="shared" si="4"/>
        <v>3593590.4299999997</v>
      </c>
      <c r="Y45" s="24">
        <f t="shared" si="4"/>
        <v>3300193.88</v>
      </c>
      <c r="Z45" s="24">
        <f t="shared" si="4"/>
        <v>3338530.7600000002</v>
      </c>
      <c r="AA45" s="24">
        <f t="shared" si="4"/>
        <v>3173667.54</v>
      </c>
      <c r="AB45" s="24">
        <f t="shared" si="4"/>
        <v>3228108.9</v>
      </c>
      <c r="AC45" s="24">
        <f t="shared" si="4"/>
        <v>2794420.8099999996</v>
      </c>
      <c r="AD45" s="728">
        <v>0</v>
      </c>
      <c r="AE45" s="728">
        <v>0</v>
      </c>
      <c r="AF45" s="527"/>
      <c r="AG45" s="527">
        <f t="shared" si="4"/>
        <v>0</v>
      </c>
      <c r="AH45" s="23">
        <f>SUM(AH41:AH44)</f>
        <v>48208278.600000009</v>
      </c>
    </row>
    <row r="46" spans="1:78" ht="59.45" customHeight="1" thickBot="1">
      <c r="A46" s="45">
        <v>35</v>
      </c>
      <c r="B46" s="735" t="s">
        <v>1528</v>
      </c>
      <c r="C46" s="188"/>
      <c r="D46" s="725"/>
      <c r="E46" s="725"/>
      <c r="F46" s="725"/>
      <c r="G46" s="189"/>
      <c r="H46" s="725"/>
      <c r="I46" s="725"/>
      <c r="J46" s="725"/>
      <c r="K46" s="725"/>
      <c r="L46" s="725"/>
      <c r="M46" s="725"/>
      <c r="N46" s="725"/>
      <c r="O46" s="1153"/>
      <c r="P46" s="725"/>
      <c r="Q46" s="1153"/>
      <c r="R46" s="725"/>
      <c r="S46" s="1153">
        <v>7861.7465190713947</v>
      </c>
      <c r="T46" s="1153">
        <v>6525.9560911342869</v>
      </c>
      <c r="U46" s="1153">
        <v>5791.0158225634295</v>
      </c>
      <c r="V46" s="725">
        <v>3603.8828431702009</v>
      </c>
      <c r="W46" s="1153">
        <v>3253.8608260167894</v>
      </c>
      <c r="X46" s="1153">
        <v>1563.5523919412462</v>
      </c>
      <c r="Y46" s="1153">
        <v>1161.9220099713277</v>
      </c>
      <c r="Z46" s="725">
        <v>896.04449516979741</v>
      </c>
      <c r="AA46" s="1153">
        <v>643.64409500146235</v>
      </c>
      <c r="AB46" s="725">
        <v>568.94055427858461</v>
      </c>
      <c r="AC46" s="725">
        <v>401.39539127076796</v>
      </c>
      <c r="AD46" s="733">
        <v>147.26433226996312</v>
      </c>
      <c r="AE46" s="682">
        <v>2.1677806216757745E-9</v>
      </c>
      <c r="AF46" s="733">
        <v>-7.2395778261125088E-10</v>
      </c>
      <c r="AG46" s="189">
        <v>0</v>
      </c>
      <c r="AH46" s="23">
        <f>SUM(C46:AG46)</f>
        <v>32419.225371860695</v>
      </c>
      <c r="AI46" s="523"/>
      <c r="AJ46" s="523"/>
      <c r="AK46" s="523"/>
      <c r="AL46" s="523"/>
      <c r="AM46" s="523"/>
      <c r="AN46" s="523"/>
      <c r="AO46" s="523"/>
      <c r="AP46" s="523"/>
      <c r="AQ46" s="523"/>
      <c r="AR46" s="523"/>
      <c r="AS46" s="523"/>
      <c r="AT46" s="523"/>
      <c r="AU46" s="523"/>
      <c r="AV46" s="523"/>
      <c r="AW46" s="523"/>
      <c r="AX46" s="523"/>
      <c r="AY46" s="523"/>
      <c r="AZ46" s="523"/>
      <c r="BA46" s="523"/>
      <c r="BB46" s="523"/>
      <c r="BC46" s="523"/>
      <c r="BD46" s="523"/>
      <c r="BE46" s="523"/>
      <c r="BF46" s="523"/>
      <c r="BG46" s="523"/>
      <c r="BH46" s="523"/>
      <c r="BI46" s="523"/>
      <c r="BJ46" s="523"/>
      <c r="BK46" s="523"/>
      <c r="BL46" s="523"/>
      <c r="BM46" s="523"/>
      <c r="BN46" s="523"/>
      <c r="BO46" s="523"/>
      <c r="BP46" s="523"/>
      <c r="BQ46" s="523"/>
      <c r="BR46" s="523"/>
      <c r="BS46" s="523"/>
      <c r="BT46" s="523"/>
      <c r="BU46" s="523"/>
      <c r="BV46" s="523"/>
      <c r="BW46" s="523"/>
      <c r="BX46" s="523"/>
      <c r="BY46" s="523"/>
      <c r="BZ46" s="523"/>
    </row>
    <row r="47" spans="1:78" ht="25.5" thickBot="1">
      <c r="A47" s="734">
        <v>36</v>
      </c>
      <c r="B47" s="736" t="s">
        <v>1529</v>
      </c>
      <c r="C47" s="722">
        <f t="shared" ref="C47:AC47" si="5">SUM(C45:C46)</f>
        <v>0</v>
      </c>
      <c r="D47" s="722">
        <f t="shared" si="5"/>
        <v>0</v>
      </c>
      <c r="E47" s="722">
        <f t="shared" si="5"/>
        <v>0</v>
      </c>
      <c r="F47" s="722">
        <f t="shared" si="5"/>
        <v>0</v>
      </c>
      <c r="G47" s="722">
        <f t="shared" si="5"/>
        <v>0</v>
      </c>
      <c r="H47" s="722">
        <f t="shared" si="5"/>
        <v>0</v>
      </c>
      <c r="I47" s="722">
        <f t="shared" si="5"/>
        <v>0</v>
      </c>
      <c r="J47" s="722">
        <f t="shared" si="5"/>
        <v>0</v>
      </c>
      <c r="K47" s="722">
        <f t="shared" si="5"/>
        <v>0</v>
      </c>
      <c r="L47" s="722">
        <f t="shared" si="5"/>
        <v>0</v>
      </c>
      <c r="M47" s="722">
        <f t="shared" si="5"/>
        <v>0</v>
      </c>
      <c r="N47" s="722">
        <f t="shared" si="5"/>
        <v>0</v>
      </c>
      <c r="O47" s="722">
        <f t="shared" si="5"/>
        <v>0</v>
      </c>
      <c r="P47" s="722">
        <f t="shared" si="5"/>
        <v>0</v>
      </c>
      <c r="Q47" s="722">
        <f t="shared" si="5"/>
        <v>0</v>
      </c>
      <c r="R47" s="722">
        <f t="shared" si="5"/>
        <v>0</v>
      </c>
      <c r="S47" s="722">
        <f t="shared" si="5"/>
        <v>4341788.6165190712</v>
      </c>
      <c r="T47" s="722">
        <f t="shared" si="5"/>
        <v>4271501.1060911343</v>
      </c>
      <c r="U47" s="722">
        <f t="shared" si="5"/>
        <v>4466815.3758225627</v>
      </c>
      <c r="V47" s="722">
        <f t="shared" si="5"/>
        <v>3518064.7828431707</v>
      </c>
      <c r="W47" s="722">
        <f t="shared" si="5"/>
        <v>3750187.2808260168</v>
      </c>
      <c r="X47" s="722">
        <f t="shared" si="5"/>
        <v>3595153.9823919409</v>
      </c>
      <c r="Y47" s="722">
        <f t="shared" si="5"/>
        <v>3301355.8020099713</v>
      </c>
      <c r="Z47" s="722">
        <f t="shared" si="5"/>
        <v>3339426.8044951702</v>
      </c>
      <c r="AA47" s="722">
        <f t="shared" si="5"/>
        <v>3174311.1840950013</v>
      </c>
      <c r="AB47" s="722">
        <f t="shared" si="5"/>
        <v>3228677.8405542783</v>
      </c>
      <c r="AC47" s="722">
        <f t="shared" si="5"/>
        <v>2794822.2053912706</v>
      </c>
      <c r="AD47" s="722">
        <v>0</v>
      </c>
      <c r="AE47" s="722">
        <v>0</v>
      </c>
      <c r="AF47" s="689"/>
      <c r="AG47" s="689">
        <f>SUM(AG45:AG46)</f>
        <v>0</v>
      </c>
      <c r="AH47" s="25">
        <f>SUM(AH45:AH46)</f>
        <v>48240697.825371869</v>
      </c>
      <c r="AI47" s="523"/>
      <c r="AJ47" s="523"/>
      <c r="AK47" s="523"/>
      <c r="AL47" s="523"/>
      <c r="AM47" s="523"/>
      <c r="AN47" s="523"/>
      <c r="AO47" s="523"/>
      <c r="AP47" s="523"/>
      <c r="AQ47" s="523"/>
      <c r="AR47" s="523"/>
      <c r="AS47" s="523"/>
      <c r="AT47" s="523"/>
      <c r="AU47" s="523"/>
      <c r="AV47" s="523"/>
      <c r="AW47" s="523"/>
      <c r="AX47" s="523"/>
      <c r="AY47" s="523"/>
      <c r="AZ47" s="523"/>
      <c r="BA47" s="523"/>
      <c r="BB47" s="523"/>
      <c r="BC47" s="523"/>
      <c r="BD47" s="523"/>
      <c r="BE47" s="523"/>
      <c r="BF47" s="523"/>
      <c r="BG47" s="523"/>
      <c r="BH47" s="523"/>
      <c r="BI47" s="523"/>
      <c r="BJ47" s="523"/>
      <c r="BK47" s="523"/>
      <c r="BL47" s="523"/>
      <c r="BM47" s="523"/>
      <c r="BN47" s="523"/>
      <c r="BO47" s="523"/>
      <c r="BP47" s="523"/>
      <c r="BQ47" s="523"/>
      <c r="BR47" s="523"/>
      <c r="BS47" s="523"/>
      <c r="BT47" s="523"/>
      <c r="BU47" s="523"/>
      <c r="BV47" s="523"/>
      <c r="BW47" s="523"/>
      <c r="BX47" s="523"/>
      <c r="BY47" s="523"/>
      <c r="BZ47" s="523"/>
    </row>
    <row r="48" spans="1:78">
      <c r="AF48" s="523"/>
      <c r="AG48" s="523"/>
      <c r="AH48" s="523"/>
      <c r="AI48" s="523"/>
      <c r="AJ48" s="523"/>
      <c r="AK48" s="523"/>
      <c r="AL48" s="523"/>
      <c r="AM48" s="523"/>
      <c r="AN48" s="523"/>
      <c r="AO48" s="523"/>
      <c r="AP48" s="523"/>
      <c r="AQ48" s="523"/>
      <c r="AR48" s="523"/>
      <c r="AS48" s="523"/>
      <c r="AT48" s="523"/>
      <c r="AU48" s="523"/>
      <c r="AV48" s="523"/>
      <c r="AW48" s="523"/>
      <c r="AX48" s="523"/>
      <c r="AY48" s="523"/>
      <c r="AZ48" s="523"/>
      <c r="BA48" s="523"/>
      <c r="BB48" s="523"/>
      <c r="BC48" s="523"/>
      <c r="BD48" s="523"/>
      <c r="BE48" s="523"/>
      <c r="BF48" s="523"/>
      <c r="BG48" s="523"/>
      <c r="BH48" s="523"/>
      <c r="BI48" s="523"/>
      <c r="BJ48" s="523"/>
      <c r="BK48" s="523"/>
      <c r="BL48" s="523"/>
      <c r="BM48" s="523"/>
      <c r="BN48" s="523"/>
      <c r="BO48" s="523"/>
      <c r="BP48" s="523"/>
      <c r="BQ48" s="523"/>
      <c r="BR48" s="523"/>
      <c r="BS48" s="523"/>
      <c r="BT48" s="523"/>
      <c r="BU48" s="523"/>
      <c r="BV48" s="523"/>
      <c r="BW48" s="523"/>
      <c r="BX48" s="523"/>
      <c r="BY48" s="523"/>
      <c r="BZ48" s="523"/>
    </row>
    <row r="49" spans="32:78">
      <c r="AF49" s="523"/>
      <c r="AG49" s="523"/>
      <c r="AH49" s="523"/>
      <c r="AI49" s="523"/>
      <c r="AJ49" s="523"/>
      <c r="AK49" s="523"/>
      <c r="AL49" s="523"/>
      <c r="AM49" s="523"/>
      <c r="AN49" s="523"/>
      <c r="AO49" s="523"/>
      <c r="AP49" s="523"/>
      <c r="AQ49" s="523"/>
      <c r="AR49" s="523"/>
      <c r="AS49" s="523"/>
      <c r="AT49" s="523"/>
      <c r="AU49" s="523"/>
      <c r="AV49" s="523"/>
      <c r="AW49" s="523"/>
      <c r="AX49" s="523"/>
      <c r="AY49" s="523"/>
      <c r="AZ49" s="523"/>
      <c r="BA49" s="523"/>
      <c r="BB49" s="523"/>
      <c r="BC49" s="523"/>
      <c r="BD49" s="523"/>
      <c r="BE49" s="523"/>
      <c r="BF49" s="523"/>
      <c r="BG49" s="523"/>
      <c r="BH49" s="523"/>
      <c r="BI49" s="523"/>
      <c r="BJ49" s="523"/>
      <c r="BK49" s="523"/>
      <c r="BL49" s="523"/>
      <c r="BM49" s="523"/>
      <c r="BN49" s="523"/>
      <c r="BO49" s="523"/>
      <c r="BP49" s="523"/>
      <c r="BQ49" s="523"/>
      <c r="BR49" s="523"/>
      <c r="BS49" s="523"/>
      <c r="BT49" s="523"/>
      <c r="BU49" s="523"/>
      <c r="BV49" s="523"/>
      <c r="BW49" s="523"/>
      <c r="BX49" s="523"/>
      <c r="BY49" s="523"/>
      <c r="BZ49" s="523"/>
    </row>
    <row r="50" spans="32:78">
      <c r="AF50" s="523"/>
      <c r="AG50" s="523"/>
      <c r="AH50" s="523"/>
      <c r="AI50" s="523"/>
      <c r="AJ50" s="523"/>
      <c r="AK50" s="523"/>
      <c r="AL50" s="523"/>
      <c r="AM50" s="523"/>
      <c r="AN50" s="523"/>
      <c r="AO50" s="523"/>
      <c r="AP50" s="523"/>
      <c r="AQ50" s="523"/>
      <c r="AR50" s="523"/>
      <c r="AS50" s="523"/>
      <c r="AT50" s="523"/>
      <c r="AU50" s="523"/>
      <c r="AV50" s="523"/>
      <c r="AW50" s="523"/>
      <c r="AX50" s="523"/>
      <c r="AY50" s="523"/>
      <c r="AZ50" s="523"/>
      <c r="BA50" s="523"/>
      <c r="BB50" s="523"/>
      <c r="BC50" s="523"/>
      <c r="BD50" s="523"/>
      <c r="BE50" s="523"/>
      <c r="BF50" s="523"/>
      <c r="BG50" s="523"/>
      <c r="BH50" s="523"/>
      <c r="BI50" s="523"/>
      <c r="BJ50" s="523"/>
      <c r="BK50" s="523"/>
      <c r="BL50" s="523"/>
      <c r="BM50" s="523"/>
      <c r="BN50" s="523"/>
      <c r="BO50" s="523"/>
      <c r="BP50" s="523"/>
      <c r="BQ50" s="523"/>
      <c r="BR50" s="523"/>
      <c r="BS50" s="523"/>
      <c r="BT50" s="523"/>
      <c r="BU50" s="523"/>
      <c r="BV50" s="523"/>
      <c r="BW50" s="523"/>
      <c r="BX50" s="523"/>
      <c r="BY50" s="523"/>
      <c r="BZ50" s="523"/>
    </row>
    <row r="51" spans="32:78">
      <c r="AF51" s="523"/>
      <c r="AG51" s="523"/>
      <c r="AH51" s="523"/>
      <c r="AI51" s="523"/>
      <c r="AJ51" s="523"/>
      <c r="AK51" s="523"/>
      <c r="AL51" s="523"/>
      <c r="AM51" s="523"/>
      <c r="AN51" s="523"/>
      <c r="AO51" s="523"/>
      <c r="AP51" s="523"/>
      <c r="AQ51" s="523"/>
      <c r="AR51" s="523"/>
      <c r="AS51" s="523"/>
      <c r="AT51" s="523"/>
      <c r="AU51" s="523"/>
      <c r="AV51" s="523"/>
      <c r="AW51" s="523"/>
      <c r="AX51" s="523"/>
      <c r="AY51" s="523"/>
      <c r="AZ51" s="523"/>
      <c r="BA51" s="523"/>
      <c r="BB51" s="523"/>
      <c r="BC51" s="523"/>
      <c r="BD51" s="523"/>
      <c r="BE51" s="523"/>
      <c r="BF51" s="523"/>
      <c r="BG51" s="523"/>
      <c r="BH51" s="523"/>
      <c r="BI51" s="523"/>
      <c r="BJ51" s="523"/>
      <c r="BK51" s="523"/>
      <c r="BL51" s="523"/>
      <c r="BM51" s="523"/>
      <c r="BN51" s="523"/>
      <c r="BO51" s="523"/>
      <c r="BP51" s="523"/>
      <c r="BQ51" s="523"/>
      <c r="BR51" s="523"/>
      <c r="BS51" s="523"/>
      <c r="BT51" s="523"/>
      <c r="BU51" s="523"/>
      <c r="BV51" s="523"/>
      <c r="BW51" s="523"/>
      <c r="BX51" s="523"/>
      <c r="BY51" s="523"/>
      <c r="BZ51" s="523"/>
    </row>
    <row r="52" spans="32:78">
      <c r="AF52" s="523"/>
      <c r="AG52" s="523"/>
      <c r="AH52" s="523"/>
      <c r="AI52" s="523"/>
      <c r="AJ52" s="523"/>
      <c r="AK52" s="523"/>
      <c r="AL52" s="523"/>
      <c r="AM52" s="523"/>
      <c r="AN52" s="523"/>
      <c r="AO52" s="523"/>
      <c r="AP52" s="523"/>
      <c r="AQ52" s="523"/>
      <c r="AR52" s="523"/>
      <c r="AS52" s="523"/>
      <c r="AT52" s="523"/>
      <c r="AU52" s="523"/>
      <c r="AV52" s="523"/>
      <c r="AW52" s="523"/>
      <c r="AX52" s="523"/>
      <c r="AY52" s="523"/>
      <c r="AZ52" s="523"/>
      <c r="BA52" s="523"/>
      <c r="BB52" s="523"/>
      <c r="BC52" s="523"/>
      <c r="BD52" s="523"/>
      <c r="BE52" s="523"/>
      <c r="BF52" s="523"/>
      <c r="BG52" s="523"/>
      <c r="BH52" s="523"/>
      <c r="BI52" s="523"/>
      <c r="BJ52" s="523"/>
      <c r="BK52" s="523"/>
      <c r="BL52" s="523"/>
      <c r="BM52" s="523"/>
      <c r="BN52" s="523"/>
      <c r="BO52" s="523"/>
      <c r="BP52" s="523"/>
      <c r="BQ52" s="523"/>
      <c r="BR52" s="523"/>
      <c r="BS52" s="523"/>
      <c r="BT52" s="523"/>
      <c r="BU52" s="523"/>
      <c r="BV52" s="523"/>
      <c r="BW52" s="523"/>
      <c r="BX52" s="523"/>
      <c r="BY52" s="523"/>
      <c r="BZ52" s="523"/>
    </row>
    <row r="53" spans="32:78">
      <c r="AF53" s="523"/>
      <c r="AG53" s="523"/>
      <c r="AH53" s="523"/>
      <c r="AI53" s="523"/>
      <c r="AJ53" s="523"/>
      <c r="AK53" s="523"/>
      <c r="AL53" s="523"/>
      <c r="AM53" s="523"/>
      <c r="AN53" s="523"/>
      <c r="AO53" s="523"/>
      <c r="AP53" s="523"/>
      <c r="AQ53" s="523"/>
      <c r="AR53" s="523"/>
      <c r="AS53" s="523"/>
      <c r="AT53" s="523"/>
      <c r="AU53" s="523"/>
      <c r="AV53" s="523"/>
      <c r="AW53" s="523"/>
      <c r="AX53" s="523"/>
      <c r="AY53" s="523"/>
      <c r="AZ53" s="523"/>
      <c r="BA53" s="523"/>
      <c r="BB53" s="523"/>
      <c r="BC53" s="523"/>
      <c r="BD53" s="523"/>
      <c r="BE53" s="523"/>
      <c r="BF53" s="523"/>
      <c r="BG53" s="523"/>
      <c r="BH53" s="523"/>
      <c r="BI53" s="523"/>
      <c r="BJ53" s="523"/>
      <c r="BK53" s="523"/>
      <c r="BL53" s="523"/>
      <c r="BM53" s="523"/>
      <c r="BN53" s="523"/>
      <c r="BO53" s="523"/>
      <c r="BP53" s="523"/>
      <c r="BQ53" s="523"/>
      <c r="BR53" s="523"/>
      <c r="BS53" s="523"/>
      <c r="BT53" s="523"/>
      <c r="BU53" s="523"/>
      <c r="BV53" s="523"/>
      <c r="BW53" s="523"/>
      <c r="BX53" s="523"/>
      <c r="BY53" s="523"/>
      <c r="BZ53" s="523"/>
    </row>
    <row r="54" spans="32:78">
      <c r="AF54" s="523"/>
      <c r="AG54" s="523"/>
      <c r="AH54" s="523"/>
      <c r="AI54" s="523"/>
      <c r="AJ54" s="523"/>
      <c r="AK54" s="523"/>
      <c r="AL54" s="523"/>
      <c r="AM54" s="523"/>
      <c r="AN54" s="523"/>
      <c r="AO54" s="523"/>
      <c r="AP54" s="523"/>
      <c r="AQ54" s="523"/>
      <c r="AR54" s="523"/>
      <c r="AS54" s="523"/>
      <c r="AT54" s="523"/>
      <c r="AU54" s="523"/>
      <c r="AV54" s="523"/>
      <c r="AW54" s="523"/>
      <c r="AX54" s="523"/>
      <c r="AY54" s="523"/>
      <c r="AZ54" s="523"/>
      <c r="BA54" s="523"/>
      <c r="BB54" s="523"/>
      <c r="BC54" s="523"/>
      <c r="BD54" s="523"/>
      <c r="BE54" s="523"/>
      <c r="BF54" s="523"/>
      <c r="BG54" s="523"/>
      <c r="BH54" s="523"/>
      <c r="BI54" s="523"/>
      <c r="BJ54" s="523"/>
      <c r="BK54" s="523"/>
      <c r="BL54" s="523"/>
      <c r="BM54" s="523"/>
      <c r="BN54" s="523"/>
      <c r="BO54" s="523"/>
      <c r="BP54" s="523"/>
      <c r="BQ54" s="523"/>
      <c r="BR54" s="523"/>
      <c r="BS54" s="523"/>
      <c r="BT54" s="523"/>
      <c r="BU54" s="523"/>
      <c r="BV54" s="523"/>
      <c r="BW54" s="523"/>
      <c r="BX54" s="523"/>
      <c r="BY54" s="523"/>
      <c r="BZ54" s="523"/>
    </row>
    <row r="55" spans="32:78">
      <c r="AF55" s="523"/>
      <c r="AG55" s="523"/>
      <c r="AH55" s="523"/>
      <c r="AI55" s="523"/>
      <c r="AJ55" s="523"/>
      <c r="AK55" s="523"/>
      <c r="AL55" s="523"/>
      <c r="AM55" s="523"/>
      <c r="AN55" s="523"/>
      <c r="AO55" s="523"/>
      <c r="AP55" s="523"/>
      <c r="AQ55" s="523"/>
      <c r="AR55" s="523"/>
      <c r="AS55" s="523"/>
      <c r="AT55" s="523"/>
      <c r="AU55" s="523"/>
      <c r="AV55" s="523"/>
      <c r="AW55" s="523"/>
      <c r="AX55" s="523"/>
      <c r="AY55" s="523"/>
      <c r="AZ55" s="523"/>
      <c r="BA55" s="523"/>
      <c r="BB55" s="523"/>
      <c r="BC55" s="523"/>
      <c r="BD55" s="523"/>
      <c r="BE55" s="523"/>
      <c r="BF55" s="523"/>
      <c r="BG55" s="523"/>
      <c r="BH55" s="523"/>
      <c r="BI55" s="523"/>
      <c r="BJ55" s="523"/>
      <c r="BK55" s="523"/>
      <c r="BL55" s="523"/>
      <c r="BM55" s="523"/>
      <c r="BN55" s="523"/>
      <c r="BO55" s="523"/>
      <c r="BP55" s="523"/>
      <c r="BQ55" s="523"/>
      <c r="BR55" s="523"/>
      <c r="BS55" s="523"/>
      <c r="BT55" s="523"/>
      <c r="BU55" s="523"/>
      <c r="BV55" s="523"/>
      <c r="BW55" s="523"/>
      <c r="BX55" s="523"/>
      <c r="BY55" s="523"/>
      <c r="BZ55" s="523"/>
    </row>
    <row r="56" spans="32:78">
      <c r="AF56" s="523"/>
      <c r="AG56" s="523"/>
      <c r="AH56" s="523"/>
      <c r="AI56" s="523"/>
      <c r="AJ56" s="523"/>
      <c r="AK56" s="523"/>
      <c r="AL56" s="523"/>
      <c r="AM56" s="523"/>
      <c r="AN56" s="523"/>
      <c r="AO56" s="523"/>
      <c r="AP56" s="523"/>
      <c r="AQ56" s="523"/>
      <c r="AR56" s="523"/>
      <c r="AS56" s="523"/>
      <c r="AT56" s="523"/>
      <c r="AU56" s="523"/>
      <c r="AV56" s="523"/>
      <c r="AW56" s="523"/>
      <c r="AX56" s="523"/>
      <c r="AY56" s="523"/>
      <c r="AZ56" s="523"/>
      <c r="BA56" s="523"/>
      <c r="BB56" s="523"/>
      <c r="BC56" s="523"/>
      <c r="BD56" s="523"/>
      <c r="BE56" s="523"/>
      <c r="BF56" s="523"/>
      <c r="BG56" s="523"/>
      <c r="BH56" s="523"/>
      <c r="BI56" s="523"/>
      <c r="BJ56" s="523"/>
      <c r="BK56" s="523"/>
      <c r="BL56" s="523"/>
      <c r="BM56" s="523"/>
      <c r="BN56" s="523"/>
      <c r="BO56" s="523"/>
      <c r="BP56" s="523"/>
      <c r="BQ56" s="523"/>
      <c r="BR56" s="523"/>
      <c r="BS56" s="523"/>
      <c r="BT56" s="523"/>
      <c r="BU56" s="523"/>
      <c r="BV56" s="523"/>
      <c r="BW56" s="523"/>
      <c r="BX56" s="523"/>
      <c r="BY56" s="523"/>
      <c r="BZ56" s="523"/>
    </row>
    <row r="57" spans="32:78">
      <c r="AF57" s="523"/>
      <c r="AG57" s="523"/>
      <c r="AH57" s="523"/>
      <c r="AI57" s="523"/>
      <c r="AJ57" s="523"/>
      <c r="AK57" s="523"/>
      <c r="AL57" s="523"/>
      <c r="AM57" s="523"/>
      <c r="AN57" s="523"/>
      <c r="AO57" s="523"/>
      <c r="AP57" s="523"/>
      <c r="AQ57" s="523"/>
      <c r="AR57" s="523"/>
      <c r="AS57" s="523"/>
      <c r="AT57" s="523"/>
      <c r="AU57" s="523"/>
      <c r="AV57" s="523"/>
      <c r="AW57" s="523"/>
      <c r="AX57" s="523"/>
      <c r="AY57" s="523"/>
      <c r="AZ57" s="523"/>
      <c r="BA57" s="523"/>
      <c r="BB57" s="523"/>
      <c r="BC57" s="523"/>
      <c r="BD57" s="523"/>
      <c r="BE57" s="523"/>
      <c r="BF57" s="523"/>
      <c r="BG57" s="523"/>
      <c r="BH57" s="523"/>
      <c r="BI57" s="523"/>
      <c r="BJ57" s="523"/>
      <c r="BK57" s="523"/>
      <c r="BL57" s="523"/>
      <c r="BM57" s="523"/>
      <c r="BN57" s="523"/>
      <c r="BO57" s="523"/>
      <c r="BP57" s="523"/>
      <c r="BQ57" s="523"/>
      <c r="BR57" s="523"/>
      <c r="BS57" s="523"/>
      <c r="BT57" s="523"/>
      <c r="BU57" s="523"/>
      <c r="BV57" s="523"/>
      <c r="BW57" s="523"/>
      <c r="BX57" s="523"/>
      <c r="BY57" s="523"/>
      <c r="BZ57" s="523"/>
    </row>
    <row r="58" spans="32:78">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row>
    <row r="59" spans="32:78">
      <c r="AF59" s="523"/>
      <c r="AG59" s="523"/>
      <c r="AH59" s="523"/>
      <c r="AI59" s="523"/>
      <c r="AJ59" s="523"/>
      <c r="AK59" s="523"/>
      <c r="AL59" s="523"/>
      <c r="AM59" s="523"/>
      <c r="AN59" s="523"/>
      <c r="AO59" s="523"/>
      <c r="AP59" s="523"/>
      <c r="AQ59" s="523"/>
      <c r="AR59" s="523"/>
      <c r="AS59" s="523"/>
      <c r="AT59" s="523"/>
      <c r="AU59" s="523"/>
      <c r="AV59" s="523"/>
      <c r="AW59" s="523"/>
      <c r="AX59" s="523"/>
      <c r="AY59" s="523"/>
      <c r="AZ59" s="523"/>
      <c r="BA59" s="523"/>
      <c r="BB59" s="523"/>
      <c r="BC59" s="523"/>
      <c r="BD59" s="523"/>
      <c r="BE59" s="523"/>
      <c r="BF59" s="523"/>
      <c r="BG59" s="523"/>
      <c r="BH59" s="523"/>
      <c r="BI59" s="523"/>
      <c r="BJ59" s="523"/>
      <c r="BK59" s="523"/>
      <c r="BL59" s="523"/>
      <c r="BM59" s="523"/>
      <c r="BN59" s="523"/>
      <c r="BO59" s="523"/>
      <c r="BP59" s="523"/>
      <c r="BQ59" s="523"/>
      <c r="BR59" s="523"/>
      <c r="BS59" s="523"/>
      <c r="BT59" s="523"/>
      <c r="BU59" s="523"/>
      <c r="BV59" s="523"/>
      <c r="BW59" s="523"/>
      <c r="BX59" s="523"/>
      <c r="BY59" s="523"/>
      <c r="BZ59" s="523"/>
    </row>
  </sheetData>
  <sheetProtection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DI59"/>
  <sheetViews>
    <sheetView showGridLines="0" zoomScale="70" zoomScaleNormal="70" workbookViewId="0"/>
  </sheetViews>
  <sheetFormatPr defaultColWidth="8" defaultRowHeight="12.6"/>
  <cols>
    <col min="1" max="1" width="6.5703125" style="522" bestFit="1" customWidth="1"/>
    <col min="2" max="2" width="24.5703125" style="528" customWidth="1"/>
    <col min="3" max="3" width="16.5703125" style="528" customWidth="1"/>
    <col min="4" max="28" width="16.5703125" style="521" customWidth="1"/>
    <col min="29" max="31" width="16.5703125" style="522" customWidth="1"/>
    <col min="32" max="32" width="19.5703125" style="524" bestFit="1" customWidth="1"/>
    <col min="33" max="33" width="16.5703125" style="524" customWidth="1"/>
    <col min="34" max="16384" width="8" style="524"/>
  </cols>
  <sheetData>
    <row r="1" spans="1:113" ht="15.6">
      <c r="A1" s="508" t="s">
        <v>1531</v>
      </c>
      <c r="B1" s="348"/>
      <c r="C1" s="17"/>
      <c r="D1" s="35"/>
      <c r="E1" s="17"/>
      <c r="F1" s="17"/>
      <c r="AB1" s="522"/>
      <c r="AC1" s="523"/>
      <c r="AD1" s="523"/>
      <c r="AE1" s="523"/>
      <c r="AF1" s="523"/>
      <c r="AG1" s="523"/>
      <c r="AH1" s="523"/>
      <c r="AI1" s="523"/>
      <c r="AJ1" s="523"/>
      <c r="AK1" s="523"/>
      <c r="AL1" s="523"/>
      <c r="AM1" s="523"/>
      <c r="AN1" s="523"/>
      <c r="AO1" s="523"/>
      <c r="AP1" s="523"/>
      <c r="AQ1" s="523"/>
      <c r="AR1" s="523"/>
      <c r="AS1" s="523"/>
      <c r="AT1" s="523"/>
      <c r="AU1" s="523"/>
      <c r="AV1" s="523"/>
      <c r="AW1" s="523"/>
      <c r="AX1" s="523"/>
      <c r="AY1" s="523"/>
      <c r="AZ1" s="523"/>
      <c r="BA1" s="523"/>
      <c r="BB1" s="523"/>
      <c r="BC1" s="523"/>
      <c r="BD1" s="523"/>
      <c r="BE1" s="523"/>
      <c r="BF1" s="523"/>
      <c r="BG1" s="523"/>
      <c r="BH1" s="523"/>
      <c r="BI1" s="523"/>
      <c r="BJ1" s="523"/>
      <c r="BK1" s="523"/>
      <c r="BL1" s="523"/>
      <c r="BM1" s="523"/>
      <c r="BN1" s="523"/>
      <c r="BO1" s="523"/>
      <c r="BP1" s="523"/>
      <c r="BQ1" s="523"/>
      <c r="BR1" s="523"/>
      <c r="BS1" s="523"/>
      <c r="BT1" s="523"/>
      <c r="BU1" s="523"/>
      <c r="BV1" s="523"/>
      <c r="BW1" s="523"/>
      <c r="BX1" s="523"/>
      <c r="BY1" s="523"/>
      <c r="BZ1" s="523"/>
      <c r="CA1" s="523"/>
      <c r="CB1" s="523"/>
      <c r="CC1" s="523"/>
      <c r="CD1" s="523"/>
      <c r="CE1" s="523"/>
      <c r="CF1" s="523"/>
      <c r="CG1" s="523"/>
      <c r="CH1" s="523"/>
      <c r="CI1" s="523"/>
      <c r="CJ1" s="523"/>
      <c r="CK1" s="523"/>
      <c r="CL1" s="523"/>
      <c r="CM1" s="523"/>
      <c r="CN1" s="523"/>
      <c r="CO1" s="523"/>
      <c r="CP1" s="523"/>
      <c r="CQ1" s="523"/>
      <c r="CR1" s="523"/>
      <c r="CS1" s="523"/>
      <c r="CT1" s="523"/>
      <c r="CU1" s="523"/>
      <c r="CV1" s="523"/>
      <c r="CW1" s="523"/>
      <c r="CX1" s="523"/>
      <c r="CY1" s="523"/>
      <c r="CZ1" s="523"/>
      <c r="DA1" s="523"/>
      <c r="DB1" s="523"/>
      <c r="DC1" s="523"/>
      <c r="DD1" s="523"/>
      <c r="DE1" s="523"/>
      <c r="DF1" s="523"/>
      <c r="DG1" s="523"/>
      <c r="DH1" s="523"/>
      <c r="DI1" s="523"/>
    </row>
    <row r="2" spans="1:113" ht="12.95">
      <c r="A2" s="192" t="s">
        <v>1297</v>
      </c>
      <c r="B2" s="192"/>
      <c r="C2" s="1103" t="str">
        <f>'1_Enrollment'!D2</f>
        <v>Tufts Health Public Plan, Inc.</v>
      </c>
      <c r="D2" s="529"/>
      <c r="E2" s="529"/>
      <c r="F2" s="349"/>
      <c r="AB2" s="522"/>
      <c r="AC2" s="523"/>
      <c r="AD2" s="523"/>
      <c r="AE2" s="523"/>
      <c r="AF2" s="523"/>
      <c r="AG2" s="523"/>
      <c r="AH2" s="523"/>
      <c r="AI2" s="523"/>
      <c r="AJ2" s="523"/>
      <c r="AK2" s="523"/>
      <c r="AL2" s="523"/>
      <c r="AM2" s="523"/>
      <c r="AN2" s="523"/>
      <c r="AO2" s="523"/>
      <c r="AP2" s="523"/>
      <c r="AQ2" s="523"/>
      <c r="AR2" s="523"/>
      <c r="AS2" s="523"/>
      <c r="AT2" s="523"/>
      <c r="AU2" s="523"/>
      <c r="AV2" s="523"/>
      <c r="AW2" s="523"/>
      <c r="AX2" s="523"/>
      <c r="AY2" s="523"/>
      <c r="AZ2" s="523"/>
      <c r="BA2" s="523"/>
      <c r="BB2" s="523"/>
      <c r="BC2" s="523"/>
      <c r="BD2" s="523"/>
      <c r="BE2" s="523"/>
      <c r="BF2" s="523"/>
      <c r="BG2" s="523"/>
      <c r="BH2" s="523"/>
      <c r="BI2" s="523"/>
      <c r="BJ2" s="523"/>
      <c r="BK2" s="523"/>
      <c r="BL2" s="523"/>
      <c r="BM2" s="523"/>
      <c r="BN2" s="523"/>
      <c r="BO2" s="523"/>
      <c r="BP2" s="523"/>
      <c r="BQ2" s="523"/>
      <c r="BR2" s="523"/>
      <c r="BS2" s="523"/>
      <c r="BT2" s="523"/>
      <c r="BU2" s="523"/>
      <c r="BV2" s="523"/>
      <c r="BW2" s="523"/>
      <c r="BX2" s="523"/>
      <c r="BY2" s="523"/>
      <c r="BZ2" s="523"/>
      <c r="CA2" s="523"/>
      <c r="CB2" s="523"/>
      <c r="CC2" s="523"/>
      <c r="CD2" s="523"/>
      <c r="CE2" s="523"/>
      <c r="CF2" s="523"/>
      <c r="CG2" s="523"/>
      <c r="CH2" s="523"/>
      <c r="CI2" s="523"/>
      <c r="CJ2" s="523"/>
      <c r="CK2" s="523"/>
      <c r="CL2" s="523"/>
      <c r="CM2" s="523"/>
      <c r="CN2" s="523"/>
      <c r="CO2" s="523"/>
      <c r="CP2" s="523"/>
      <c r="CQ2" s="523"/>
      <c r="CR2" s="523"/>
      <c r="CS2" s="523"/>
      <c r="CT2" s="523"/>
      <c r="CU2" s="523"/>
      <c r="CV2" s="523"/>
      <c r="CW2" s="523"/>
      <c r="CX2" s="523"/>
      <c r="CY2" s="523"/>
      <c r="CZ2" s="523"/>
      <c r="DA2" s="523"/>
      <c r="DB2" s="523"/>
      <c r="DC2" s="523"/>
      <c r="DD2" s="523"/>
      <c r="DE2" s="523"/>
      <c r="DF2" s="523"/>
      <c r="DG2" s="523"/>
      <c r="DH2" s="523"/>
      <c r="DI2" s="523"/>
    </row>
    <row r="3" spans="1:113" ht="12.95">
      <c r="A3" s="192" t="s">
        <v>1299</v>
      </c>
      <c r="B3" s="192"/>
      <c r="C3" s="1103" t="str">
        <f>'1_Enrollment'!D3</f>
        <v>01/01/2022 to 12/31/2022</v>
      </c>
      <c r="D3" s="529"/>
      <c r="E3" s="529"/>
      <c r="F3" s="349"/>
      <c r="AB3" s="522"/>
      <c r="AC3" s="523"/>
      <c r="AD3" s="523"/>
      <c r="AE3" s="523"/>
      <c r="AF3" s="523"/>
      <c r="AG3" s="523"/>
      <c r="AH3" s="523"/>
      <c r="AI3" s="523"/>
      <c r="AJ3" s="523"/>
      <c r="AK3" s="523"/>
      <c r="AL3" s="523"/>
      <c r="AM3" s="523"/>
      <c r="AN3" s="523"/>
      <c r="AO3" s="523"/>
      <c r="AP3" s="523"/>
      <c r="AQ3" s="523"/>
      <c r="AR3" s="523"/>
      <c r="AS3" s="523"/>
      <c r="AT3" s="523"/>
      <c r="AU3" s="523"/>
      <c r="AV3" s="523"/>
      <c r="AW3" s="523"/>
      <c r="AX3" s="523"/>
      <c r="AY3" s="523"/>
      <c r="AZ3" s="523"/>
      <c r="BA3" s="523"/>
      <c r="BB3" s="523"/>
      <c r="BC3" s="523"/>
      <c r="BD3" s="523"/>
      <c r="BE3" s="523"/>
      <c r="BF3" s="523"/>
      <c r="BG3" s="523"/>
      <c r="BH3" s="523"/>
      <c r="BI3" s="523"/>
      <c r="BJ3" s="523"/>
      <c r="BK3" s="523"/>
      <c r="BL3" s="523"/>
      <c r="BM3" s="523"/>
      <c r="BN3" s="523"/>
      <c r="BO3" s="523"/>
      <c r="BP3" s="523"/>
      <c r="BQ3" s="523"/>
      <c r="BR3" s="523"/>
      <c r="BS3" s="523"/>
      <c r="BT3" s="523"/>
      <c r="BU3" s="523"/>
      <c r="BV3" s="523"/>
      <c r="BW3" s="523"/>
      <c r="BX3" s="523"/>
      <c r="BY3" s="523"/>
      <c r="BZ3" s="523"/>
      <c r="CA3" s="523"/>
      <c r="CB3" s="523"/>
      <c r="CC3" s="523"/>
      <c r="CD3" s="523"/>
      <c r="CE3" s="523"/>
      <c r="CF3" s="523"/>
      <c r="CG3" s="523"/>
      <c r="CH3" s="523"/>
      <c r="CI3" s="523"/>
      <c r="CJ3" s="523"/>
      <c r="CK3" s="523"/>
      <c r="CL3" s="523"/>
      <c r="CM3" s="523"/>
      <c r="CN3" s="523"/>
      <c r="CO3" s="523"/>
      <c r="CP3" s="523"/>
      <c r="CQ3" s="523"/>
      <c r="CR3" s="523"/>
      <c r="CS3" s="523"/>
      <c r="CT3" s="523"/>
      <c r="CU3" s="523"/>
      <c r="CV3" s="523"/>
      <c r="CW3" s="523"/>
      <c r="CX3" s="523"/>
      <c r="CY3" s="523"/>
      <c r="CZ3" s="523"/>
      <c r="DA3" s="523"/>
      <c r="DB3" s="523"/>
      <c r="DC3" s="523"/>
      <c r="DD3" s="523"/>
      <c r="DE3" s="523"/>
      <c r="DF3" s="523"/>
      <c r="DG3" s="523"/>
      <c r="DH3" s="523"/>
      <c r="DI3" s="523"/>
    </row>
    <row r="4" spans="1:113" ht="12.95">
      <c r="A4" s="192" t="s">
        <v>1301</v>
      </c>
      <c r="B4" s="192"/>
      <c r="C4" s="1105">
        <f>'1_Enrollment'!D4</f>
        <v>45382</v>
      </c>
      <c r="D4" s="529"/>
      <c r="E4" s="529"/>
      <c r="F4" s="349"/>
      <c r="AB4" s="522"/>
      <c r="AC4" s="523"/>
      <c r="AD4" s="523"/>
      <c r="AE4" s="523"/>
      <c r="AF4" s="523"/>
      <c r="AG4" s="523"/>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523"/>
      <c r="BK4" s="523"/>
      <c r="BL4" s="523"/>
      <c r="BM4" s="523"/>
      <c r="BN4" s="523"/>
      <c r="BO4" s="523"/>
      <c r="BP4" s="523"/>
      <c r="BQ4" s="523"/>
      <c r="BR4" s="523"/>
      <c r="BS4" s="523"/>
      <c r="BT4" s="523"/>
      <c r="BU4" s="523"/>
      <c r="BV4" s="523"/>
      <c r="BW4" s="523"/>
      <c r="BX4" s="523"/>
      <c r="BY4" s="523"/>
      <c r="BZ4" s="523"/>
      <c r="CA4" s="523"/>
      <c r="CB4" s="523"/>
      <c r="CC4" s="523"/>
      <c r="CD4" s="523"/>
      <c r="CE4" s="523"/>
      <c r="CF4" s="523"/>
      <c r="CG4" s="523"/>
      <c r="CH4" s="523"/>
      <c r="CI4" s="523"/>
      <c r="CJ4" s="523"/>
      <c r="CK4" s="523"/>
      <c r="CL4" s="523"/>
      <c r="CM4" s="523"/>
      <c r="CN4" s="523"/>
      <c r="CO4" s="523"/>
      <c r="CP4" s="523"/>
      <c r="CQ4" s="523"/>
      <c r="CR4" s="523"/>
      <c r="CS4" s="523"/>
      <c r="CT4" s="523"/>
      <c r="CU4" s="523"/>
      <c r="CV4" s="523"/>
      <c r="CW4" s="523"/>
      <c r="CX4" s="523"/>
      <c r="CY4" s="523"/>
      <c r="CZ4" s="523"/>
      <c r="DA4" s="523"/>
      <c r="DB4" s="523"/>
      <c r="DC4" s="523"/>
      <c r="DD4" s="523"/>
      <c r="DE4" s="523"/>
      <c r="DF4" s="523"/>
      <c r="DG4" s="523"/>
      <c r="DH4" s="523"/>
      <c r="DI4" s="523"/>
    </row>
    <row r="5" spans="1:113" ht="12.95">
      <c r="A5" s="192" t="s">
        <v>1302</v>
      </c>
      <c r="B5" s="192"/>
      <c r="C5" s="1103" t="str">
        <f>'1_Enrollment'!D5</f>
        <v>Jeffrey Muehlberg</v>
      </c>
      <c r="D5" s="529"/>
      <c r="E5" s="529"/>
      <c r="F5" s="349"/>
      <c r="AB5" s="522"/>
      <c r="AC5" s="523"/>
      <c r="AD5" s="523"/>
      <c r="AE5" s="523"/>
      <c r="AF5" s="523"/>
      <c r="AG5" s="523"/>
      <c r="AH5" s="523"/>
      <c r="AI5" s="523"/>
      <c r="AJ5" s="523"/>
      <c r="AK5" s="523"/>
      <c r="AL5" s="523"/>
      <c r="AM5" s="523"/>
      <c r="AN5" s="523"/>
      <c r="AO5" s="523"/>
      <c r="AP5" s="523"/>
      <c r="AQ5" s="523"/>
      <c r="AR5" s="523"/>
      <c r="AS5" s="523"/>
      <c r="AT5" s="523"/>
      <c r="AU5" s="523"/>
      <c r="AV5" s="523"/>
      <c r="AW5" s="523"/>
      <c r="AX5" s="523"/>
      <c r="AY5" s="523"/>
      <c r="AZ5" s="523"/>
      <c r="BA5" s="523"/>
      <c r="BB5" s="523"/>
      <c r="BC5" s="523"/>
      <c r="BD5" s="523"/>
      <c r="BE5" s="523"/>
      <c r="BF5" s="523"/>
      <c r="BG5" s="523"/>
      <c r="BH5" s="523"/>
      <c r="BI5" s="523"/>
      <c r="BJ5" s="523"/>
      <c r="BK5" s="523"/>
      <c r="BL5" s="523"/>
      <c r="BM5" s="523"/>
      <c r="BN5" s="523"/>
      <c r="BO5" s="523"/>
      <c r="BP5" s="523"/>
      <c r="BQ5" s="523"/>
      <c r="BR5" s="523"/>
      <c r="BS5" s="523"/>
      <c r="BT5" s="523"/>
      <c r="BU5" s="523"/>
      <c r="BV5" s="523"/>
      <c r="BW5" s="523"/>
      <c r="BX5" s="523"/>
      <c r="BY5" s="523"/>
      <c r="BZ5" s="523"/>
      <c r="CA5" s="523"/>
      <c r="CB5" s="523"/>
      <c r="CC5" s="523"/>
      <c r="CD5" s="523"/>
      <c r="CE5" s="523"/>
      <c r="CF5" s="523"/>
      <c r="CG5" s="523"/>
      <c r="CH5" s="523"/>
      <c r="CI5" s="523"/>
      <c r="CJ5" s="523"/>
      <c r="CK5" s="523"/>
      <c r="CL5" s="523"/>
      <c r="CM5" s="523"/>
      <c r="CN5" s="523"/>
      <c r="CO5" s="523"/>
      <c r="CP5" s="523"/>
      <c r="CQ5" s="523"/>
      <c r="CR5" s="523"/>
      <c r="CS5" s="523"/>
      <c r="CT5" s="523"/>
      <c r="CU5" s="523"/>
      <c r="CV5" s="523"/>
      <c r="CW5" s="523"/>
      <c r="CX5" s="523"/>
      <c r="CY5" s="523"/>
      <c r="CZ5" s="523"/>
      <c r="DA5" s="523"/>
      <c r="DB5" s="523"/>
      <c r="DC5" s="523"/>
      <c r="DD5" s="523"/>
      <c r="DE5" s="523"/>
      <c r="DF5" s="523"/>
      <c r="DG5" s="523"/>
      <c r="DH5" s="523"/>
      <c r="DI5" s="523"/>
    </row>
    <row r="6" spans="1:113" ht="12.95">
      <c r="A6" s="192" t="s">
        <v>1304</v>
      </c>
      <c r="B6" s="192"/>
      <c r="C6" s="1105">
        <f>'1_Enrollment'!D6</f>
        <v>45412</v>
      </c>
      <c r="D6" s="529"/>
      <c r="E6" s="529"/>
      <c r="F6" s="349"/>
      <c r="AB6" s="522"/>
      <c r="AC6" s="523"/>
      <c r="AD6" s="523"/>
      <c r="AE6" s="523"/>
      <c r="AF6" s="523"/>
      <c r="AG6" s="523"/>
      <c r="AH6" s="523"/>
      <c r="AI6" s="523"/>
      <c r="AJ6" s="523"/>
      <c r="AK6" s="523"/>
      <c r="AL6" s="523"/>
      <c r="AM6" s="523"/>
      <c r="AN6" s="523"/>
      <c r="AO6" s="523"/>
      <c r="AP6" s="523"/>
      <c r="AQ6" s="523"/>
      <c r="AR6" s="523"/>
      <c r="AS6" s="523"/>
      <c r="AT6" s="523"/>
      <c r="AU6" s="523"/>
      <c r="AV6" s="523"/>
      <c r="AW6" s="523"/>
      <c r="AX6" s="523"/>
      <c r="AY6" s="523"/>
      <c r="AZ6" s="523"/>
      <c r="BA6" s="523"/>
      <c r="BB6" s="523"/>
      <c r="BC6" s="523"/>
      <c r="BD6" s="523"/>
      <c r="BE6" s="523"/>
      <c r="BF6" s="523"/>
      <c r="BG6" s="523"/>
      <c r="BH6" s="523"/>
      <c r="BI6" s="523"/>
      <c r="BJ6" s="523"/>
      <c r="BK6" s="523"/>
      <c r="BL6" s="523"/>
      <c r="BM6" s="523"/>
      <c r="BN6" s="523"/>
      <c r="BO6" s="523"/>
      <c r="BP6" s="523"/>
      <c r="BQ6" s="523"/>
      <c r="BR6" s="523"/>
      <c r="BS6" s="523"/>
      <c r="BT6" s="523"/>
      <c r="BU6" s="523"/>
      <c r="BV6" s="523"/>
      <c r="BW6" s="523"/>
      <c r="BX6" s="523"/>
      <c r="BY6" s="523"/>
      <c r="BZ6" s="523"/>
      <c r="CA6" s="523"/>
      <c r="CB6" s="523"/>
      <c r="CC6" s="523"/>
      <c r="CD6" s="523"/>
      <c r="CE6" s="523"/>
      <c r="CF6" s="523"/>
      <c r="CG6" s="523"/>
      <c r="CH6" s="523"/>
      <c r="CI6" s="523"/>
      <c r="CJ6" s="523"/>
      <c r="CK6" s="523"/>
      <c r="CL6" s="523"/>
      <c r="CM6" s="523"/>
      <c r="CN6" s="523"/>
      <c r="CO6" s="523"/>
      <c r="CP6" s="523"/>
      <c r="CQ6" s="523"/>
      <c r="CR6" s="523"/>
      <c r="CS6" s="523"/>
      <c r="CT6" s="523"/>
      <c r="CU6" s="523"/>
      <c r="CV6" s="523"/>
      <c r="CW6" s="523"/>
      <c r="CX6" s="523"/>
      <c r="CY6" s="523"/>
      <c r="CZ6" s="523"/>
      <c r="DA6" s="523"/>
      <c r="DB6" s="523"/>
      <c r="DC6" s="523"/>
      <c r="DD6" s="523"/>
      <c r="DE6" s="523"/>
      <c r="DF6" s="523"/>
      <c r="DG6" s="523"/>
      <c r="DH6" s="523"/>
      <c r="DI6" s="523"/>
    </row>
    <row r="7" spans="1:113" ht="13.5" thickBot="1">
      <c r="A7" s="206" t="s">
        <v>1517</v>
      </c>
      <c r="B7" s="350"/>
      <c r="C7" s="350"/>
      <c r="D7" s="350"/>
      <c r="E7" s="350"/>
      <c r="F7" s="350"/>
      <c r="G7" s="350"/>
      <c r="H7" s="350"/>
      <c r="AB7" s="522"/>
      <c r="AC7" s="523"/>
      <c r="AD7" s="523"/>
      <c r="AE7" s="523"/>
      <c r="AF7" s="523"/>
      <c r="AG7" s="523"/>
      <c r="AH7" s="523"/>
      <c r="AI7" s="523"/>
      <c r="AJ7" s="523"/>
      <c r="AK7" s="523"/>
      <c r="AL7" s="523"/>
      <c r="AM7" s="523"/>
      <c r="AN7" s="523"/>
      <c r="AO7" s="523"/>
      <c r="AP7" s="523"/>
      <c r="AQ7" s="523"/>
      <c r="AR7" s="523"/>
      <c r="AS7" s="523"/>
      <c r="AT7" s="523"/>
      <c r="AU7" s="523"/>
      <c r="AV7" s="523"/>
      <c r="AW7" s="523"/>
      <c r="AX7" s="523"/>
      <c r="AY7" s="523"/>
      <c r="AZ7" s="523"/>
      <c r="BA7" s="523"/>
      <c r="BB7" s="523"/>
      <c r="BC7" s="523"/>
      <c r="BD7" s="523"/>
      <c r="BE7" s="523"/>
      <c r="BF7" s="523"/>
      <c r="BG7" s="523"/>
      <c r="BH7" s="523"/>
      <c r="BI7" s="523"/>
      <c r="BJ7" s="523"/>
      <c r="BK7" s="523"/>
      <c r="BL7" s="523"/>
      <c r="BM7" s="523"/>
      <c r="BN7" s="523"/>
      <c r="BO7" s="523"/>
      <c r="BP7" s="523"/>
      <c r="BQ7" s="523"/>
      <c r="BR7" s="523"/>
      <c r="BS7" s="523"/>
      <c r="BT7" s="523"/>
      <c r="BU7" s="523"/>
      <c r="BV7" s="523"/>
      <c r="BW7" s="523"/>
      <c r="BX7" s="523"/>
      <c r="BY7" s="523"/>
      <c r="BZ7" s="523"/>
      <c r="CA7" s="523"/>
      <c r="CB7" s="523"/>
      <c r="CC7" s="523"/>
      <c r="CD7" s="523"/>
      <c r="CE7" s="523"/>
      <c r="CF7" s="523"/>
      <c r="CG7" s="523"/>
      <c r="CH7" s="523"/>
      <c r="CI7" s="523"/>
      <c r="CJ7" s="523"/>
      <c r="CK7" s="523"/>
      <c r="CL7" s="523"/>
      <c r="CM7" s="523"/>
      <c r="CN7" s="523"/>
      <c r="CO7" s="523"/>
      <c r="CP7" s="523"/>
      <c r="CQ7" s="523"/>
      <c r="CR7" s="523"/>
      <c r="CS7" s="523"/>
      <c r="CT7" s="523"/>
      <c r="CU7" s="523"/>
      <c r="CV7" s="523"/>
      <c r="CW7" s="523"/>
      <c r="CX7" s="523"/>
      <c r="CY7" s="523"/>
      <c r="CZ7" s="523"/>
      <c r="DA7" s="523"/>
      <c r="DB7" s="523"/>
      <c r="DC7" s="523"/>
      <c r="DD7" s="523"/>
      <c r="DE7" s="523"/>
      <c r="DF7" s="523"/>
      <c r="DG7" s="523"/>
      <c r="DH7" s="523"/>
      <c r="DI7" s="523"/>
    </row>
    <row r="8" spans="1:113" s="525" customFormat="1" ht="16.5" customHeight="1" thickBot="1">
      <c r="A8" s="18"/>
      <c r="B8" s="1144"/>
      <c r="C8" s="742" t="s">
        <v>1518</v>
      </c>
      <c r="D8" s="742"/>
      <c r="E8" s="1145"/>
      <c r="F8" s="1145"/>
      <c r="G8" s="1145"/>
      <c r="H8" s="742"/>
      <c r="I8" s="742"/>
      <c r="J8" s="1145"/>
      <c r="K8" s="1145"/>
      <c r="L8" s="1146"/>
      <c r="M8" s="742" t="s">
        <v>1518</v>
      </c>
      <c r="N8" s="742"/>
      <c r="O8" s="1145"/>
      <c r="P8" s="1146"/>
      <c r="Q8" s="1145"/>
      <c r="R8" s="742"/>
      <c r="S8" s="742"/>
      <c r="T8" s="1145"/>
      <c r="U8" s="1145"/>
      <c r="V8" s="1146"/>
      <c r="W8" s="742" t="s">
        <v>1518</v>
      </c>
      <c r="X8" s="742"/>
      <c r="Y8" s="1145"/>
      <c r="Z8" s="1145"/>
      <c r="AA8" s="1145"/>
      <c r="AB8" s="1147"/>
      <c r="AC8" s="742"/>
      <c r="AD8" s="742"/>
      <c r="AE8" s="742"/>
      <c r="AF8" s="742"/>
      <c r="AG8" s="1148"/>
      <c r="AH8" s="19"/>
    </row>
    <row r="9" spans="1:113" s="526" customFormat="1" ht="39.6" thickBot="1">
      <c r="A9" s="20" t="s">
        <v>1399</v>
      </c>
      <c r="B9" s="1149" t="s">
        <v>1519</v>
      </c>
      <c r="C9" s="1150">
        <f t="array" ref="C9:AF9">TRANSPOSE(B10:B40)</f>
        <v>45412</v>
      </c>
      <c r="D9" s="1151">
        <v>45382</v>
      </c>
      <c r="E9" s="1151">
        <v>45351</v>
      </c>
      <c r="F9" s="1151">
        <v>45322</v>
      </c>
      <c r="G9" s="1151">
        <v>45291</v>
      </c>
      <c r="H9" s="1151">
        <v>45260</v>
      </c>
      <c r="I9" s="1151">
        <v>45230</v>
      </c>
      <c r="J9" s="1151">
        <v>45199</v>
      </c>
      <c r="K9" s="1151">
        <v>45169</v>
      </c>
      <c r="L9" s="1151">
        <v>45138</v>
      </c>
      <c r="M9" s="1151">
        <v>45107</v>
      </c>
      <c r="N9" s="1151">
        <v>45077</v>
      </c>
      <c r="O9" s="721">
        <v>45046</v>
      </c>
      <c r="P9" s="1151">
        <v>45016</v>
      </c>
      <c r="Q9" s="721">
        <v>44985</v>
      </c>
      <c r="R9" s="1151">
        <v>44957</v>
      </c>
      <c r="S9" s="721">
        <v>44926</v>
      </c>
      <c r="T9" s="721">
        <v>44895</v>
      </c>
      <c r="U9" s="721">
        <v>44865</v>
      </c>
      <c r="V9" s="1151">
        <v>44834</v>
      </c>
      <c r="W9" s="721">
        <v>44804</v>
      </c>
      <c r="X9" s="721">
        <v>44773</v>
      </c>
      <c r="Y9" s="721">
        <v>44742</v>
      </c>
      <c r="Z9" s="1151">
        <v>44712</v>
      </c>
      <c r="AA9" s="721">
        <v>44681</v>
      </c>
      <c r="AB9" s="1151">
        <v>44651</v>
      </c>
      <c r="AC9" s="721">
        <v>44620</v>
      </c>
      <c r="AD9" s="721">
        <v>44592</v>
      </c>
      <c r="AE9" s="721">
        <v>44561</v>
      </c>
      <c r="AF9" s="721">
        <v>44530</v>
      </c>
      <c r="AG9" s="20" t="s">
        <v>1520</v>
      </c>
      <c r="AH9" s="1152" t="s">
        <v>1521</v>
      </c>
    </row>
    <row r="10" spans="1:113" s="526" customFormat="1" ht="12.95">
      <c r="A10" s="723">
        <v>1</v>
      </c>
      <c r="B10" s="737">
        <f>EOMONTH(B11,1)</f>
        <v>45412</v>
      </c>
      <c r="C10" s="726"/>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726"/>
      <c r="AC10" s="712"/>
      <c r="AD10" s="731"/>
      <c r="AE10" s="731"/>
      <c r="AF10" s="743"/>
      <c r="AG10" s="684">
        <v>0</v>
      </c>
      <c r="AH10" s="21">
        <f t="shared" ref="AH10:AH40" si="0">SUM(C10:AG10)</f>
        <v>0</v>
      </c>
    </row>
    <row r="11" spans="1:113" s="526" customFormat="1" ht="12.95">
      <c r="A11" s="723">
        <v>2</v>
      </c>
      <c r="B11" s="724">
        <f>'1_Enrollment'!D4</f>
        <v>45382</v>
      </c>
      <c r="C11" s="729"/>
      <c r="D11" s="726"/>
      <c r="E11" s="726"/>
      <c r="F11" s="726"/>
      <c r="G11" s="726"/>
      <c r="H11" s="726"/>
      <c r="I11" s="726"/>
      <c r="J11" s="726"/>
      <c r="K11" s="726"/>
      <c r="L11" s="726"/>
      <c r="M11" s="726"/>
      <c r="N11" s="726"/>
      <c r="O11" s="726"/>
      <c r="P11" s="726"/>
      <c r="Q11" s="726"/>
      <c r="R11" s="726"/>
      <c r="S11" s="726"/>
      <c r="T11" s="726"/>
      <c r="U11" s="726"/>
      <c r="V11" s="726"/>
      <c r="W11" s="726"/>
      <c r="X11" s="726"/>
      <c r="Y11" s="726"/>
      <c r="Z11" s="726"/>
      <c r="AA11" s="726"/>
      <c r="AB11" s="726"/>
      <c r="AC11" s="710"/>
      <c r="AD11" s="731"/>
      <c r="AE11" s="731"/>
      <c r="AF11" s="744"/>
      <c r="AG11" s="684">
        <v>0</v>
      </c>
      <c r="AH11" s="21">
        <f t="shared" si="0"/>
        <v>0</v>
      </c>
    </row>
    <row r="12" spans="1:113" s="525" customFormat="1" ht="15" customHeight="1">
      <c r="A12" s="723">
        <v>3</v>
      </c>
      <c r="B12" s="724">
        <f t="shared" ref="B12:B39" si="1">EOMONTH(B11,-1)</f>
        <v>45351</v>
      </c>
      <c r="C12" s="729"/>
      <c r="D12" s="729"/>
      <c r="E12" s="725"/>
      <c r="F12" s="725"/>
      <c r="G12" s="725"/>
      <c r="H12" s="725"/>
      <c r="I12" s="725"/>
      <c r="J12" s="725"/>
      <c r="K12" s="725"/>
      <c r="L12" s="725"/>
      <c r="M12" s="725"/>
      <c r="N12" s="725"/>
      <c r="O12" s="725"/>
      <c r="P12" s="725"/>
      <c r="Q12" s="725"/>
      <c r="R12" s="725"/>
      <c r="S12" s="725"/>
      <c r="T12" s="725"/>
      <c r="U12" s="725"/>
      <c r="V12" s="725"/>
      <c r="W12" s="725"/>
      <c r="X12" s="725"/>
      <c r="Y12" s="725"/>
      <c r="Z12" s="725"/>
      <c r="AA12" s="725"/>
      <c r="AB12" s="725"/>
      <c r="AC12" s="717"/>
      <c r="AD12" s="717"/>
      <c r="AE12" s="717"/>
      <c r="AF12" s="744"/>
      <c r="AG12" s="684">
        <v>0</v>
      </c>
      <c r="AH12" s="21">
        <f t="shared" si="0"/>
        <v>0</v>
      </c>
    </row>
    <row r="13" spans="1:113" s="525" customFormat="1" ht="15" customHeight="1">
      <c r="A13" s="723">
        <v>4</v>
      </c>
      <c r="B13" s="724">
        <f>EOMONTH(B12,-1)</f>
        <v>45322</v>
      </c>
      <c r="C13" s="52"/>
      <c r="D13" s="729"/>
      <c r="E13" s="729"/>
      <c r="F13" s="725"/>
      <c r="G13" s="725"/>
      <c r="H13" s="725"/>
      <c r="I13" s="725"/>
      <c r="J13" s="725"/>
      <c r="K13" s="725"/>
      <c r="L13" s="725"/>
      <c r="M13" s="725"/>
      <c r="N13" s="725"/>
      <c r="O13" s="725"/>
      <c r="P13" s="725"/>
      <c r="Q13" s="725"/>
      <c r="R13" s="725"/>
      <c r="S13" s="725"/>
      <c r="T13" s="725"/>
      <c r="U13" s="725"/>
      <c r="V13" s="725"/>
      <c r="W13" s="725"/>
      <c r="X13" s="725"/>
      <c r="Y13" s="725"/>
      <c r="Z13" s="725"/>
      <c r="AA13" s="725"/>
      <c r="AB13" s="725"/>
      <c r="AC13" s="710"/>
      <c r="AD13" s="710"/>
      <c r="AE13" s="710"/>
      <c r="AF13" s="745"/>
      <c r="AG13" s="684">
        <v>0</v>
      </c>
      <c r="AH13" s="21">
        <f t="shared" si="0"/>
        <v>0</v>
      </c>
    </row>
    <row r="14" spans="1:113" s="525" customFormat="1" ht="15" customHeight="1">
      <c r="A14" s="723">
        <v>5</v>
      </c>
      <c r="B14" s="724">
        <f t="shared" si="1"/>
        <v>45291</v>
      </c>
      <c r="C14" s="52"/>
      <c r="D14" s="49"/>
      <c r="E14" s="729"/>
      <c r="F14" s="729"/>
      <c r="G14" s="725"/>
      <c r="H14" s="725"/>
      <c r="I14" s="725"/>
      <c r="J14" s="725"/>
      <c r="K14" s="725"/>
      <c r="L14" s="725"/>
      <c r="M14" s="725"/>
      <c r="N14" s="725"/>
      <c r="O14" s="725"/>
      <c r="P14" s="725"/>
      <c r="Q14" s="725"/>
      <c r="R14" s="725"/>
      <c r="S14" s="1153"/>
      <c r="T14" s="1153"/>
      <c r="U14" s="1153"/>
      <c r="V14" s="725"/>
      <c r="W14" s="725"/>
      <c r="X14" s="1153"/>
      <c r="Y14" s="1153"/>
      <c r="Z14" s="725"/>
      <c r="AA14" s="725"/>
      <c r="AB14" s="725"/>
      <c r="AC14" s="710"/>
      <c r="AD14" s="710"/>
      <c r="AE14" s="710"/>
      <c r="AF14" s="745"/>
      <c r="AG14" s="731">
        <v>0</v>
      </c>
      <c r="AH14" s="21">
        <f t="shared" si="0"/>
        <v>0</v>
      </c>
    </row>
    <row r="15" spans="1:113" s="525" customFormat="1" ht="15" customHeight="1">
      <c r="A15" s="723">
        <v>6</v>
      </c>
      <c r="B15" s="724">
        <f t="shared" si="1"/>
        <v>45260</v>
      </c>
      <c r="C15" s="52"/>
      <c r="D15" s="49"/>
      <c r="E15" s="49"/>
      <c r="F15" s="729"/>
      <c r="G15" s="729"/>
      <c r="H15" s="725"/>
      <c r="I15" s="725"/>
      <c r="J15" s="725"/>
      <c r="K15" s="725"/>
      <c r="L15" s="725"/>
      <c r="M15" s="725"/>
      <c r="N15" s="725"/>
      <c r="O15" s="725"/>
      <c r="P15" s="725"/>
      <c r="Q15" s="725"/>
      <c r="R15" s="725"/>
      <c r="S15" s="1153"/>
      <c r="T15" s="1153"/>
      <c r="U15" s="1153"/>
      <c r="V15" s="725"/>
      <c r="W15" s="725"/>
      <c r="X15" s="1153"/>
      <c r="Y15" s="1153"/>
      <c r="Z15" s="725"/>
      <c r="AA15" s="725"/>
      <c r="AB15" s="725"/>
      <c r="AC15" s="710"/>
      <c r="AD15" s="710"/>
      <c r="AE15" s="710"/>
      <c r="AF15" s="745"/>
      <c r="AG15" s="684">
        <v>0</v>
      </c>
      <c r="AH15" s="21">
        <f t="shared" si="0"/>
        <v>0</v>
      </c>
    </row>
    <row r="16" spans="1:113" s="525" customFormat="1" ht="15" customHeight="1">
      <c r="A16" s="723">
        <v>7</v>
      </c>
      <c r="B16" s="724">
        <f t="shared" si="1"/>
        <v>45230</v>
      </c>
      <c r="C16" s="52"/>
      <c r="D16" s="49"/>
      <c r="E16" s="49"/>
      <c r="F16" s="49"/>
      <c r="G16" s="729"/>
      <c r="H16" s="729"/>
      <c r="I16" s="725"/>
      <c r="J16" s="725"/>
      <c r="K16" s="725"/>
      <c r="L16" s="725"/>
      <c r="M16" s="725"/>
      <c r="N16" s="725"/>
      <c r="O16" s="725"/>
      <c r="P16" s="725"/>
      <c r="Q16" s="725"/>
      <c r="R16" s="725"/>
      <c r="S16" s="1153"/>
      <c r="T16" s="1153"/>
      <c r="U16" s="1153"/>
      <c r="V16" s="725"/>
      <c r="W16" s="725"/>
      <c r="X16" s="1153"/>
      <c r="Y16" s="1153"/>
      <c r="Z16" s="725"/>
      <c r="AA16" s="725"/>
      <c r="AB16" s="725"/>
      <c r="AC16" s="710"/>
      <c r="AD16" s="710"/>
      <c r="AE16" s="710"/>
      <c r="AF16" s="745"/>
      <c r="AG16" s="684">
        <v>0</v>
      </c>
      <c r="AH16" s="21">
        <f t="shared" si="0"/>
        <v>0</v>
      </c>
    </row>
    <row r="17" spans="1:34" s="525" customFormat="1" ht="15" customHeight="1">
      <c r="A17" s="723">
        <v>8</v>
      </c>
      <c r="B17" s="724">
        <f t="shared" si="1"/>
        <v>45199</v>
      </c>
      <c r="C17" s="52"/>
      <c r="D17" s="49"/>
      <c r="E17" s="49"/>
      <c r="F17" s="50"/>
      <c r="G17" s="49"/>
      <c r="H17" s="729"/>
      <c r="I17" s="729"/>
      <c r="J17" s="725"/>
      <c r="K17" s="725"/>
      <c r="L17" s="725"/>
      <c r="M17" s="725"/>
      <c r="N17" s="725"/>
      <c r="O17" s="725"/>
      <c r="P17" s="725"/>
      <c r="Q17" s="725"/>
      <c r="R17" s="725"/>
      <c r="S17" s="1153"/>
      <c r="T17" s="1153"/>
      <c r="U17" s="1153"/>
      <c r="V17" s="725"/>
      <c r="W17" s="725"/>
      <c r="X17" s="1153"/>
      <c r="Y17" s="1153"/>
      <c r="Z17" s="725"/>
      <c r="AA17" s="725"/>
      <c r="AB17" s="725"/>
      <c r="AC17" s="710"/>
      <c r="AD17" s="710"/>
      <c r="AE17" s="710"/>
      <c r="AF17" s="745"/>
      <c r="AG17" s="684">
        <v>0</v>
      </c>
      <c r="AH17" s="21">
        <f t="shared" si="0"/>
        <v>0</v>
      </c>
    </row>
    <row r="18" spans="1:34" s="525" customFormat="1" ht="15" customHeight="1">
      <c r="A18" s="723">
        <v>9</v>
      </c>
      <c r="B18" s="724">
        <f t="shared" si="1"/>
        <v>45169</v>
      </c>
      <c r="C18" s="52"/>
      <c r="D18" s="49"/>
      <c r="E18" s="49"/>
      <c r="F18" s="49"/>
      <c r="G18" s="49"/>
      <c r="H18" s="49"/>
      <c r="I18" s="729"/>
      <c r="J18" s="729"/>
      <c r="K18" s="725"/>
      <c r="L18" s="725"/>
      <c r="M18" s="725"/>
      <c r="N18" s="725"/>
      <c r="O18" s="725"/>
      <c r="P18" s="725"/>
      <c r="Q18" s="725"/>
      <c r="R18" s="725"/>
      <c r="S18" s="1153"/>
      <c r="T18" s="1153"/>
      <c r="U18" s="1153"/>
      <c r="V18" s="725"/>
      <c r="W18" s="725"/>
      <c r="X18" s="1153"/>
      <c r="Y18" s="1153"/>
      <c r="Z18" s="725"/>
      <c r="AA18" s="725"/>
      <c r="AB18" s="683"/>
      <c r="AC18" s="710"/>
      <c r="AD18" s="710"/>
      <c r="AE18" s="710"/>
      <c r="AF18" s="745"/>
      <c r="AG18" s="684">
        <v>0</v>
      </c>
      <c r="AH18" s="21">
        <f t="shared" si="0"/>
        <v>0</v>
      </c>
    </row>
    <row r="19" spans="1:34" s="525" customFormat="1" ht="15" customHeight="1">
      <c r="A19" s="723">
        <v>10</v>
      </c>
      <c r="B19" s="724">
        <f t="shared" si="1"/>
        <v>45138</v>
      </c>
      <c r="C19" s="52"/>
      <c r="D19" s="49"/>
      <c r="E19" s="49"/>
      <c r="F19" s="49"/>
      <c r="G19" s="49"/>
      <c r="H19" s="49"/>
      <c r="I19" s="49"/>
      <c r="J19" s="729"/>
      <c r="K19" s="729"/>
      <c r="L19" s="725"/>
      <c r="M19" s="725"/>
      <c r="N19" s="725"/>
      <c r="O19" s="725"/>
      <c r="P19" s="725"/>
      <c r="Q19" s="725"/>
      <c r="R19" s="725"/>
      <c r="S19" s="1153"/>
      <c r="T19" s="1153"/>
      <c r="U19" s="1153"/>
      <c r="V19" s="725"/>
      <c r="W19" s="725"/>
      <c r="X19" s="1153"/>
      <c r="Y19" s="1153"/>
      <c r="Z19" s="725"/>
      <c r="AA19" s="725"/>
      <c r="AB19" s="725"/>
      <c r="AC19" s="710"/>
      <c r="AD19" s="710"/>
      <c r="AE19" s="710"/>
      <c r="AF19" s="745"/>
      <c r="AG19" s="684">
        <v>0</v>
      </c>
      <c r="AH19" s="21">
        <f t="shared" si="0"/>
        <v>0</v>
      </c>
    </row>
    <row r="20" spans="1:34" s="525" customFormat="1" ht="15" customHeight="1">
      <c r="A20" s="723">
        <v>11</v>
      </c>
      <c r="B20" s="724">
        <f t="shared" si="1"/>
        <v>45107</v>
      </c>
      <c r="C20" s="52"/>
      <c r="D20" s="49"/>
      <c r="E20" s="49"/>
      <c r="F20" s="49"/>
      <c r="G20" s="49"/>
      <c r="H20" s="49"/>
      <c r="I20" s="49"/>
      <c r="J20" s="49"/>
      <c r="K20" s="729"/>
      <c r="L20" s="729"/>
      <c r="M20" s="725"/>
      <c r="N20" s="725"/>
      <c r="O20" s="725"/>
      <c r="P20" s="725"/>
      <c r="Q20" s="725"/>
      <c r="R20" s="725"/>
      <c r="S20" s="1153"/>
      <c r="T20" s="1153"/>
      <c r="U20" s="1153"/>
      <c r="V20" s="725"/>
      <c r="W20" s="725"/>
      <c r="X20" s="1153"/>
      <c r="Y20" s="1153"/>
      <c r="Z20" s="725"/>
      <c r="AA20" s="725"/>
      <c r="AB20" s="725"/>
      <c r="AC20" s="710"/>
      <c r="AD20" s="710"/>
      <c r="AE20" s="710"/>
      <c r="AF20" s="745"/>
      <c r="AG20" s="684">
        <v>0</v>
      </c>
      <c r="AH20" s="21">
        <f t="shared" si="0"/>
        <v>0</v>
      </c>
    </row>
    <row r="21" spans="1:34" s="525" customFormat="1" ht="15" customHeight="1">
      <c r="A21" s="723">
        <v>12</v>
      </c>
      <c r="B21" s="724">
        <f t="shared" si="1"/>
        <v>45077</v>
      </c>
      <c r="C21" s="52"/>
      <c r="D21" s="49"/>
      <c r="E21" s="49"/>
      <c r="F21" s="49"/>
      <c r="G21" s="49"/>
      <c r="H21" s="49"/>
      <c r="I21" s="49"/>
      <c r="J21" s="49"/>
      <c r="K21" s="49"/>
      <c r="L21" s="729"/>
      <c r="M21" s="729"/>
      <c r="N21" s="725"/>
      <c r="O21" s="725"/>
      <c r="P21" s="725"/>
      <c r="Q21" s="725"/>
      <c r="R21" s="725"/>
      <c r="S21" s="1153"/>
      <c r="T21" s="1153"/>
      <c r="U21" s="1153"/>
      <c r="V21" s="725"/>
      <c r="W21" s="725"/>
      <c r="X21" s="1153"/>
      <c r="Y21" s="1153"/>
      <c r="Z21" s="725"/>
      <c r="AA21" s="725"/>
      <c r="AB21" s="725"/>
      <c r="AC21" s="710"/>
      <c r="AD21" s="710"/>
      <c r="AE21" s="710"/>
      <c r="AF21" s="745"/>
      <c r="AG21" s="684">
        <v>0</v>
      </c>
      <c r="AH21" s="21">
        <f t="shared" si="0"/>
        <v>0</v>
      </c>
    </row>
    <row r="22" spans="1:34" s="525" customFormat="1" ht="15" customHeight="1">
      <c r="A22" s="723">
        <v>13</v>
      </c>
      <c r="B22" s="724">
        <f t="shared" si="1"/>
        <v>45046</v>
      </c>
      <c r="C22" s="52"/>
      <c r="D22" s="49"/>
      <c r="E22" s="49"/>
      <c r="F22" s="49"/>
      <c r="G22" s="49"/>
      <c r="H22" s="49"/>
      <c r="I22" s="49"/>
      <c r="J22" s="49"/>
      <c r="K22" s="49"/>
      <c r="L22" s="49"/>
      <c r="M22" s="729"/>
      <c r="N22" s="729"/>
      <c r="O22" s="725"/>
      <c r="P22" s="725"/>
      <c r="Q22" s="725"/>
      <c r="R22" s="725"/>
      <c r="S22" s="1153"/>
      <c r="T22" s="1153"/>
      <c r="U22" s="1153"/>
      <c r="V22" s="725"/>
      <c r="W22" s="725"/>
      <c r="X22" s="1153"/>
      <c r="Y22" s="1153"/>
      <c r="Z22" s="725"/>
      <c r="AA22" s="725"/>
      <c r="AB22" s="725"/>
      <c r="AC22" s="710"/>
      <c r="AD22" s="710"/>
      <c r="AE22" s="710"/>
      <c r="AF22" s="745"/>
      <c r="AG22" s="684">
        <v>0</v>
      </c>
      <c r="AH22" s="21">
        <f t="shared" si="0"/>
        <v>0</v>
      </c>
    </row>
    <row r="23" spans="1:34" s="525" customFormat="1" ht="15" customHeight="1">
      <c r="A23" s="723">
        <v>14</v>
      </c>
      <c r="B23" s="724">
        <f t="shared" si="1"/>
        <v>45016</v>
      </c>
      <c r="C23" s="52"/>
      <c r="D23" s="49"/>
      <c r="E23" s="49"/>
      <c r="F23" s="49"/>
      <c r="G23" s="49"/>
      <c r="H23" s="49"/>
      <c r="I23" s="49"/>
      <c r="J23" s="49"/>
      <c r="K23" s="49"/>
      <c r="L23" s="49"/>
      <c r="M23" s="49"/>
      <c r="N23" s="729"/>
      <c r="O23" s="729"/>
      <c r="P23" s="725"/>
      <c r="Q23" s="725"/>
      <c r="R23" s="725"/>
      <c r="S23" s="1153"/>
      <c r="T23" s="1153"/>
      <c r="U23" s="1153"/>
      <c r="V23" s="725"/>
      <c r="W23" s="725"/>
      <c r="X23" s="1153"/>
      <c r="Y23" s="1153"/>
      <c r="Z23" s="725"/>
      <c r="AA23" s="725"/>
      <c r="AB23" s="725"/>
      <c r="AC23" s="710"/>
      <c r="AD23" s="710"/>
      <c r="AE23" s="710"/>
      <c r="AF23" s="745"/>
      <c r="AG23" s="684">
        <v>0</v>
      </c>
      <c r="AH23" s="21">
        <f t="shared" si="0"/>
        <v>0</v>
      </c>
    </row>
    <row r="24" spans="1:34" s="525" customFormat="1" ht="15" customHeight="1">
      <c r="A24" s="723">
        <v>15</v>
      </c>
      <c r="B24" s="724">
        <f t="shared" si="1"/>
        <v>44985</v>
      </c>
      <c r="C24" s="52"/>
      <c r="D24" s="49"/>
      <c r="E24" s="49"/>
      <c r="F24" s="49"/>
      <c r="G24" s="49"/>
      <c r="H24" s="49"/>
      <c r="I24" s="49"/>
      <c r="J24" s="49"/>
      <c r="K24" s="49"/>
      <c r="L24" s="49"/>
      <c r="M24" s="49"/>
      <c r="N24" s="49"/>
      <c r="O24" s="729"/>
      <c r="P24" s="729"/>
      <c r="Q24" s="725"/>
      <c r="R24" s="725"/>
      <c r="S24" s="1153"/>
      <c r="T24" s="1153"/>
      <c r="U24" s="1153"/>
      <c r="V24" s="725"/>
      <c r="W24" s="725"/>
      <c r="X24" s="1153"/>
      <c r="Y24" s="1153"/>
      <c r="Z24" s="725"/>
      <c r="AA24" s="725"/>
      <c r="AB24" s="725"/>
      <c r="AC24" s="710"/>
      <c r="AD24" s="710"/>
      <c r="AE24" s="710"/>
      <c r="AF24" s="745"/>
      <c r="AG24" s="684">
        <v>0</v>
      </c>
      <c r="AH24" s="21">
        <f t="shared" si="0"/>
        <v>0</v>
      </c>
    </row>
    <row r="25" spans="1:34" s="525" customFormat="1" ht="15" customHeight="1">
      <c r="A25" s="723">
        <v>16</v>
      </c>
      <c r="B25" s="724">
        <f t="shared" si="1"/>
        <v>44957</v>
      </c>
      <c r="C25" s="52"/>
      <c r="D25" s="49"/>
      <c r="E25" s="49"/>
      <c r="F25" s="49"/>
      <c r="G25" s="49"/>
      <c r="H25" s="49"/>
      <c r="I25" s="49"/>
      <c r="J25" s="49"/>
      <c r="K25" s="49"/>
      <c r="L25" s="49"/>
      <c r="M25" s="49"/>
      <c r="N25" s="49"/>
      <c r="O25" s="1154"/>
      <c r="P25" s="730"/>
      <c r="Q25" s="729"/>
      <c r="R25" s="725"/>
      <c r="S25" s="1153"/>
      <c r="T25" s="1153"/>
      <c r="U25" s="1153"/>
      <c r="V25" s="725"/>
      <c r="W25" s="725"/>
      <c r="X25" s="1153"/>
      <c r="Y25" s="1153"/>
      <c r="Z25" s="725"/>
      <c r="AA25" s="725"/>
      <c r="AB25" s="725"/>
      <c r="AC25" s="710"/>
      <c r="AD25" s="710"/>
      <c r="AE25" s="710"/>
      <c r="AF25" s="745"/>
      <c r="AG25" s="684">
        <v>0</v>
      </c>
      <c r="AH25" s="21">
        <f t="shared" si="0"/>
        <v>0</v>
      </c>
    </row>
    <row r="26" spans="1:34" s="525" customFormat="1" ht="15" customHeight="1">
      <c r="A26" s="723">
        <v>17</v>
      </c>
      <c r="B26" s="724">
        <f t="shared" si="1"/>
        <v>44926</v>
      </c>
      <c r="C26" s="52"/>
      <c r="D26" s="49"/>
      <c r="E26" s="49"/>
      <c r="F26" s="49"/>
      <c r="G26" s="49"/>
      <c r="H26" s="49"/>
      <c r="I26" s="49"/>
      <c r="J26" s="49"/>
      <c r="K26" s="49"/>
      <c r="L26" s="49"/>
      <c r="M26" s="49"/>
      <c r="N26" s="49"/>
      <c r="O26" s="1154"/>
      <c r="P26" s="49"/>
      <c r="Q26" s="729"/>
      <c r="R26" s="729"/>
      <c r="S26" s="1153"/>
      <c r="T26" s="1153"/>
      <c r="U26" s="1153"/>
      <c r="V26" s="725"/>
      <c r="W26" s="725"/>
      <c r="X26" s="1153"/>
      <c r="Y26" s="1153"/>
      <c r="Z26" s="725"/>
      <c r="AA26" s="725"/>
      <c r="AB26" s="725"/>
      <c r="AC26" s="710"/>
      <c r="AD26" s="710"/>
      <c r="AE26" s="710"/>
      <c r="AF26" s="745"/>
      <c r="AG26" s="684">
        <v>0</v>
      </c>
      <c r="AH26" s="21">
        <f t="shared" si="0"/>
        <v>0</v>
      </c>
    </row>
    <row r="27" spans="1:34" s="525" customFormat="1" ht="15" customHeight="1">
      <c r="A27" s="723">
        <v>18</v>
      </c>
      <c r="B27" s="724">
        <f t="shared" si="1"/>
        <v>44895</v>
      </c>
      <c r="C27" s="52"/>
      <c r="D27" s="49"/>
      <c r="E27" s="49"/>
      <c r="F27" s="49"/>
      <c r="G27" s="49"/>
      <c r="H27" s="49"/>
      <c r="I27" s="49"/>
      <c r="J27" s="49"/>
      <c r="K27" s="49"/>
      <c r="L27" s="49"/>
      <c r="M27" s="49"/>
      <c r="N27" s="49"/>
      <c r="O27" s="1154"/>
      <c r="P27" s="49"/>
      <c r="Q27" s="49"/>
      <c r="R27" s="729"/>
      <c r="S27" s="729"/>
      <c r="T27" s="1153"/>
      <c r="U27" s="1153"/>
      <c r="V27" s="725"/>
      <c r="W27" s="725"/>
      <c r="X27" s="1153"/>
      <c r="Y27" s="1153"/>
      <c r="Z27" s="725"/>
      <c r="AA27" s="725"/>
      <c r="AB27" s="725"/>
      <c r="AC27" s="710"/>
      <c r="AD27" s="710"/>
      <c r="AE27" s="710"/>
      <c r="AF27" s="745"/>
      <c r="AG27" s="684">
        <v>0</v>
      </c>
      <c r="AH27" s="21">
        <f t="shared" si="0"/>
        <v>0</v>
      </c>
    </row>
    <row r="28" spans="1:34" s="525" customFormat="1" ht="15" customHeight="1">
      <c r="A28" s="723">
        <v>19</v>
      </c>
      <c r="B28" s="724">
        <f t="shared" si="1"/>
        <v>44865</v>
      </c>
      <c r="C28" s="52"/>
      <c r="D28" s="49"/>
      <c r="E28" s="49"/>
      <c r="F28" s="49"/>
      <c r="G28" s="49"/>
      <c r="H28" s="49"/>
      <c r="I28" s="49"/>
      <c r="J28" s="49"/>
      <c r="K28" s="49"/>
      <c r="L28" s="49"/>
      <c r="M28" s="49"/>
      <c r="N28" s="49"/>
      <c r="O28" s="1154"/>
      <c r="P28" s="49"/>
      <c r="Q28" s="1154"/>
      <c r="R28" s="49"/>
      <c r="S28" s="729"/>
      <c r="T28" s="729"/>
      <c r="U28" s="1153"/>
      <c r="V28" s="725"/>
      <c r="W28" s="725"/>
      <c r="X28" s="1153"/>
      <c r="Y28" s="1153"/>
      <c r="Z28" s="725"/>
      <c r="AA28" s="725"/>
      <c r="AB28" s="725"/>
      <c r="AC28" s="710"/>
      <c r="AD28" s="710"/>
      <c r="AE28" s="710"/>
      <c r="AF28" s="745"/>
      <c r="AG28" s="684">
        <v>0</v>
      </c>
      <c r="AH28" s="21">
        <f t="shared" si="0"/>
        <v>0</v>
      </c>
    </row>
    <row r="29" spans="1:34" s="525" customFormat="1" ht="15" customHeight="1">
      <c r="A29" s="723">
        <v>20</v>
      </c>
      <c r="B29" s="724">
        <f t="shared" si="1"/>
        <v>44834</v>
      </c>
      <c r="C29" s="52"/>
      <c r="D29" s="49"/>
      <c r="E29" s="49"/>
      <c r="F29" s="49"/>
      <c r="G29" s="49"/>
      <c r="H29" s="49"/>
      <c r="I29" s="49"/>
      <c r="J29" s="49"/>
      <c r="K29" s="49"/>
      <c r="L29" s="49"/>
      <c r="M29" s="49"/>
      <c r="N29" s="49"/>
      <c r="O29" s="1154"/>
      <c r="P29" s="49"/>
      <c r="Q29" s="1154"/>
      <c r="R29" s="49"/>
      <c r="S29" s="49"/>
      <c r="T29" s="729"/>
      <c r="U29" s="729"/>
      <c r="V29" s="725"/>
      <c r="W29" s="725"/>
      <c r="X29" s="1153"/>
      <c r="Y29" s="1153"/>
      <c r="Z29" s="725"/>
      <c r="AA29" s="725"/>
      <c r="AB29" s="725"/>
      <c r="AC29" s="710"/>
      <c r="AD29" s="710"/>
      <c r="AE29" s="710"/>
      <c r="AF29" s="745"/>
      <c r="AG29" s="684">
        <v>0</v>
      </c>
      <c r="AH29" s="21">
        <f t="shared" si="0"/>
        <v>0</v>
      </c>
    </row>
    <row r="30" spans="1:34" s="525" customFormat="1" ht="15" customHeight="1">
      <c r="A30" s="723">
        <v>21</v>
      </c>
      <c r="B30" s="724">
        <f t="shared" si="1"/>
        <v>44804</v>
      </c>
      <c r="C30" s="52"/>
      <c r="D30" s="49"/>
      <c r="E30" s="49"/>
      <c r="F30" s="49"/>
      <c r="G30" s="49"/>
      <c r="H30" s="49"/>
      <c r="I30" s="49"/>
      <c r="J30" s="49"/>
      <c r="K30" s="49"/>
      <c r="L30" s="49"/>
      <c r="M30" s="49"/>
      <c r="N30" s="49"/>
      <c r="O30" s="1154"/>
      <c r="P30" s="49"/>
      <c r="Q30" s="1154"/>
      <c r="R30" s="49"/>
      <c r="S30" s="1154"/>
      <c r="T30" s="49"/>
      <c r="U30" s="729"/>
      <c r="V30" s="729"/>
      <c r="W30" s="725"/>
      <c r="X30" s="1153"/>
      <c r="Y30" s="1153"/>
      <c r="Z30" s="725"/>
      <c r="AA30" s="725"/>
      <c r="AB30" s="725"/>
      <c r="AC30" s="710"/>
      <c r="AD30" s="710"/>
      <c r="AE30" s="710"/>
      <c r="AF30" s="745"/>
      <c r="AG30" s="684">
        <v>0</v>
      </c>
      <c r="AH30" s="21">
        <f t="shared" si="0"/>
        <v>0</v>
      </c>
    </row>
    <row r="31" spans="1:34" s="525" customFormat="1" ht="15" customHeight="1">
      <c r="A31" s="723">
        <v>22</v>
      </c>
      <c r="B31" s="724">
        <f t="shared" si="1"/>
        <v>44773</v>
      </c>
      <c r="C31" s="52"/>
      <c r="D31" s="49"/>
      <c r="E31" s="49"/>
      <c r="F31" s="49"/>
      <c r="G31" s="49"/>
      <c r="H31" s="49"/>
      <c r="I31" s="49"/>
      <c r="J31" s="49"/>
      <c r="K31" s="49"/>
      <c r="L31" s="49"/>
      <c r="M31" s="49"/>
      <c r="N31" s="49"/>
      <c r="O31" s="1154"/>
      <c r="P31" s="49"/>
      <c r="Q31" s="1154"/>
      <c r="R31" s="49"/>
      <c r="S31" s="1154"/>
      <c r="T31" s="1154"/>
      <c r="U31" s="49"/>
      <c r="V31" s="729"/>
      <c r="W31" s="729"/>
      <c r="X31" s="1153"/>
      <c r="Y31" s="1153"/>
      <c r="Z31" s="725"/>
      <c r="AA31" s="725"/>
      <c r="AB31" s="725"/>
      <c r="AC31" s="710"/>
      <c r="AD31" s="710"/>
      <c r="AE31" s="710"/>
      <c r="AF31" s="745"/>
      <c r="AG31" s="684">
        <v>0</v>
      </c>
      <c r="AH31" s="21">
        <f t="shared" si="0"/>
        <v>0</v>
      </c>
    </row>
    <row r="32" spans="1:34" s="525" customFormat="1" ht="15" customHeight="1">
      <c r="A32" s="723">
        <v>23</v>
      </c>
      <c r="B32" s="724">
        <f t="shared" si="1"/>
        <v>44742</v>
      </c>
      <c r="C32" s="52"/>
      <c r="D32" s="49"/>
      <c r="E32" s="49"/>
      <c r="F32" s="49"/>
      <c r="G32" s="49"/>
      <c r="H32" s="49"/>
      <c r="I32" s="49"/>
      <c r="J32" s="49"/>
      <c r="K32" s="49"/>
      <c r="L32" s="49"/>
      <c r="M32" s="49"/>
      <c r="N32" s="49"/>
      <c r="O32" s="1154"/>
      <c r="P32" s="49"/>
      <c r="Q32" s="1154"/>
      <c r="R32" s="49"/>
      <c r="S32" s="1154"/>
      <c r="T32" s="1154"/>
      <c r="U32" s="1154"/>
      <c r="V32" s="49"/>
      <c r="W32" s="729"/>
      <c r="X32" s="729"/>
      <c r="Y32" s="1153"/>
      <c r="Z32" s="725"/>
      <c r="AA32" s="725"/>
      <c r="AB32" s="725"/>
      <c r="AC32" s="710"/>
      <c r="AD32" s="710"/>
      <c r="AE32" s="710"/>
      <c r="AF32" s="745"/>
      <c r="AG32" s="684">
        <v>0</v>
      </c>
      <c r="AH32" s="21">
        <f t="shared" si="0"/>
        <v>0</v>
      </c>
    </row>
    <row r="33" spans="1:78" s="525" customFormat="1" ht="15" customHeight="1">
      <c r="A33" s="723">
        <v>24</v>
      </c>
      <c r="B33" s="724">
        <f t="shared" si="1"/>
        <v>44712</v>
      </c>
      <c r="C33" s="52"/>
      <c r="D33" s="49"/>
      <c r="E33" s="49"/>
      <c r="F33" s="49"/>
      <c r="G33" s="49"/>
      <c r="H33" s="49"/>
      <c r="I33" s="49"/>
      <c r="J33" s="49"/>
      <c r="K33" s="49"/>
      <c r="L33" s="49"/>
      <c r="M33" s="49"/>
      <c r="N33" s="49"/>
      <c r="O33" s="1154"/>
      <c r="P33" s="49"/>
      <c r="Q33" s="1154"/>
      <c r="R33" s="49"/>
      <c r="S33" s="1154"/>
      <c r="T33" s="1154"/>
      <c r="U33" s="1154"/>
      <c r="V33" s="49"/>
      <c r="W33" s="49"/>
      <c r="X33" s="729"/>
      <c r="Y33" s="729"/>
      <c r="Z33" s="725"/>
      <c r="AA33" s="725"/>
      <c r="AB33" s="725"/>
      <c r="AC33" s="710"/>
      <c r="AD33" s="710"/>
      <c r="AE33" s="710"/>
      <c r="AF33" s="745"/>
      <c r="AG33" s="684">
        <v>0</v>
      </c>
      <c r="AH33" s="21">
        <f t="shared" si="0"/>
        <v>0</v>
      </c>
    </row>
    <row r="34" spans="1:78" s="525" customFormat="1" ht="15" customHeight="1">
      <c r="A34" s="723">
        <v>25</v>
      </c>
      <c r="B34" s="724">
        <f t="shared" si="1"/>
        <v>44681</v>
      </c>
      <c r="C34" s="52"/>
      <c r="D34" s="49"/>
      <c r="E34" s="49"/>
      <c r="F34" s="49"/>
      <c r="G34" s="49"/>
      <c r="H34" s="49"/>
      <c r="I34" s="49"/>
      <c r="J34" s="49"/>
      <c r="K34" s="49"/>
      <c r="L34" s="49"/>
      <c r="M34" s="49"/>
      <c r="N34" s="49"/>
      <c r="O34" s="1154"/>
      <c r="P34" s="49"/>
      <c r="Q34" s="1154"/>
      <c r="R34" s="49"/>
      <c r="S34" s="1154"/>
      <c r="T34" s="1154"/>
      <c r="U34" s="1154"/>
      <c r="V34" s="49"/>
      <c r="W34" s="1154"/>
      <c r="X34" s="1154"/>
      <c r="Y34" s="729"/>
      <c r="Z34" s="729"/>
      <c r="AA34" s="725"/>
      <c r="AB34" s="725"/>
      <c r="AC34" s="710"/>
      <c r="AD34" s="710"/>
      <c r="AE34" s="710"/>
      <c r="AF34" s="745"/>
      <c r="AG34" s="684">
        <v>0</v>
      </c>
      <c r="AH34" s="21">
        <f t="shared" si="0"/>
        <v>0</v>
      </c>
    </row>
    <row r="35" spans="1:78" s="525" customFormat="1" ht="15" customHeight="1">
      <c r="A35" s="723">
        <v>26</v>
      </c>
      <c r="B35" s="724">
        <f t="shared" si="1"/>
        <v>44651</v>
      </c>
      <c r="C35" s="52"/>
      <c r="D35" s="49"/>
      <c r="E35" s="49"/>
      <c r="F35" s="49"/>
      <c r="G35" s="49"/>
      <c r="H35" s="49"/>
      <c r="I35" s="49"/>
      <c r="J35" s="49"/>
      <c r="K35" s="49"/>
      <c r="L35" s="49"/>
      <c r="M35" s="49"/>
      <c r="N35" s="49"/>
      <c r="O35" s="1154"/>
      <c r="P35" s="49"/>
      <c r="Q35" s="1154"/>
      <c r="R35" s="49"/>
      <c r="S35" s="1154"/>
      <c r="T35" s="1154"/>
      <c r="U35" s="1154"/>
      <c r="V35" s="49"/>
      <c r="W35" s="1154"/>
      <c r="X35" s="1154"/>
      <c r="Y35" s="1154"/>
      <c r="Z35" s="730"/>
      <c r="AA35" s="729"/>
      <c r="AB35" s="725"/>
      <c r="AC35" s="710"/>
      <c r="AD35" s="710"/>
      <c r="AE35" s="710"/>
      <c r="AF35" s="745"/>
      <c r="AG35" s="684">
        <v>0</v>
      </c>
      <c r="AH35" s="21">
        <f t="shared" si="0"/>
        <v>0</v>
      </c>
    </row>
    <row r="36" spans="1:78" s="525" customFormat="1" ht="15" customHeight="1">
      <c r="A36" s="723">
        <v>27</v>
      </c>
      <c r="B36" s="724">
        <f t="shared" si="1"/>
        <v>44620</v>
      </c>
      <c r="C36" s="52"/>
      <c r="D36" s="49"/>
      <c r="E36" s="49"/>
      <c r="F36" s="49"/>
      <c r="G36" s="49"/>
      <c r="H36" s="49"/>
      <c r="I36" s="49"/>
      <c r="J36" s="49"/>
      <c r="K36" s="49"/>
      <c r="L36" s="49"/>
      <c r="M36" s="49"/>
      <c r="N36" s="49"/>
      <c r="O36" s="1154"/>
      <c r="P36" s="49"/>
      <c r="Q36" s="1154"/>
      <c r="R36" s="49"/>
      <c r="S36" s="1154"/>
      <c r="T36" s="1154"/>
      <c r="U36" s="1154"/>
      <c r="V36" s="49"/>
      <c r="W36" s="1154"/>
      <c r="X36" s="1154"/>
      <c r="Y36" s="1154"/>
      <c r="Z36" s="49"/>
      <c r="AA36" s="729"/>
      <c r="AB36" s="729"/>
      <c r="AC36" s="710"/>
      <c r="AD36" s="710"/>
      <c r="AE36" s="710"/>
      <c r="AF36" s="745"/>
      <c r="AG36" s="684">
        <v>0</v>
      </c>
      <c r="AH36" s="21">
        <f t="shared" si="0"/>
        <v>0</v>
      </c>
    </row>
    <row r="37" spans="1:78" s="525" customFormat="1" ht="15" customHeight="1">
      <c r="A37" s="723">
        <v>28</v>
      </c>
      <c r="B37" s="724">
        <f t="shared" si="1"/>
        <v>44592</v>
      </c>
      <c r="C37" s="52"/>
      <c r="D37" s="49"/>
      <c r="E37" s="49"/>
      <c r="F37" s="49"/>
      <c r="G37" s="49"/>
      <c r="H37" s="49"/>
      <c r="I37" s="49"/>
      <c r="J37" s="49"/>
      <c r="K37" s="49"/>
      <c r="L37" s="49"/>
      <c r="M37" s="49"/>
      <c r="N37" s="49"/>
      <c r="O37" s="1154"/>
      <c r="P37" s="49"/>
      <c r="Q37" s="1154"/>
      <c r="R37" s="49"/>
      <c r="S37" s="1154"/>
      <c r="T37" s="1154"/>
      <c r="U37" s="1154"/>
      <c r="V37" s="49"/>
      <c r="W37" s="1154"/>
      <c r="X37" s="1154"/>
      <c r="Y37" s="1154"/>
      <c r="Z37" s="49"/>
      <c r="AA37" s="49"/>
      <c r="AB37" s="729"/>
      <c r="AC37" s="729"/>
      <c r="AD37" s="710"/>
      <c r="AE37" s="710"/>
      <c r="AF37" s="745"/>
      <c r="AG37" s="684">
        <v>0</v>
      </c>
      <c r="AH37" s="21">
        <f t="shared" si="0"/>
        <v>0</v>
      </c>
    </row>
    <row r="38" spans="1:78" s="525" customFormat="1" ht="15" customHeight="1">
      <c r="A38" s="723">
        <v>29</v>
      </c>
      <c r="B38" s="724">
        <f t="shared" si="1"/>
        <v>44561</v>
      </c>
      <c r="C38" s="52"/>
      <c r="D38" s="49"/>
      <c r="E38" s="49"/>
      <c r="F38" s="49"/>
      <c r="G38" s="49"/>
      <c r="H38" s="49"/>
      <c r="I38" s="49"/>
      <c r="J38" s="49"/>
      <c r="K38" s="49"/>
      <c r="L38" s="49"/>
      <c r="M38" s="49"/>
      <c r="N38" s="49"/>
      <c r="O38" s="1154"/>
      <c r="P38" s="49"/>
      <c r="Q38" s="1154"/>
      <c r="R38" s="49"/>
      <c r="S38" s="1154"/>
      <c r="T38" s="1154"/>
      <c r="U38" s="1154"/>
      <c r="V38" s="49"/>
      <c r="W38" s="1154"/>
      <c r="X38" s="1154"/>
      <c r="Y38" s="1154"/>
      <c r="Z38" s="49"/>
      <c r="AA38" s="1154"/>
      <c r="AB38" s="49"/>
      <c r="AC38" s="729"/>
      <c r="AD38" s="729"/>
      <c r="AE38" s="710"/>
      <c r="AF38" s="745"/>
      <c r="AG38" s="684">
        <v>0</v>
      </c>
      <c r="AH38" s="21">
        <f t="shared" si="0"/>
        <v>0</v>
      </c>
    </row>
    <row r="39" spans="1:78" s="525" customFormat="1" ht="39.950000000000003" customHeight="1">
      <c r="A39" s="723">
        <v>30</v>
      </c>
      <c r="B39" s="724">
        <f t="shared" si="1"/>
        <v>44530</v>
      </c>
      <c r="C39" s="52"/>
      <c r="D39" s="49"/>
      <c r="E39" s="49"/>
      <c r="F39" s="49"/>
      <c r="G39" s="49"/>
      <c r="H39" s="49"/>
      <c r="I39" s="49"/>
      <c r="J39" s="49"/>
      <c r="K39" s="49"/>
      <c r="L39" s="49"/>
      <c r="M39" s="49"/>
      <c r="N39" s="49"/>
      <c r="O39" s="1154"/>
      <c r="P39" s="49"/>
      <c r="Q39" s="1154"/>
      <c r="R39" s="49"/>
      <c r="S39" s="1154"/>
      <c r="T39" s="1154"/>
      <c r="U39" s="1154"/>
      <c r="V39" s="49"/>
      <c r="W39" s="1154"/>
      <c r="X39" s="1154"/>
      <c r="Y39" s="1154"/>
      <c r="Z39" s="49"/>
      <c r="AA39" s="1154"/>
      <c r="AB39" s="49"/>
      <c r="AC39" s="729"/>
      <c r="AD39" s="729"/>
      <c r="AE39" s="729"/>
      <c r="AF39" s="745"/>
      <c r="AG39" s="684">
        <v>0</v>
      </c>
      <c r="AH39" s="21">
        <f t="shared" si="0"/>
        <v>0</v>
      </c>
    </row>
    <row r="40" spans="1:78" s="525" customFormat="1" ht="39.950000000000003" customHeight="1" thickBot="1">
      <c r="A40" s="723">
        <v>31</v>
      </c>
      <c r="B40" s="724" t="s">
        <v>1522</v>
      </c>
      <c r="C40" s="52"/>
      <c r="D40" s="49"/>
      <c r="E40" s="49"/>
      <c r="F40" s="49"/>
      <c r="G40" s="49"/>
      <c r="H40" s="49"/>
      <c r="I40" s="49"/>
      <c r="J40" s="49"/>
      <c r="K40" s="49"/>
      <c r="L40" s="49"/>
      <c r="M40" s="49"/>
      <c r="N40" s="49"/>
      <c r="O40" s="1154"/>
      <c r="P40" s="49"/>
      <c r="Q40" s="1154"/>
      <c r="R40" s="49"/>
      <c r="S40" s="1154"/>
      <c r="T40" s="1154"/>
      <c r="U40" s="1154"/>
      <c r="V40" s="49"/>
      <c r="W40" s="1154"/>
      <c r="X40" s="1154"/>
      <c r="Y40" s="1154"/>
      <c r="Z40" s="49"/>
      <c r="AA40" s="1154"/>
      <c r="AB40" s="49"/>
      <c r="AC40" s="729"/>
      <c r="AD40" s="729"/>
      <c r="AE40" s="729"/>
      <c r="AF40" s="746"/>
      <c r="AG40" s="684">
        <v>0</v>
      </c>
      <c r="AH40" s="21">
        <f t="shared" si="0"/>
        <v>0</v>
      </c>
    </row>
    <row r="41" spans="1:78" s="525" customFormat="1" ht="39.950000000000003" customHeight="1">
      <c r="A41" s="44">
        <v>32</v>
      </c>
      <c r="B41" s="732" t="s">
        <v>1523</v>
      </c>
      <c r="C41" s="53">
        <f t="shared" ref="C41:AC41" si="2">SUM(C10:C40)</f>
        <v>0</v>
      </c>
      <c r="D41" s="53">
        <f t="shared" si="2"/>
        <v>0</v>
      </c>
      <c r="E41" s="53">
        <f t="shared" si="2"/>
        <v>0</v>
      </c>
      <c r="F41" s="53">
        <f t="shared" si="2"/>
        <v>0</v>
      </c>
      <c r="G41" s="53">
        <f t="shared" si="2"/>
        <v>0</v>
      </c>
      <c r="H41" s="53">
        <f t="shared" si="2"/>
        <v>0</v>
      </c>
      <c r="I41" s="53">
        <f t="shared" si="2"/>
        <v>0</v>
      </c>
      <c r="J41" s="53">
        <f t="shared" si="2"/>
        <v>0</v>
      </c>
      <c r="K41" s="53">
        <f t="shared" si="2"/>
        <v>0</v>
      </c>
      <c r="L41" s="53">
        <f t="shared" si="2"/>
        <v>0</v>
      </c>
      <c r="M41" s="53">
        <f t="shared" si="2"/>
        <v>0</v>
      </c>
      <c r="N41" s="53">
        <f t="shared" si="2"/>
        <v>0</v>
      </c>
      <c r="O41" s="53">
        <f t="shared" si="2"/>
        <v>0</v>
      </c>
      <c r="P41" s="53">
        <f t="shared" si="2"/>
        <v>0</v>
      </c>
      <c r="Q41" s="53">
        <f t="shared" si="2"/>
        <v>0</v>
      </c>
      <c r="R41" s="53">
        <f t="shared" si="2"/>
        <v>0</v>
      </c>
      <c r="S41" s="53">
        <f t="shared" si="2"/>
        <v>0</v>
      </c>
      <c r="T41" s="53">
        <f t="shared" si="2"/>
        <v>0</v>
      </c>
      <c r="U41" s="53">
        <f t="shared" si="2"/>
        <v>0</v>
      </c>
      <c r="V41" s="53">
        <f t="shared" si="2"/>
        <v>0</v>
      </c>
      <c r="W41" s="53">
        <f t="shared" si="2"/>
        <v>0</v>
      </c>
      <c r="X41" s="53">
        <f t="shared" si="2"/>
        <v>0</v>
      </c>
      <c r="Y41" s="53">
        <f t="shared" si="2"/>
        <v>0</v>
      </c>
      <c r="Z41" s="53">
        <f t="shared" si="2"/>
        <v>0</v>
      </c>
      <c r="AA41" s="53">
        <f t="shared" si="2"/>
        <v>0</v>
      </c>
      <c r="AB41" s="53">
        <f t="shared" si="2"/>
        <v>0</v>
      </c>
      <c r="AC41" s="1155">
        <f t="shared" si="2"/>
        <v>0</v>
      </c>
      <c r="AD41" s="720">
        <v>0</v>
      </c>
      <c r="AE41" s="738">
        <v>0</v>
      </c>
      <c r="AF41" s="685"/>
      <c r="AG41" s="685">
        <f t="shared" ref="AG41" si="3">SUM(AG12:AG40)</f>
        <v>0</v>
      </c>
      <c r="AH41" s="681">
        <f>SUM(AH10:AH40)</f>
        <v>0</v>
      </c>
    </row>
    <row r="42" spans="1:78" s="525" customFormat="1" ht="39.950000000000003" customHeight="1">
      <c r="A42" s="45">
        <v>31</v>
      </c>
      <c r="B42" s="46" t="s">
        <v>1524</v>
      </c>
      <c r="C42" s="188"/>
      <c r="D42" s="725"/>
      <c r="E42" s="725"/>
      <c r="F42" s="725"/>
      <c r="G42" s="189"/>
      <c r="H42" s="725"/>
      <c r="I42" s="725"/>
      <c r="J42" s="725"/>
      <c r="K42" s="725"/>
      <c r="L42" s="725"/>
      <c r="M42" s="725"/>
      <c r="N42" s="725"/>
      <c r="O42" s="1153"/>
      <c r="P42" s="725"/>
      <c r="Q42" s="1153"/>
      <c r="R42" s="725"/>
      <c r="S42" s="1153"/>
      <c r="T42" s="1153"/>
      <c r="U42" s="1153"/>
      <c r="V42" s="725"/>
      <c r="W42" s="1153"/>
      <c r="X42" s="1153"/>
      <c r="Y42" s="1153"/>
      <c r="Z42" s="725"/>
      <c r="AA42" s="1153"/>
      <c r="AB42" s="725"/>
      <c r="AC42" s="725"/>
      <c r="AD42" s="733">
        <v>0</v>
      </c>
      <c r="AE42" s="682">
        <v>0</v>
      </c>
      <c r="AF42" s="733"/>
      <c r="AG42" s="189">
        <v>0</v>
      </c>
      <c r="AH42" s="21">
        <f>SUM(C42:AG42)</f>
        <v>0</v>
      </c>
    </row>
    <row r="43" spans="1:78" s="525" customFormat="1">
      <c r="A43" s="45">
        <v>32</v>
      </c>
      <c r="B43" s="46" t="s">
        <v>1525</v>
      </c>
      <c r="C43" s="54"/>
      <c r="D43" s="51"/>
      <c r="E43" s="51"/>
      <c r="F43" s="51"/>
      <c r="G43" s="51"/>
      <c r="H43" s="51"/>
      <c r="I43" s="51"/>
      <c r="J43" s="51"/>
      <c r="K43" s="51"/>
      <c r="L43" s="51"/>
      <c r="M43" s="51"/>
      <c r="N43" s="51"/>
      <c r="O43" s="1156"/>
      <c r="P43" s="51"/>
      <c r="Q43" s="1156"/>
      <c r="R43" s="51"/>
      <c r="S43" s="1156"/>
      <c r="T43" s="1156"/>
      <c r="U43" s="1156"/>
      <c r="V43" s="51"/>
      <c r="W43" s="1156"/>
      <c r="X43" s="1156"/>
      <c r="Y43" s="1156"/>
      <c r="Z43" s="51"/>
      <c r="AA43" s="1156"/>
      <c r="AB43" s="51"/>
      <c r="AC43" s="51"/>
      <c r="AD43" s="1157"/>
      <c r="AE43" s="706"/>
      <c r="AF43" s="707"/>
      <c r="AG43" s="707"/>
      <c r="AH43" s="22"/>
    </row>
    <row r="44" spans="1:78" s="525" customFormat="1" ht="39.950000000000003" customHeight="1">
      <c r="A44" s="45">
        <v>33</v>
      </c>
      <c r="B44" s="47" t="s">
        <v>1526</v>
      </c>
      <c r="C44" s="188"/>
      <c r="D44" s="725"/>
      <c r="E44" s="725"/>
      <c r="F44" s="725"/>
      <c r="G44" s="189"/>
      <c r="H44" s="725"/>
      <c r="I44" s="725"/>
      <c r="J44" s="725"/>
      <c r="K44" s="725"/>
      <c r="L44" s="725"/>
      <c r="M44" s="725"/>
      <c r="N44" s="725"/>
      <c r="O44" s="1153"/>
      <c r="P44" s="725"/>
      <c r="Q44" s="1153"/>
      <c r="R44" s="725"/>
      <c r="S44" s="1153"/>
      <c r="T44" s="1153"/>
      <c r="U44" s="1153"/>
      <c r="V44" s="725"/>
      <c r="W44" s="1153"/>
      <c r="X44" s="1153"/>
      <c r="Y44" s="1153"/>
      <c r="Z44" s="725"/>
      <c r="AA44" s="1153"/>
      <c r="AB44" s="725"/>
      <c r="AC44" s="725"/>
      <c r="AD44" s="733">
        <v>0</v>
      </c>
      <c r="AE44" s="682">
        <v>0</v>
      </c>
      <c r="AF44" s="733"/>
      <c r="AG44" s="189">
        <v>0</v>
      </c>
      <c r="AH44" s="23">
        <f>SUM(C44:AG44)</f>
        <v>0</v>
      </c>
    </row>
    <row r="45" spans="1:78" s="525" customFormat="1" ht="56.1" customHeight="1">
      <c r="A45" s="45">
        <v>34</v>
      </c>
      <c r="B45" s="48" t="s">
        <v>1527</v>
      </c>
      <c r="C45" s="1158">
        <f t="shared" ref="C45:AG45" si="4">SUM(C41:C44)</f>
        <v>0</v>
      </c>
      <c r="D45" s="1158">
        <f t="shared" si="4"/>
        <v>0</v>
      </c>
      <c r="E45" s="24">
        <f t="shared" si="4"/>
        <v>0</v>
      </c>
      <c r="F45" s="24">
        <f t="shared" si="4"/>
        <v>0</v>
      </c>
      <c r="G45" s="24">
        <f t="shared" si="4"/>
        <v>0</v>
      </c>
      <c r="H45" s="24">
        <f t="shared" si="4"/>
        <v>0</v>
      </c>
      <c r="I45" s="24">
        <f t="shared" si="4"/>
        <v>0</v>
      </c>
      <c r="J45" s="24">
        <f t="shared" si="4"/>
        <v>0</v>
      </c>
      <c r="K45" s="24">
        <f t="shared" si="4"/>
        <v>0</v>
      </c>
      <c r="L45" s="24">
        <f t="shared" si="4"/>
        <v>0</v>
      </c>
      <c r="M45" s="24">
        <f t="shared" si="4"/>
        <v>0</v>
      </c>
      <c r="N45" s="24">
        <f t="shared" si="4"/>
        <v>0</v>
      </c>
      <c r="O45" s="24">
        <f t="shared" si="4"/>
        <v>0</v>
      </c>
      <c r="P45" s="24">
        <f t="shared" si="4"/>
        <v>0</v>
      </c>
      <c r="Q45" s="24">
        <f t="shared" si="4"/>
        <v>0</v>
      </c>
      <c r="R45" s="24">
        <f t="shared" si="4"/>
        <v>0</v>
      </c>
      <c r="S45" s="24">
        <f t="shared" si="4"/>
        <v>0</v>
      </c>
      <c r="T45" s="24">
        <f t="shared" si="4"/>
        <v>0</v>
      </c>
      <c r="U45" s="24">
        <f t="shared" si="4"/>
        <v>0</v>
      </c>
      <c r="V45" s="24">
        <f t="shared" si="4"/>
        <v>0</v>
      </c>
      <c r="W45" s="24">
        <f t="shared" si="4"/>
        <v>0</v>
      </c>
      <c r="X45" s="24">
        <f t="shared" si="4"/>
        <v>0</v>
      </c>
      <c r="Y45" s="24">
        <f t="shared" si="4"/>
        <v>0</v>
      </c>
      <c r="Z45" s="24">
        <f t="shared" si="4"/>
        <v>0</v>
      </c>
      <c r="AA45" s="24">
        <f t="shared" si="4"/>
        <v>0</v>
      </c>
      <c r="AB45" s="24">
        <f t="shared" si="4"/>
        <v>0</v>
      </c>
      <c r="AC45" s="24">
        <f t="shared" si="4"/>
        <v>0</v>
      </c>
      <c r="AD45" s="728">
        <v>0</v>
      </c>
      <c r="AE45" s="728">
        <v>0</v>
      </c>
      <c r="AF45" s="527"/>
      <c r="AG45" s="527">
        <f t="shared" si="4"/>
        <v>0</v>
      </c>
      <c r="AH45" s="23">
        <f>SUM(AH41:AH44)</f>
        <v>0</v>
      </c>
    </row>
    <row r="46" spans="1:78" ht="54.6" customHeight="1" thickBot="1">
      <c r="A46" s="45">
        <v>35</v>
      </c>
      <c r="B46" s="735" t="s">
        <v>1528</v>
      </c>
      <c r="C46" s="188"/>
      <c r="D46" s="725"/>
      <c r="E46" s="725"/>
      <c r="F46" s="725"/>
      <c r="G46" s="189"/>
      <c r="H46" s="725"/>
      <c r="I46" s="725"/>
      <c r="J46" s="725"/>
      <c r="K46" s="725"/>
      <c r="L46" s="725"/>
      <c r="M46" s="725"/>
      <c r="N46" s="725"/>
      <c r="O46" s="1153"/>
      <c r="P46" s="725"/>
      <c r="Q46" s="1153"/>
      <c r="R46" s="725"/>
      <c r="S46" s="1153"/>
      <c r="T46" s="1153"/>
      <c r="U46" s="1153"/>
      <c r="V46" s="725"/>
      <c r="W46" s="1153"/>
      <c r="X46" s="1153"/>
      <c r="Y46" s="1153"/>
      <c r="Z46" s="725"/>
      <c r="AA46" s="1153"/>
      <c r="AB46" s="725"/>
      <c r="AC46" s="725"/>
      <c r="AD46" s="733">
        <v>0</v>
      </c>
      <c r="AE46" s="682">
        <v>0</v>
      </c>
      <c r="AF46" s="733"/>
      <c r="AG46" s="189">
        <v>0</v>
      </c>
      <c r="AH46" s="23">
        <f>SUM(C46:AG46)</f>
        <v>0</v>
      </c>
      <c r="AI46" s="523"/>
      <c r="AJ46" s="523"/>
      <c r="AK46" s="523"/>
      <c r="AL46" s="523"/>
      <c r="AM46" s="523"/>
      <c r="AN46" s="523"/>
      <c r="AO46" s="523"/>
      <c r="AP46" s="523"/>
      <c r="AQ46" s="523"/>
      <c r="AR46" s="523"/>
      <c r="AS46" s="523"/>
      <c r="AT46" s="523"/>
      <c r="AU46" s="523"/>
      <c r="AV46" s="523"/>
      <c r="AW46" s="523"/>
      <c r="AX46" s="523"/>
      <c r="AY46" s="523"/>
      <c r="AZ46" s="523"/>
      <c r="BA46" s="523"/>
      <c r="BB46" s="523"/>
      <c r="BC46" s="523"/>
      <c r="BD46" s="523"/>
      <c r="BE46" s="523"/>
      <c r="BF46" s="523"/>
      <c r="BG46" s="523"/>
      <c r="BH46" s="523"/>
      <c r="BI46" s="523"/>
      <c r="BJ46" s="523"/>
      <c r="BK46" s="523"/>
      <c r="BL46" s="523"/>
      <c r="BM46" s="523"/>
      <c r="BN46" s="523"/>
      <c r="BO46" s="523"/>
      <c r="BP46" s="523"/>
      <c r="BQ46" s="523"/>
      <c r="BR46" s="523"/>
      <c r="BS46" s="523"/>
      <c r="BT46" s="523"/>
      <c r="BU46" s="523"/>
      <c r="BV46" s="523"/>
      <c r="BW46" s="523"/>
      <c r="BX46" s="523"/>
      <c r="BY46" s="523"/>
      <c r="BZ46" s="523"/>
    </row>
    <row r="47" spans="1:78" ht="33" customHeight="1" thickBot="1">
      <c r="A47" s="734">
        <v>36</v>
      </c>
      <c r="B47" s="736" t="s">
        <v>1529</v>
      </c>
      <c r="C47" s="722">
        <f t="shared" ref="C47:AC47" si="5">SUM(C45:C46)</f>
        <v>0</v>
      </c>
      <c r="D47" s="722">
        <f t="shared" si="5"/>
        <v>0</v>
      </c>
      <c r="E47" s="722">
        <f t="shared" si="5"/>
        <v>0</v>
      </c>
      <c r="F47" s="722">
        <f t="shared" si="5"/>
        <v>0</v>
      </c>
      <c r="G47" s="722">
        <f t="shared" si="5"/>
        <v>0</v>
      </c>
      <c r="H47" s="722">
        <f t="shared" si="5"/>
        <v>0</v>
      </c>
      <c r="I47" s="722">
        <f t="shared" si="5"/>
        <v>0</v>
      </c>
      <c r="J47" s="722">
        <f t="shared" si="5"/>
        <v>0</v>
      </c>
      <c r="K47" s="722">
        <f t="shared" si="5"/>
        <v>0</v>
      </c>
      <c r="L47" s="722">
        <f t="shared" si="5"/>
        <v>0</v>
      </c>
      <c r="M47" s="722">
        <f t="shared" si="5"/>
        <v>0</v>
      </c>
      <c r="N47" s="722">
        <f t="shared" si="5"/>
        <v>0</v>
      </c>
      <c r="O47" s="722">
        <f t="shared" si="5"/>
        <v>0</v>
      </c>
      <c r="P47" s="722">
        <f t="shared" si="5"/>
        <v>0</v>
      </c>
      <c r="Q47" s="722">
        <f t="shared" si="5"/>
        <v>0</v>
      </c>
      <c r="R47" s="722">
        <f t="shared" si="5"/>
        <v>0</v>
      </c>
      <c r="S47" s="722">
        <f t="shared" si="5"/>
        <v>0</v>
      </c>
      <c r="T47" s="722">
        <f t="shared" si="5"/>
        <v>0</v>
      </c>
      <c r="U47" s="722">
        <f t="shared" si="5"/>
        <v>0</v>
      </c>
      <c r="V47" s="722">
        <f t="shared" si="5"/>
        <v>0</v>
      </c>
      <c r="W47" s="722">
        <f t="shared" si="5"/>
        <v>0</v>
      </c>
      <c r="X47" s="722">
        <f t="shared" si="5"/>
        <v>0</v>
      </c>
      <c r="Y47" s="722">
        <f t="shared" si="5"/>
        <v>0</v>
      </c>
      <c r="Z47" s="722">
        <f t="shared" si="5"/>
        <v>0</v>
      </c>
      <c r="AA47" s="722">
        <f t="shared" si="5"/>
        <v>0</v>
      </c>
      <c r="AB47" s="722">
        <f t="shared" si="5"/>
        <v>0</v>
      </c>
      <c r="AC47" s="722">
        <f t="shared" si="5"/>
        <v>0</v>
      </c>
      <c r="AD47" s="722">
        <v>0</v>
      </c>
      <c r="AE47" s="722">
        <v>0</v>
      </c>
      <c r="AF47" s="689"/>
      <c r="AG47" s="689">
        <f>SUM(AG45:AG46)</f>
        <v>0</v>
      </c>
      <c r="AH47" s="25">
        <f>SUM(AH45:AH46)</f>
        <v>0</v>
      </c>
      <c r="AI47" s="523"/>
      <c r="AJ47" s="523"/>
      <c r="AK47" s="523"/>
      <c r="AL47" s="523"/>
      <c r="AM47" s="523"/>
      <c r="AN47" s="523"/>
      <c r="AO47" s="523"/>
      <c r="AP47" s="523"/>
      <c r="AQ47" s="523"/>
      <c r="AR47" s="523"/>
      <c r="AS47" s="523"/>
      <c r="AT47" s="523"/>
      <c r="AU47" s="523"/>
      <c r="AV47" s="523"/>
      <c r="AW47" s="523"/>
      <c r="AX47" s="523"/>
      <c r="AY47" s="523"/>
      <c r="AZ47" s="523"/>
      <c r="BA47" s="523"/>
      <c r="BB47" s="523"/>
      <c r="BC47" s="523"/>
      <c r="BD47" s="523"/>
      <c r="BE47" s="523"/>
      <c r="BF47" s="523"/>
      <c r="BG47" s="523"/>
      <c r="BH47" s="523"/>
      <c r="BI47" s="523"/>
      <c r="BJ47" s="523"/>
      <c r="BK47" s="523"/>
      <c r="BL47" s="523"/>
      <c r="BM47" s="523"/>
      <c r="BN47" s="523"/>
      <c r="BO47" s="523"/>
      <c r="BP47" s="523"/>
      <c r="BQ47" s="523"/>
      <c r="BR47" s="523"/>
      <c r="BS47" s="523"/>
      <c r="BT47" s="523"/>
      <c r="BU47" s="523"/>
      <c r="BV47" s="523"/>
      <c r="BW47" s="523"/>
      <c r="BX47" s="523"/>
      <c r="BY47" s="523"/>
      <c r="BZ47" s="523"/>
    </row>
    <row r="48" spans="1:78">
      <c r="AF48" s="523"/>
      <c r="AG48" s="523"/>
      <c r="AH48" s="523"/>
      <c r="AI48" s="523"/>
      <c r="AJ48" s="523"/>
      <c r="AK48" s="523"/>
      <c r="AL48" s="523"/>
      <c r="AM48" s="523"/>
      <c r="AN48" s="523"/>
      <c r="AO48" s="523"/>
      <c r="AP48" s="523"/>
      <c r="AQ48" s="523"/>
      <c r="AR48" s="523"/>
      <c r="AS48" s="523"/>
      <c r="AT48" s="523"/>
      <c r="AU48" s="523"/>
      <c r="AV48" s="523"/>
      <c r="AW48" s="523"/>
      <c r="AX48" s="523"/>
      <c r="AY48" s="523"/>
      <c r="AZ48" s="523"/>
      <c r="BA48" s="523"/>
      <c r="BB48" s="523"/>
      <c r="BC48" s="523"/>
      <c r="BD48" s="523"/>
      <c r="BE48" s="523"/>
      <c r="BF48" s="523"/>
      <c r="BG48" s="523"/>
      <c r="BH48" s="523"/>
      <c r="BI48" s="523"/>
      <c r="BJ48" s="523"/>
      <c r="BK48" s="523"/>
      <c r="BL48" s="523"/>
      <c r="BM48" s="523"/>
      <c r="BN48" s="523"/>
      <c r="BO48" s="523"/>
      <c r="BP48" s="523"/>
      <c r="BQ48" s="523"/>
      <c r="BR48" s="523"/>
      <c r="BS48" s="523"/>
      <c r="BT48" s="523"/>
      <c r="BU48" s="523"/>
      <c r="BV48" s="523"/>
      <c r="BW48" s="523"/>
      <c r="BX48" s="523"/>
      <c r="BY48" s="523"/>
      <c r="BZ48" s="523"/>
    </row>
    <row r="49" spans="32:78">
      <c r="AF49" s="523"/>
      <c r="AG49" s="523"/>
      <c r="AH49" s="523"/>
      <c r="AI49" s="523"/>
      <c r="AJ49" s="523"/>
      <c r="AK49" s="523"/>
      <c r="AL49" s="523"/>
      <c r="AM49" s="523"/>
      <c r="AN49" s="523"/>
      <c r="AO49" s="523"/>
      <c r="AP49" s="523"/>
      <c r="AQ49" s="523"/>
      <c r="AR49" s="523"/>
      <c r="AS49" s="523"/>
      <c r="AT49" s="523"/>
      <c r="AU49" s="523"/>
      <c r="AV49" s="523"/>
      <c r="AW49" s="523"/>
      <c r="AX49" s="523"/>
      <c r="AY49" s="523"/>
      <c r="AZ49" s="523"/>
      <c r="BA49" s="523"/>
      <c r="BB49" s="523"/>
      <c r="BC49" s="523"/>
      <c r="BD49" s="523"/>
      <c r="BE49" s="523"/>
      <c r="BF49" s="523"/>
      <c r="BG49" s="523"/>
      <c r="BH49" s="523"/>
      <c r="BI49" s="523"/>
      <c r="BJ49" s="523"/>
      <c r="BK49" s="523"/>
      <c r="BL49" s="523"/>
      <c r="BM49" s="523"/>
      <c r="BN49" s="523"/>
      <c r="BO49" s="523"/>
      <c r="BP49" s="523"/>
      <c r="BQ49" s="523"/>
      <c r="BR49" s="523"/>
      <c r="BS49" s="523"/>
      <c r="BT49" s="523"/>
      <c r="BU49" s="523"/>
      <c r="BV49" s="523"/>
      <c r="BW49" s="523"/>
      <c r="BX49" s="523"/>
      <c r="BY49" s="523"/>
      <c r="BZ49" s="523"/>
    </row>
    <row r="50" spans="32:78">
      <c r="AF50" s="523"/>
      <c r="AG50" s="523"/>
      <c r="AH50" s="523"/>
      <c r="AI50" s="523"/>
      <c r="AJ50" s="523"/>
      <c r="AK50" s="523"/>
      <c r="AL50" s="523"/>
      <c r="AM50" s="523"/>
      <c r="AN50" s="523"/>
      <c r="AO50" s="523"/>
      <c r="AP50" s="523"/>
      <c r="AQ50" s="523"/>
      <c r="AR50" s="523"/>
      <c r="AS50" s="523"/>
      <c r="AT50" s="523"/>
      <c r="AU50" s="523"/>
      <c r="AV50" s="523"/>
      <c r="AW50" s="523"/>
      <c r="AX50" s="523"/>
      <c r="AY50" s="523"/>
      <c r="AZ50" s="523"/>
      <c r="BA50" s="523"/>
      <c r="BB50" s="523"/>
      <c r="BC50" s="523"/>
      <c r="BD50" s="523"/>
      <c r="BE50" s="523"/>
      <c r="BF50" s="523"/>
      <c r="BG50" s="523"/>
      <c r="BH50" s="523"/>
      <c r="BI50" s="523"/>
      <c r="BJ50" s="523"/>
      <c r="BK50" s="523"/>
      <c r="BL50" s="523"/>
      <c r="BM50" s="523"/>
      <c r="BN50" s="523"/>
      <c r="BO50" s="523"/>
      <c r="BP50" s="523"/>
      <c r="BQ50" s="523"/>
      <c r="BR50" s="523"/>
      <c r="BS50" s="523"/>
      <c r="BT50" s="523"/>
      <c r="BU50" s="523"/>
      <c r="BV50" s="523"/>
      <c r="BW50" s="523"/>
      <c r="BX50" s="523"/>
      <c r="BY50" s="523"/>
      <c r="BZ50" s="523"/>
    </row>
    <row r="51" spans="32:78">
      <c r="AF51" s="523"/>
      <c r="AG51" s="523"/>
      <c r="AH51" s="523"/>
      <c r="AI51" s="523"/>
      <c r="AJ51" s="523"/>
      <c r="AK51" s="523"/>
      <c r="AL51" s="523"/>
      <c r="AM51" s="523"/>
      <c r="AN51" s="523"/>
      <c r="AO51" s="523"/>
      <c r="AP51" s="523"/>
      <c r="AQ51" s="523"/>
      <c r="AR51" s="523"/>
      <c r="AS51" s="523"/>
      <c r="AT51" s="523"/>
      <c r="AU51" s="523"/>
      <c r="AV51" s="523"/>
      <c r="AW51" s="523"/>
      <c r="AX51" s="523"/>
      <c r="AY51" s="523"/>
      <c r="AZ51" s="523"/>
      <c r="BA51" s="523"/>
      <c r="BB51" s="523"/>
      <c r="BC51" s="523"/>
      <c r="BD51" s="523"/>
      <c r="BE51" s="523"/>
      <c r="BF51" s="523"/>
      <c r="BG51" s="523"/>
      <c r="BH51" s="523"/>
      <c r="BI51" s="523"/>
      <c r="BJ51" s="523"/>
      <c r="BK51" s="523"/>
      <c r="BL51" s="523"/>
      <c r="BM51" s="523"/>
      <c r="BN51" s="523"/>
      <c r="BO51" s="523"/>
      <c r="BP51" s="523"/>
      <c r="BQ51" s="523"/>
      <c r="BR51" s="523"/>
      <c r="BS51" s="523"/>
      <c r="BT51" s="523"/>
      <c r="BU51" s="523"/>
      <c r="BV51" s="523"/>
      <c r="BW51" s="523"/>
      <c r="BX51" s="523"/>
      <c r="BY51" s="523"/>
      <c r="BZ51" s="523"/>
    </row>
    <row r="52" spans="32:78">
      <c r="AF52" s="523"/>
      <c r="AG52" s="523"/>
      <c r="AH52" s="523"/>
      <c r="AI52" s="523"/>
      <c r="AJ52" s="523"/>
      <c r="AK52" s="523"/>
      <c r="AL52" s="523"/>
      <c r="AM52" s="523"/>
      <c r="AN52" s="523"/>
      <c r="AO52" s="523"/>
      <c r="AP52" s="523"/>
      <c r="AQ52" s="523"/>
      <c r="AR52" s="523"/>
      <c r="AS52" s="523"/>
      <c r="AT52" s="523"/>
      <c r="AU52" s="523"/>
      <c r="AV52" s="523"/>
      <c r="AW52" s="523"/>
      <c r="AX52" s="523"/>
      <c r="AY52" s="523"/>
      <c r="AZ52" s="523"/>
      <c r="BA52" s="523"/>
      <c r="BB52" s="523"/>
      <c r="BC52" s="523"/>
      <c r="BD52" s="523"/>
      <c r="BE52" s="523"/>
      <c r="BF52" s="523"/>
      <c r="BG52" s="523"/>
      <c r="BH52" s="523"/>
      <c r="BI52" s="523"/>
      <c r="BJ52" s="523"/>
      <c r="BK52" s="523"/>
      <c r="BL52" s="523"/>
      <c r="BM52" s="523"/>
      <c r="BN52" s="523"/>
      <c r="BO52" s="523"/>
      <c r="BP52" s="523"/>
      <c r="BQ52" s="523"/>
      <c r="BR52" s="523"/>
      <c r="BS52" s="523"/>
      <c r="BT52" s="523"/>
      <c r="BU52" s="523"/>
      <c r="BV52" s="523"/>
      <c r="BW52" s="523"/>
      <c r="BX52" s="523"/>
      <c r="BY52" s="523"/>
      <c r="BZ52" s="523"/>
    </row>
    <row r="53" spans="32:78">
      <c r="AF53" s="523"/>
      <c r="AG53" s="523"/>
      <c r="AH53" s="523"/>
      <c r="AI53" s="523"/>
      <c r="AJ53" s="523"/>
      <c r="AK53" s="523"/>
      <c r="AL53" s="523"/>
      <c r="AM53" s="523"/>
      <c r="AN53" s="523"/>
      <c r="AO53" s="523"/>
      <c r="AP53" s="523"/>
      <c r="AQ53" s="523"/>
      <c r="AR53" s="523"/>
      <c r="AS53" s="523"/>
      <c r="AT53" s="523"/>
      <c r="AU53" s="523"/>
      <c r="AV53" s="523"/>
      <c r="AW53" s="523"/>
      <c r="AX53" s="523"/>
      <c r="AY53" s="523"/>
      <c r="AZ53" s="523"/>
      <c r="BA53" s="523"/>
      <c r="BB53" s="523"/>
      <c r="BC53" s="523"/>
      <c r="BD53" s="523"/>
      <c r="BE53" s="523"/>
      <c r="BF53" s="523"/>
      <c r="BG53" s="523"/>
      <c r="BH53" s="523"/>
      <c r="BI53" s="523"/>
      <c r="BJ53" s="523"/>
      <c r="BK53" s="523"/>
      <c r="BL53" s="523"/>
      <c r="BM53" s="523"/>
      <c r="BN53" s="523"/>
      <c r="BO53" s="523"/>
      <c r="BP53" s="523"/>
      <c r="BQ53" s="523"/>
      <c r="BR53" s="523"/>
      <c r="BS53" s="523"/>
      <c r="BT53" s="523"/>
      <c r="BU53" s="523"/>
      <c r="BV53" s="523"/>
      <c r="BW53" s="523"/>
      <c r="BX53" s="523"/>
      <c r="BY53" s="523"/>
      <c r="BZ53" s="523"/>
    </row>
    <row r="54" spans="32:78">
      <c r="AF54" s="523"/>
      <c r="AG54" s="523"/>
      <c r="AH54" s="523"/>
      <c r="AI54" s="523"/>
      <c r="AJ54" s="523"/>
      <c r="AK54" s="523"/>
      <c r="AL54" s="523"/>
      <c r="AM54" s="523"/>
      <c r="AN54" s="523"/>
      <c r="AO54" s="523"/>
      <c r="AP54" s="523"/>
      <c r="AQ54" s="523"/>
      <c r="AR54" s="523"/>
      <c r="AS54" s="523"/>
      <c r="AT54" s="523"/>
      <c r="AU54" s="523"/>
      <c r="AV54" s="523"/>
      <c r="AW54" s="523"/>
      <c r="AX54" s="523"/>
      <c r="AY54" s="523"/>
      <c r="AZ54" s="523"/>
      <c r="BA54" s="523"/>
      <c r="BB54" s="523"/>
      <c r="BC54" s="523"/>
      <c r="BD54" s="523"/>
      <c r="BE54" s="523"/>
      <c r="BF54" s="523"/>
      <c r="BG54" s="523"/>
      <c r="BH54" s="523"/>
      <c r="BI54" s="523"/>
      <c r="BJ54" s="523"/>
      <c r="BK54" s="523"/>
      <c r="BL54" s="523"/>
      <c r="BM54" s="523"/>
      <c r="BN54" s="523"/>
      <c r="BO54" s="523"/>
      <c r="BP54" s="523"/>
      <c r="BQ54" s="523"/>
      <c r="BR54" s="523"/>
      <c r="BS54" s="523"/>
      <c r="BT54" s="523"/>
      <c r="BU54" s="523"/>
      <c r="BV54" s="523"/>
      <c r="BW54" s="523"/>
      <c r="BX54" s="523"/>
      <c r="BY54" s="523"/>
      <c r="BZ54" s="523"/>
    </row>
    <row r="55" spans="32:78">
      <c r="AF55" s="523"/>
      <c r="AG55" s="523"/>
      <c r="AH55" s="523"/>
      <c r="AI55" s="523"/>
      <c r="AJ55" s="523"/>
      <c r="AK55" s="523"/>
      <c r="AL55" s="523"/>
      <c r="AM55" s="523"/>
      <c r="AN55" s="523"/>
      <c r="AO55" s="523"/>
      <c r="AP55" s="523"/>
      <c r="AQ55" s="523"/>
      <c r="AR55" s="523"/>
      <c r="AS55" s="523"/>
      <c r="AT55" s="523"/>
      <c r="AU55" s="523"/>
      <c r="AV55" s="523"/>
      <c r="AW55" s="523"/>
      <c r="AX55" s="523"/>
      <c r="AY55" s="523"/>
      <c r="AZ55" s="523"/>
      <c r="BA55" s="523"/>
      <c r="BB55" s="523"/>
      <c r="BC55" s="523"/>
      <c r="BD55" s="523"/>
      <c r="BE55" s="523"/>
      <c r="BF55" s="523"/>
      <c r="BG55" s="523"/>
      <c r="BH55" s="523"/>
      <c r="BI55" s="523"/>
      <c r="BJ55" s="523"/>
      <c r="BK55" s="523"/>
      <c r="BL55" s="523"/>
      <c r="BM55" s="523"/>
      <c r="BN55" s="523"/>
      <c r="BO55" s="523"/>
      <c r="BP55" s="523"/>
      <c r="BQ55" s="523"/>
      <c r="BR55" s="523"/>
      <c r="BS55" s="523"/>
      <c r="BT55" s="523"/>
      <c r="BU55" s="523"/>
      <c r="BV55" s="523"/>
      <c r="BW55" s="523"/>
      <c r="BX55" s="523"/>
      <c r="BY55" s="523"/>
      <c r="BZ55" s="523"/>
    </row>
    <row r="56" spans="32:78">
      <c r="AF56" s="523"/>
      <c r="AG56" s="523"/>
      <c r="AH56" s="523"/>
      <c r="AI56" s="523"/>
      <c r="AJ56" s="523"/>
      <c r="AK56" s="523"/>
      <c r="AL56" s="523"/>
      <c r="AM56" s="523"/>
      <c r="AN56" s="523"/>
      <c r="AO56" s="523"/>
      <c r="AP56" s="523"/>
      <c r="AQ56" s="523"/>
      <c r="AR56" s="523"/>
      <c r="AS56" s="523"/>
      <c r="AT56" s="523"/>
      <c r="AU56" s="523"/>
      <c r="AV56" s="523"/>
      <c r="AW56" s="523"/>
      <c r="AX56" s="523"/>
      <c r="AY56" s="523"/>
      <c r="AZ56" s="523"/>
      <c r="BA56" s="523"/>
      <c r="BB56" s="523"/>
      <c r="BC56" s="523"/>
      <c r="BD56" s="523"/>
      <c r="BE56" s="523"/>
      <c r="BF56" s="523"/>
      <c r="BG56" s="523"/>
      <c r="BH56" s="523"/>
      <c r="BI56" s="523"/>
      <c r="BJ56" s="523"/>
      <c r="BK56" s="523"/>
      <c r="BL56" s="523"/>
      <c r="BM56" s="523"/>
      <c r="BN56" s="523"/>
      <c r="BO56" s="523"/>
      <c r="BP56" s="523"/>
      <c r="BQ56" s="523"/>
      <c r="BR56" s="523"/>
      <c r="BS56" s="523"/>
      <c r="BT56" s="523"/>
      <c r="BU56" s="523"/>
      <c r="BV56" s="523"/>
      <c r="BW56" s="523"/>
      <c r="BX56" s="523"/>
      <c r="BY56" s="523"/>
      <c r="BZ56" s="523"/>
    </row>
    <row r="57" spans="32:78">
      <c r="AF57" s="523"/>
      <c r="AG57" s="523"/>
      <c r="AH57" s="523"/>
      <c r="AI57" s="523"/>
      <c r="AJ57" s="523"/>
      <c r="AK57" s="523"/>
      <c r="AL57" s="523"/>
      <c r="AM57" s="523"/>
      <c r="AN57" s="523"/>
      <c r="AO57" s="523"/>
      <c r="AP57" s="523"/>
      <c r="AQ57" s="523"/>
      <c r="AR57" s="523"/>
      <c r="AS57" s="523"/>
      <c r="AT57" s="523"/>
      <c r="AU57" s="523"/>
      <c r="AV57" s="523"/>
      <c r="AW57" s="523"/>
      <c r="AX57" s="523"/>
      <c r="AY57" s="523"/>
      <c r="AZ57" s="523"/>
      <c r="BA57" s="523"/>
      <c r="BB57" s="523"/>
      <c r="BC57" s="523"/>
      <c r="BD57" s="523"/>
      <c r="BE57" s="523"/>
      <c r="BF57" s="523"/>
      <c r="BG57" s="523"/>
      <c r="BH57" s="523"/>
      <c r="BI57" s="523"/>
      <c r="BJ57" s="523"/>
      <c r="BK57" s="523"/>
      <c r="BL57" s="523"/>
      <c r="BM57" s="523"/>
      <c r="BN57" s="523"/>
      <c r="BO57" s="523"/>
      <c r="BP57" s="523"/>
      <c r="BQ57" s="523"/>
      <c r="BR57" s="523"/>
      <c r="BS57" s="523"/>
      <c r="BT57" s="523"/>
      <c r="BU57" s="523"/>
      <c r="BV57" s="523"/>
      <c r="BW57" s="523"/>
      <c r="BX57" s="523"/>
      <c r="BY57" s="523"/>
      <c r="BZ57" s="523"/>
    </row>
    <row r="58" spans="32:78">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row>
    <row r="59" spans="32:78">
      <c r="AF59" s="523"/>
      <c r="AG59" s="523"/>
      <c r="AH59" s="523"/>
      <c r="AI59" s="523"/>
      <c r="AJ59" s="523"/>
      <c r="AK59" s="523"/>
      <c r="AL59" s="523"/>
      <c r="AM59" s="523"/>
      <c r="AN59" s="523"/>
      <c r="AO59" s="523"/>
      <c r="AP59" s="523"/>
      <c r="AQ59" s="523"/>
      <c r="AR59" s="523"/>
      <c r="AS59" s="523"/>
      <c r="AT59" s="523"/>
      <c r="AU59" s="523"/>
      <c r="AV59" s="523"/>
      <c r="AW59" s="523"/>
      <c r="AX59" s="523"/>
      <c r="AY59" s="523"/>
      <c r="AZ59" s="523"/>
      <c r="BA59" s="523"/>
      <c r="BB59" s="523"/>
      <c r="BC59" s="523"/>
      <c r="BD59" s="523"/>
      <c r="BE59" s="523"/>
      <c r="BF59" s="523"/>
      <c r="BG59" s="523"/>
      <c r="BH59" s="523"/>
      <c r="BI59" s="523"/>
      <c r="BJ59" s="523"/>
      <c r="BK59" s="523"/>
      <c r="BL59" s="523"/>
      <c r="BM59" s="523"/>
      <c r="BN59" s="523"/>
      <c r="BO59" s="523"/>
      <c r="BP59" s="523"/>
      <c r="BQ59" s="523"/>
      <c r="BR59" s="523"/>
      <c r="BS59" s="523"/>
      <c r="BT59" s="523"/>
      <c r="BU59" s="523"/>
      <c r="BV59" s="523"/>
      <c r="BW59" s="523"/>
      <c r="BX59" s="523"/>
      <c r="BY59" s="523"/>
      <c r="BZ59" s="523"/>
    </row>
  </sheetData>
  <sheetProtection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DI59"/>
  <sheetViews>
    <sheetView showGridLines="0" topLeftCell="N18" zoomScale="70" zoomScaleNormal="70" workbookViewId="0">
      <selection activeCell="S11" sqref="S11:AF39"/>
    </sheetView>
  </sheetViews>
  <sheetFormatPr defaultColWidth="8" defaultRowHeight="12.6"/>
  <cols>
    <col min="1" max="1" width="6.5703125" style="522" bestFit="1" customWidth="1"/>
    <col min="2" max="2" width="24.5703125" style="528" customWidth="1"/>
    <col min="3" max="3" width="16.5703125" style="528" customWidth="1"/>
    <col min="4" max="28" width="16.5703125" style="521" customWidth="1"/>
    <col min="29" max="31" width="16.5703125" style="522" customWidth="1"/>
    <col min="32" max="32" width="19.5703125" style="524" bestFit="1" customWidth="1"/>
    <col min="33" max="33" width="16.5703125" style="524" customWidth="1"/>
    <col min="34" max="16384" width="8" style="524"/>
  </cols>
  <sheetData>
    <row r="1" spans="1:113" ht="15.6">
      <c r="A1" s="508" t="s">
        <v>1532</v>
      </c>
      <c r="B1" s="348"/>
      <c r="C1" s="17"/>
      <c r="D1" s="35"/>
      <c r="E1" s="17"/>
      <c r="F1" s="17"/>
      <c r="AB1" s="522"/>
      <c r="AC1" s="523"/>
      <c r="AD1" s="523"/>
      <c r="AE1" s="523"/>
      <c r="AF1" s="523"/>
      <c r="AG1" s="523"/>
      <c r="AH1" s="523"/>
      <c r="AI1" s="523"/>
      <c r="AJ1" s="523"/>
      <c r="AK1" s="523"/>
      <c r="AL1" s="523"/>
      <c r="AM1" s="523"/>
      <c r="AN1" s="523"/>
      <c r="AO1" s="523"/>
      <c r="AP1" s="523"/>
      <c r="AQ1" s="523"/>
      <c r="AR1" s="523"/>
      <c r="AS1" s="523"/>
      <c r="AT1" s="523"/>
      <c r="AU1" s="523"/>
      <c r="AV1" s="523"/>
      <c r="AW1" s="523"/>
      <c r="AX1" s="523"/>
      <c r="AY1" s="523"/>
      <c r="AZ1" s="523"/>
      <c r="BA1" s="523"/>
      <c r="BB1" s="523"/>
      <c r="BC1" s="523"/>
      <c r="BD1" s="523"/>
      <c r="BE1" s="523"/>
      <c r="BF1" s="523"/>
      <c r="BG1" s="523"/>
      <c r="BH1" s="523"/>
      <c r="BI1" s="523"/>
      <c r="BJ1" s="523"/>
      <c r="BK1" s="523"/>
      <c r="BL1" s="523"/>
      <c r="BM1" s="523"/>
      <c r="BN1" s="523"/>
      <c r="BO1" s="523"/>
      <c r="BP1" s="523"/>
      <c r="BQ1" s="523"/>
      <c r="BR1" s="523"/>
      <c r="BS1" s="523"/>
      <c r="BT1" s="523"/>
      <c r="BU1" s="523"/>
      <c r="BV1" s="523"/>
      <c r="BW1" s="523"/>
      <c r="BX1" s="523"/>
      <c r="BY1" s="523"/>
      <c r="BZ1" s="523"/>
      <c r="CA1" s="523"/>
      <c r="CB1" s="523"/>
      <c r="CC1" s="523"/>
      <c r="CD1" s="523"/>
      <c r="CE1" s="523"/>
      <c r="CF1" s="523"/>
      <c r="CG1" s="523"/>
      <c r="CH1" s="523"/>
      <c r="CI1" s="523"/>
      <c r="CJ1" s="523"/>
      <c r="CK1" s="523"/>
      <c r="CL1" s="523"/>
      <c r="CM1" s="523"/>
      <c r="CN1" s="523"/>
      <c r="CO1" s="523"/>
      <c r="CP1" s="523"/>
      <c r="CQ1" s="523"/>
      <c r="CR1" s="523"/>
      <c r="CS1" s="523"/>
      <c r="CT1" s="523"/>
      <c r="CU1" s="523"/>
      <c r="CV1" s="523"/>
      <c r="CW1" s="523"/>
      <c r="CX1" s="523"/>
      <c r="CY1" s="523"/>
      <c r="CZ1" s="523"/>
      <c r="DA1" s="523"/>
      <c r="DB1" s="523"/>
      <c r="DC1" s="523"/>
      <c r="DD1" s="523"/>
      <c r="DE1" s="523"/>
      <c r="DF1" s="523"/>
      <c r="DG1" s="523"/>
      <c r="DH1" s="523"/>
      <c r="DI1" s="523"/>
    </row>
    <row r="2" spans="1:113" ht="12.95">
      <c r="A2" s="192" t="s">
        <v>1297</v>
      </c>
      <c r="B2" s="192"/>
      <c r="C2" s="1103" t="str">
        <f>'1_Enrollment'!D2</f>
        <v>Tufts Health Public Plan, Inc.</v>
      </c>
      <c r="D2" s="529"/>
      <c r="E2" s="529"/>
      <c r="F2" s="349"/>
      <c r="AB2" s="522"/>
      <c r="AC2" s="523"/>
      <c r="AD2" s="523"/>
      <c r="AE2" s="523"/>
      <c r="AF2" s="523"/>
      <c r="AG2" s="523"/>
      <c r="AH2" s="523"/>
      <c r="AI2" s="523"/>
      <c r="AJ2" s="523"/>
      <c r="AK2" s="523"/>
      <c r="AL2" s="523"/>
      <c r="AM2" s="523"/>
      <c r="AN2" s="523"/>
      <c r="AO2" s="523"/>
      <c r="AP2" s="523"/>
      <c r="AQ2" s="523"/>
      <c r="AR2" s="523"/>
      <c r="AS2" s="523"/>
      <c r="AT2" s="523"/>
      <c r="AU2" s="523"/>
      <c r="AV2" s="523"/>
      <c r="AW2" s="523"/>
      <c r="AX2" s="523"/>
      <c r="AY2" s="523"/>
      <c r="AZ2" s="523"/>
      <c r="BA2" s="523"/>
      <c r="BB2" s="523"/>
      <c r="BC2" s="523"/>
      <c r="BD2" s="523"/>
      <c r="BE2" s="523"/>
      <c r="BF2" s="523"/>
      <c r="BG2" s="523"/>
      <c r="BH2" s="523"/>
      <c r="BI2" s="523"/>
      <c r="BJ2" s="523"/>
      <c r="BK2" s="523"/>
      <c r="BL2" s="523"/>
      <c r="BM2" s="523"/>
      <c r="BN2" s="523"/>
      <c r="BO2" s="523"/>
      <c r="BP2" s="523"/>
      <c r="BQ2" s="523"/>
      <c r="BR2" s="523"/>
      <c r="BS2" s="523"/>
      <c r="BT2" s="523"/>
      <c r="BU2" s="523"/>
      <c r="BV2" s="523"/>
      <c r="BW2" s="523"/>
      <c r="BX2" s="523"/>
      <c r="BY2" s="523"/>
      <c r="BZ2" s="523"/>
      <c r="CA2" s="523"/>
      <c r="CB2" s="523"/>
      <c r="CC2" s="523"/>
      <c r="CD2" s="523"/>
      <c r="CE2" s="523"/>
      <c r="CF2" s="523"/>
      <c r="CG2" s="523"/>
      <c r="CH2" s="523"/>
      <c r="CI2" s="523"/>
      <c r="CJ2" s="523"/>
      <c r="CK2" s="523"/>
      <c r="CL2" s="523"/>
      <c r="CM2" s="523"/>
      <c r="CN2" s="523"/>
      <c r="CO2" s="523"/>
      <c r="CP2" s="523"/>
      <c r="CQ2" s="523"/>
      <c r="CR2" s="523"/>
      <c r="CS2" s="523"/>
      <c r="CT2" s="523"/>
      <c r="CU2" s="523"/>
      <c r="CV2" s="523"/>
      <c r="CW2" s="523"/>
      <c r="CX2" s="523"/>
      <c r="CY2" s="523"/>
      <c r="CZ2" s="523"/>
      <c r="DA2" s="523"/>
      <c r="DB2" s="523"/>
      <c r="DC2" s="523"/>
      <c r="DD2" s="523"/>
      <c r="DE2" s="523"/>
      <c r="DF2" s="523"/>
      <c r="DG2" s="523"/>
      <c r="DH2" s="523"/>
      <c r="DI2" s="523"/>
    </row>
    <row r="3" spans="1:113" ht="12.95">
      <c r="A3" s="192" t="s">
        <v>1299</v>
      </c>
      <c r="B3" s="192"/>
      <c r="C3" s="1103" t="str">
        <f>'1_Enrollment'!D3</f>
        <v>01/01/2022 to 12/31/2022</v>
      </c>
      <c r="D3" s="529"/>
      <c r="E3" s="529"/>
      <c r="F3" s="349"/>
      <c r="AB3" s="522"/>
      <c r="AC3" s="523"/>
      <c r="AD3" s="523"/>
      <c r="AE3" s="523"/>
      <c r="AF3" s="523"/>
      <c r="AG3" s="523"/>
      <c r="AH3" s="523"/>
      <c r="AI3" s="523"/>
      <c r="AJ3" s="523"/>
      <c r="AK3" s="523"/>
      <c r="AL3" s="523"/>
      <c r="AM3" s="523"/>
      <c r="AN3" s="523"/>
      <c r="AO3" s="523"/>
      <c r="AP3" s="523"/>
      <c r="AQ3" s="523"/>
      <c r="AR3" s="523"/>
      <c r="AS3" s="523"/>
      <c r="AT3" s="523"/>
      <c r="AU3" s="523"/>
      <c r="AV3" s="523"/>
      <c r="AW3" s="523"/>
      <c r="AX3" s="523"/>
      <c r="AY3" s="523"/>
      <c r="AZ3" s="523"/>
      <c r="BA3" s="523"/>
      <c r="BB3" s="523"/>
      <c r="BC3" s="523"/>
      <c r="BD3" s="523"/>
      <c r="BE3" s="523"/>
      <c r="BF3" s="523"/>
      <c r="BG3" s="523"/>
      <c r="BH3" s="523"/>
      <c r="BI3" s="523"/>
      <c r="BJ3" s="523"/>
      <c r="BK3" s="523"/>
      <c r="BL3" s="523"/>
      <c r="BM3" s="523"/>
      <c r="BN3" s="523"/>
      <c r="BO3" s="523"/>
      <c r="BP3" s="523"/>
      <c r="BQ3" s="523"/>
      <c r="BR3" s="523"/>
      <c r="BS3" s="523"/>
      <c r="BT3" s="523"/>
      <c r="BU3" s="523"/>
      <c r="BV3" s="523"/>
      <c r="BW3" s="523"/>
      <c r="BX3" s="523"/>
      <c r="BY3" s="523"/>
      <c r="BZ3" s="523"/>
      <c r="CA3" s="523"/>
      <c r="CB3" s="523"/>
      <c r="CC3" s="523"/>
      <c r="CD3" s="523"/>
      <c r="CE3" s="523"/>
      <c r="CF3" s="523"/>
      <c r="CG3" s="523"/>
      <c r="CH3" s="523"/>
      <c r="CI3" s="523"/>
      <c r="CJ3" s="523"/>
      <c r="CK3" s="523"/>
      <c r="CL3" s="523"/>
      <c r="CM3" s="523"/>
      <c r="CN3" s="523"/>
      <c r="CO3" s="523"/>
      <c r="CP3" s="523"/>
      <c r="CQ3" s="523"/>
      <c r="CR3" s="523"/>
      <c r="CS3" s="523"/>
      <c r="CT3" s="523"/>
      <c r="CU3" s="523"/>
      <c r="CV3" s="523"/>
      <c r="CW3" s="523"/>
      <c r="CX3" s="523"/>
      <c r="CY3" s="523"/>
      <c r="CZ3" s="523"/>
      <c r="DA3" s="523"/>
      <c r="DB3" s="523"/>
      <c r="DC3" s="523"/>
      <c r="DD3" s="523"/>
      <c r="DE3" s="523"/>
      <c r="DF3" s="523"/>
      <c r="DG3" s="523"/>
      <c r="DH3" s="523"/>
      <c r="DI3" s="523"/>
    </row>
    <row r="4" spans="1:113" ht="12.95">
      <c r="A4" s="192" t="s">
        <v>1301</v>
      </c>
      <c r="B4" s="192"/>
      <c r="C4" s="1105">
        <f>'1_Enrollment'!D4</f>
        <v>45382</v>
      </c>
      <c r="D4" s="529"/>
      <c r="E4" s="529"/>
      <c r="F4" s="349"/>
      <c r="AB4" s="522"/>
      <c r="AC4" s="523"/>
      <c r="AD4" s="523"/>
      <c r="AE4" s="523"/>
      <c r="AF4" s="523"/>
      <c r="AG4" s="523"/>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523"/>
      <c r="BK4" s="523"/>
      <c r="BL4" s="523"/>
      <c r="BM4" s="523"/>
      <c r="BN4" s="523"/>
      <c r="BO4" s="523"/>
      <c r="BP4" s="523"/>
      <c r="BQ4" s="523"/>
      <c r="BR4" s="523"/>
      <c r="BS4" s="523"/>
      <c r="BT4" s="523"/>
      <c r="BU4" s="523"/>
      <c r="BV4" s="523"/>
      <c r="BW4" s="523"/>
      <c r="BX4" s="523"/>
      <c r="BY4" s="523"/>
      <c r="BZ4" s="523"/>
      <c r="CA4" s="523"/>
      <c r="CB4" s="523"/>
      <c r="CC4" s="523"/>
      <c r="CD4" s="523"/>
      <c r="CE4" s="523"/>
      <c r="CF4" s="523"/>
      <c r="CG4" s="523"/>
      <c r="CH4" s="523"/>
      <c r="CI4" s="523"/>
      <c r="CJ4" s="523"/>
      <c r="CK4" s="523"/>
      <c r="CL4" s="523"/>
      <c r="CM4" s="523"/>
      <c r="CN4" s="523"/>
      <c r="CO4" s="523"/>
      <c r="CP4" s="523"/>
      <c r="CQ4" s="523"/>
      <c r="CR4" s="523"/>
      <c r="CS4" s="523"/>
      <c r="CT4" s="523"/>
      <c r="CU4" s="523"/>
      <c r="CV4" s="523"/>
      <c r="CW4" s="523"/>
      <c r="CX4" s="523"/>
      <c r="CY4" s="523"/>
      <c r="CZ4" s="523"/>
      <c r="DA4" s="523"/>
      <c r="DB4" s="523"/>
      <c r="DC4" s="523"/>
      <c r="DD4" s="523"/>
      <c r="DE4" s="523"/>
      <c r="DF4" s="523"/>
      <c r="DG4" s="523"/>
      <c r="DH4" s="523"/>
      <c r="DI4" s="523"/>
    </row>
    <row r="5" spans="1:113" ht="12.95">
      <c r="A5" s="192" t="s">
        <v>1302</v>
      </c>
      <c r="B5" s="192"/>
      <c r="C5" s="1103" t="str">
        <f>'1_Enrollment'!D5</f>
        <v>Jeffrey Muehlberg</v>
      </c>
      <c r="D5" s="529"/>
      <c r="E5" s="529"/>
      <c r="F5" s="349"/>
      <c r="AB5" s="522"/>
      <c r="AC5" s="523"/>
      <c r="AD5" s="523"/>
      <c r="AE5" s="523"/>
      <c r="AF5" s="523"/>
      <c r="AG5" s="523"/>
      <c r="AH5" s="523"/>
      <c r="AI5" s="523"/>
      <c r="AJ5" s="523"/>
      <c r="AK5" s="523"/>
      <c r="AL5" s="523"/>
      <c r="AM5" s="523"/>
      <c r="AN5" s="523"/>
      <c r="AO5" s="523"/>
      <c r="AP5" s="523"/>
      <c r="AQ5" s="523"/>
      <c r="AR5" s="523"/>
      <c r="AS5" s="523"/>
      <c r="AT5" s="523"/>
      <c r="AU5" s="523"/>
      <c r="AV5" s="523"/>
      <c r="AW5" s="523"/>
      <c r="AX5" s="523"/>
      <c r="AY5" s="523"/>
      <c r="AZ5" s="523"/>
      <c r="BA5" s="523"/>
      <c r="BB5" s="523"/>
      <c r="BC5" s="523"/>
      <c r="BD5" s="523"/>
      <c r="BE5" s="523"/>
      <c r="BF5" s="523"/>
      <c r="BG5" s="523"/>
      <c r="BH5" s="523"/>
      <c r="BI5" s="523"/>
      <c r="BJ5" s="523"/>
      <c r="BK5" s="523"/>
      <c r="BL5" s="523"/>
      <c r="BM5" s="523"/>
      <c r="BN5" s="523"/>
      <c r="BO5" s="523"/>
      <c r="BP5" s="523"/>
      <c r="BQ5" s="523"/>
      <c r="BR5" s="523"/>
      <c r="BS5" s="523"/>
      <c r="BT5" s="523"/>
      <c r="BU5" s="523"/>
      <c r="BV5" s="523"/>
      <c r="BW5" s="523"/>
      <c r="BX5" s="523"/>
      <c r="BY5" s="523"/>
      <c r="BZ5" s="523"/>
      <c r="CA5" s="523"/>
      <c r="CB5" s="523"/>
      <c r="CC5" s="523"/>
      <c r="CD5" s="523"/>
      <c r="CE5" s="523"/>
      <c r="CF5" s="523"/>
      <c r="CG5" s="523"/>
      <c r="CH5" s="523"/>
      <c r="CI5" s="523"/>
      <c r="CJ5" s="523"/>
      <c r="CK5" s="523"/>
      <c r="CL5" s="523"/>
      <c r="CM5" s="523"/>
      <c r="CN5" s="523"/>
      <c r="CO5" s="523"/>
      <c r="CP5" s="523"/>
      <c r="CQ5" s="523"/>
      <c r="CR5" s="523"/>
      <c r="CS5" s="523"/>
      <c r="CT5" s="523"/>
      <c r="CU5" s="523"/>
      <c r="CV5" s="523"/>
      <c r="CW5" s="523"/>
      <c r="CX5" s="523"/>
      <c r="CY5" s="523"/>
      <c r="CZ5" s="523"/>
      <c r="DA5" s="523"/>
      <c r="DB5" s="523"/>
      <c r="DC5" s="523"/>
      <c r="DD5" s="523"/>
      <c r="DE5" s="523"/>
      <c r="DF5" s="523"/>
      <c r="DG5" s="523"/>
      <c r="DH5" s="523"/>
      <c r="DI5" s="523"/>
    </row>
    <row r="6" spans="1:113" ht="12.95">
      <c r="A6" s="192" t="s">
        <v>1304</v>
      </c>
      <c r="B6" s="192"/>
      <c r="C6" s="1105">
        <f>'1_Enrollment'!D6</f>
        <v>45412</v>
      </c>
      <c r="D6" s="529"/>
      <c r="E6" s="529"/>
      <c r="F6" s="349"/>
      <c r="AB6" s="522"/>
      <c r="AC6" s="523"/>
      <c r="AD6" s="523"/>
      <c r="AE6" s="523"/>
      <c r="AF6" s="523"/>
      <c r="AG6" s="523"/>
      <c r="AH6" s="523"/>
      <c r="AI6" s="523"/>
      <c r="AJ6" s="523"/>
      <c r="AK6" s="523"/>
      <c r="AL6" s="523"/>
      <c r="AM6" s="523"/>
      <c r="AN6" s="523"/>
      <c r="AO6" s="523"/>
      <c r="AP6" s="523"/>
      <c r="AQ6" s="523"/>
      <c r="AR6" s="523"/>
      <c r="AS6" s="523"/>
      <c r="AT6" s="523"/>
      <c r="AU6" s="523"/>
      <c r="AV6" s="523"/>
      <c r="AW6" s="523"/>
      <c r="AX6" s="523"/>
      <c r="AY6" s="523"/>
      <c r="AZ6" s="523"/>
      <c r="BA6" s="523"/>
      <c r="BB6" s="523"/>
      <c r="BC6" s="523"/>
      <c r="BD6" s="523"/>
      <c r="BE6" s="523"/>
      <c r="BF6" s="523"/>
      <c r="BG6" s="523"/>
      <c r="BH6" s="523"/>
      <c r="BI6" s="523"/>
      <c r="BJ6" s="523"/>
      <c r="BK6" s="523"/>
      <c r="BL6" s="523"/>
      <c r="BM6" s="523"/>
      <c r="BN6" s="523"/>
      <c r="BO6" s="523"/>
      <c r="BP6" s="523"/>
      <c r="BQ6" s="523"/>
      <c r="BR6" s="523"/>
      <c r="BS6" s="523"/>
      <c r="BT6" s="523"/>
      <c r="BU6" s="523"/>
      <c r="BV6" s="523"/>
      <c r="BW6" s="523"/>
      <c r="BX6" s="523"/>
      <c r="BY6" s="523"/>
      <c r="BZ6" s="523"/>
      <c r="CA6" s="523"/>
      <c r="CB6" s="523"/>
      <c r="CC6" s="523"/>
      <c r="CD6" s="523"/>
      <c r="CE6" s="523"/>
      <c r="CF6" s="523"/>
      <c r="CG6" s="523"/>
      <c r="CH6" s="523"/>
      <c r="CI6" s="523"/>
      <c r="CJ6" s="523"/>
      <c r="CK6" s="523"/>
      <c r="CL6" s="523"/>
      <c r="CM6" s="523"/>
      <c r="CN6" s="523"/>
      <c r="CO6" s="523"/>
      <c r="CP6" s="523"/>
      <c r="CQ6" s="523"/>
      <c r="CR6" s="523"/>
      <c r="CS6" s="523"/>
      <c r="CT6" s="523"/>
      <c r="CU6" s="523"/>
      <c r="CV6" s="523"/>
      <c r="CW6" s="523"/>
      <c r="CX6" s="523"/>
      <c r="CY6" s="523"/>
      <c r="CZ6" s="523"/>
      <c r="DA6" s="523"/>
      <c r="DB6" s="523"/>
      <c r="DC6" s="523"/>
      <c r="DD6" s="523"/>
      <c r="DE6" s="523"/>
      <c r="DF6" s="523"/>
      <c r="DG6" s="523"/>
      <c r="DH6" s="523"/>
      <c r="DI6" s="523"/>
    </row>
    <row r="7" spans="1:113" ht="13.5" thickBot="1">
      <c r="A7" s="206" t="s">
        <v>1517</v>
      </c>
      <c r="B7" s="350"/>
      <c r="C7" s="350"/>
      <c r="D7" s="350"/>
      <c r="E7" s="350"/>
      <c r="F7" s="350"/>
      <c r="G7" s="350"/>
      <c r="H7" s="350"/>
      <c r="AB7" s="522"/>
      <c r="AC7" s="523"/>
      <c r="AD7" s="523"/>
      <c r="AE7" s="523"/>
      <c r="AF7" s="523"/>
      <c r="AG7" s="523"/>
      <c r="AH7" s="523"/>
      <c r="AI7" s="523"/>
      <c r="AJ7" s="523"/>
      <c r="AK7" s="523"/>
      <c r="AL7" s="523"/>
      <c r="AM7" s="523"/>
      <c r="AN7" s="523"/>
      <c r="AO7" s="523"/>
      <c r="AP7" s="523"/>
      <c r="AQ7" s="523"/>
      <c r="AR7" s="523"/>
      <c r="AS7" s="523"/>
      <c r="AT7" s="523"/>
      <c r="AU7" s="523"/>
      <c r="AV7" s="523"/>
      <c r="AW7" s="523"/>
      <c r="AX7" s="523"/>
      <c r="AY7" s="523"/>
      <c r="AZ7" s="523"/>
      <c r="BA7" s="523"/>
      <c r="BB7" s="523"/>
      <c r="BC7" s="523"/>
      <c r="BD7" s="523"/>
      <c r="BE7" s="523"/>
      <c r="BF7" s="523"/>
      <c r="BG7" s="523"/>
      <c r="BH7" s="523"/>
      <c r="BI7" s="523"/>
      <c r="BJ7" s="523"/>
      <c r="BK7" s="523"/>
      <c r="BL7" s="523"/>
      <c r="BM7" s="523"/>
      <c r="BN7" s="523"/>
      <c r="BO7" s="523"/>
      <c r="BP7" s="523"/>
      <c r="BQ7" s="523"/>
      <c r="BR7" s="523"/>
      <c r="BS7" s="523"/>
      <c r="BT7" s="523"/>
      <c r="BU7" s="523"/>
      <c r="BV7" s="523"/>
      <c r="BW7" s="523"/>
      <c r="BX7" s="523"/>
      <c r="BY7" s="523"/>
      <c r="BZ7" s="523"/>
      <c r="CA7" s="523"/>
      <c r="CB7" s="523"/>
      <c r="CC7" s="523"/>
      <c r="CD7" s="523"/>
      <c r="CE7" s="523"/>
      <c r="CF7" s="523"/>
      <c r="CG7" s="523"/>
      <c r="CH7" s="523"/>
      <c r="CI7" s="523"/>
      <c r="CJ7" s="523"/>
      <c r="CK7" s="523"/>
      <c r="CL7" s="523"/>
      <c r="CM7" s="523"/>
      <c r="CN7" s="523"/>
      <c r="CO7" s="523"/>
      <c r="CP7" s="523"/>
      <c r="CQ7" s="523"/>
      <c r="CR7" s="523"/>
      <c r="CS7" s="523"/>
      <c r="CT7" s="523"/>
      <c r="CU7" s="523"/>
      <c r="CV7" s="523"/>
      <c r="CW7" s="523"/>
      <c r="CX7" s="523"/>
      <c r="CY7" s="523"/>
      <c r="CZ7" s="523"/>
      <c r="DA7" s="523"/>
      <c r="DB7" s="523"/>
      <c r="DC7" s="523"/>
      <c r="DD7" s="523"/>
      <c r="DE7" s="523"/>
      <c r="DF7" s="523"/>
      <c r="DG7" s="523"/>
      <c r="DH7" s="523"/>
      <c r="DI7" s="523"/>
    </row>
    <row r="8" spans="1:113" s="525" customFormat="1" ht="16.5" customHeight="1" thickBot="1">
      <c r="A8" s="18"/>
      <c r="B8" s="1144"/>
      <c r="C8" s="742" t="s">
        <v>1518</v>
      </c>
      <c r="D8" s="742"/>
      <c r="E8" s="1145"/>
      <c r="F8" s="1145"/>
      <c r="G8" s="1145"/>
      <c r="H8" s="742"/>
      <c r="I8" s="742"/>
      <c r="J8" s="1145"/>
      <c r="K8" s="1145"/>
      <c r="L8" s="1146"/>
      <c r="M8" s="742" t="s">
        <v>1518</v>
      </c>
      <c r="N8" s="742"/>
      <c r="O8" s="1145"/>
      <c r="P8" s="1146"/>
      <c r="Q8" s="1145"/>
      <c r="R8" s="742"/>
      <c r="S8" s="742"/>
      <c r="T8" s="1145"/>
      <c r="U8" s="1145"/>
      <c r="V8" s="1146"/>
      <c r="W8" s="742" t="s">
        <v>1518</v>
      </c>
      <c r="X8" s="742"/>
      <c r="Y8" s="1145"/>
      <c r="Z8" s="1145"/>
      <c r="AA8" s="1145"/>
      <c r="AB8" s="1147"/>
      <c r="AC8" s="742"/>
      <c r="AD8" s="742"/>
      <c r="AE8" s="742"/>
      <c r="AF8" s="742"/>
      <c r="AG8" s="1148"/>
      <c r="AH8" s="19"/>
    </row>
    <row r="9" spans="1:113" s="526" customFormat="1" ht="39.6" thickBot="1">
      <c r="A9" s="20" t="s">
        <v>1399</v>
      </c>
      <c r="B9" s="1149" t="s">
        <v>1519</v>
      </c>
      <c r="C9" s="1150">
        <f t="array" ref="C9:AF9">TRANSPOSE(B10:B40)</f>
        <v>45412</v>
      </c>
      <c r="D9" s="1151">
        <v>45382</v>
      </c>
      <c r="E9" s="1151">
        <v>45351</v>
      </c>
      <c r="F9" s="1151">
        <v>45322</v>
      </c>
      <c r="G9" s="1151">
        <v>45291</v>
      </c>
      <c r="H9" s="1151">
        <v>45260</v>
      </c>
      <c r="I9" s="1151">
        <v>45230</v>
      </c>
      <c r="J9" s="1151">
        <v>45199</v>
      </c>
      <c r="K9" s="1151">
        <v>45169</v>
      </c>
      <c r="L9" s="1151">
        <v>45138</v>
      </c>
      <c r="M9" s="1151">
        <v>45107</v>
      </c>
      <c r="N9" s="1151">
        <v>45077</v>
      </c>
      <c r="O9" s="721">
        <v>45046</v>
      </c>
      <c r="P9" s="1151">
        <v>45016</v>
      </c>
      <c r="Q9" s="721">
        <v>44985</v>
      </c>
      <c r="R9" s="1151">
        <v>44957</v>
      </c>
      <c r="S9" s="721">
        <v>44926</v>
      </c>
      <c r="T9" s="721">
        <v>44895</v>
      </c>
      <c r="U9" s="721">
        <v>44865</v>
      </c>
      <c r="V9" s="1151">
        <v>44834</v>
      </c>
      <c r="W9" s="721">
        <v>44804</v>
      </c>
      <c r="X9" s="721">
        <v>44773</v>
      </c>
      <c r="Y9" s="721">
        <v>44742</v>
      </c>
      <c r="Z9" s="1151">
        <v>44712</v>
      </c>
      <c r="AA9" s="721">
        <v>44681</v>
      </c>
      <c r="AB9" s="1151">
        <v>44651</v>
      </c>
      <c r="AC9" s="721">
        <v>44620</v>
      </c>
      <c r="AD9" s="721">
        <v>44592</v>
      </c>
      <c r="AE9" s="721">
        <v>44561</v>
      </c>
      <c r="AF9" s="721">
        <v>44530</v>
      </c>
      <c r="AG9" s="20" t="s">
        <v>1520</v>
      </c>
      <c r="AH9" s="1152" t="s">
        <v>1521</v>
      </c>
    </row>
    <row r="10" spans="1:113" s="526" customFormat="1" ht="12.95">
      <c r="A10" s="723">
        <v>1</v>
      </c>
      <c r="B10" s="737">
        <f>EOMONTH(B11,1)</f>
        <v>45412</v>
      </c>
      <c r="C10" s="726"/>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726"/>
      <c r="AC10" s="712"/>
      <c r="AD10" s="731"/>
      <c r="AE10" s="731"/>
      <c r="AF10" s="743"/>
      <c r="AG10" s="684">
        <v>0</v>
      </c>
      <c r="AH10" s="21">
        <f t="shared" ref="AH10:AH40" si="0">SUM(C10:AG10)</f>
        <v>0</v>
      </c>
    </row>
    <row r="11" spans="1:113" s="526" customFormat="1" ht="12.95">
      <c r="A11" s="723">
        <v>2</v>
      </c>
      <c r="B11" s="724">
        <f>'1_Enrollment'!D4</f>
        <v>45382</v>
      </c>
      <c r="C11" s="729"/>
      <c r="D11" s="726"/>
      <c r="E11" s="726"/>
      <c r="F11" s="726"/>
      <c r="G11" s="726"/>
      <c r="H11" s="726"/>
      <c r="I11" s="726"/>
      <c r="J11" s="726"/>
      <c r="K11" s="726"/>
      <c r="L11" s="726"/>
      <c r="M11" s="726"/>
      <c r="N11" s="726"/>
      <c r="O11" s="726"/>
      <c r="P11" s="726"/>
      <c r="Q11" s="726"/>
      <c r="R11" s="726"/>
      <c r="S11" s="726">
        <v>75.290000000000006</v>
      </c>
      <c r="T11" s="726">
        <v>35.56</v>
      </c>
      <c r="U11" s="726">
        <v>16.37</v>
      </c>
      <c r="V11" s="726">
        <v>4882.3100000000004</v>
      </c>
      <c r="W11" s="726">
        <v>60.49</v>
      </c>
      <c r="X11" s="726">
        <v>851.05</v>
      </c>
      <c r="Y11" s="726">
        <v>429.91</v>
      </c>
      <c r="Z11" s="726">
        <v>43.53</v>
      </c>
      <c r="AA11" s="726">
        <v>-0.1</v>
      </c>
      <c r="AB11" s="726">
        <v>0</v>
      </c>
      <c r="AC11" s="710">
        <v>0.06</v>
      </c>
      <c r="AD11" s="731">
        <v>0</v>
      </c>
      <c r="AE11" s="731">
        <v>0</v>
      </c>
      <c r="AF11" s="744">
        <v>24.31</v>
      </c>
      <c r="AG11" s="684">
        <v>0</v>
      </c>
      <c r="AH11" s="21">
        <f t="shared" si="0"/>
        <v>6418.7800000000007</v>
      </c>
    </row>
    <row r="12" spans="1:113" s="525" customFormat="1" ht="15" customHeight="1">
      <c r="A12" s="723">
        <v>3</v>
      </c>
      <c r="B12" s="724">
        <f t="shared" ref="B12:B39" si="1">EOMONTH(B11,-1)</f>
        <v>45351</v>
      </c>
      <c r="C12" s="729"/>
      <c r="D12" s="729"/>
      <c r="E12" s="725"/>
      <c r="F12" s="725"/>
      <c r="G12" s="725"/>
      <c r="H12" s="725"/>
      <c r="I12" s="725"/>
      <c r="J12" s="725"/>
      <c r="K12" s="725"/>
      <c r="L12" s="725"/>
      <c r="M12" s="725"/>
      <c r="N12" s="725"/>
      <c r="O12" s="725"/>
      <c r="P12" s="725"/>
      <c r="Q12" s="725"/>
      <c r="R12" s="725"/>
      <c r="S12" s="725">
        <v>0.05</v>
      </c>
      <c r="T12" s="725">
        <v>1.03</v>
      </c>
      <c r="U12" s="725">
        <v>0.05</v>
      </c>
      <c r="V12" s="725">
        <v>0.05</v>
      </c>
      <c r="W12" s="725">
        <v>0.05</v>
      </c>
      <c r="X12" s="725">
        <v>0.05</v>
      </c>
      <c r="Y12" s="725">
        <v>11.73</v>
      </c>
      <c r="Z12" s="725">
        <v>-138.16</v>
      </c>
      <c r="AA12" s="725">
        <v>0</v>
      </c>
      <c r="AB12" s="725">
        <v>0</v>
      </c>
      <c r="AC12" s="717">
        <v>0</v>
      </c>
      <c r="AD12" s="717">
        <v>0</v>
      </c>
      <c r="AE12" s="717">
        <v>0</v>
      </c>
      <c r="AF12" s="744">
        <v>0</v>
      </c>
      <c r="AG12" s="684">
        <v>0</v>
      </c>
      <c r="AH12" s="21">
        <f t="shared" si="0"/>
        <v>-125.14999999999999</v>
      </c>
    </row>
    <row r="13" spans="1:113" s="525" customFormat="1" ht="15" customHeight="1">
      <c r="A13" s="723">
        <v>4</v>
      </c>
      <c r="B13" s="724">
        <f>EOMONTH(B12,-1)</f>
        <v>45322</v>
      </c>
      <c r="C13" s="52"/>
      <c r="D13" s="729"/>
      <c r="E13" s="729"/>
      <c r="F13" s="725"/>
      <c r="G13" s="725"/>
      <c r="H13" s="725"/>
      <c r="I13" s="725"/>
      <c r="J13" s="725"/>
      <c r="K13" s="725"/>
      <c r="L13" s="725"/>
      <c r="M13" s="725"/>
      <c r="N13" s="725"/>
      <c r="O13" s="725"/>
      <c r="P13" s="725"/>
      <c r="Q13" s="725"/>
      <c r="R13" s="725"/>
      <c r="S13" s="725">
        <v>0</v>
      </c>
      <c r="T13" s="725">
        <v>-0.91</v>
      </c>
      <c r="U13" s="725">
        <v>-1.58</v>
      </c>
      <c r="V13" s="725">
        <v>0</v>
      </c>
      <c r="W13" s="725">
        <v>0</v>
      </c>
      <c r="X13" s="725">
        <v>0</v>
      </c>
      <c r="Y13" s="725">
        <v>0</v>
      </c>
      <c r="Z13" s="725">
        <v>0</v>
      </c>
      <c r="AA13" s="725">
        <v>0</v>
      </c>
      <c r="AB13" s="725">
        <v>0</v>
      </c>
      <c r="AC13" s="710">
        <v>0</v>
      </c>
      <c r="AD13" s="710">
        <v>0</v>
      </c>
      <c r="AE13" s="710">
        <v>0</v>
      </c>
      <c r="AF13" s="745">
        <v>0</v>
      </c>
      <c r="AG13" s="684">
        <v>0</v>
      </c>
      <c r="AH13" s="21">
        <f t="shared" si="0"/>
        <v>-2.4900000000000002</v>
      </c>
    </row>
    <row r="14" spans="1:113" s="525" customFormat="1" ht="15" customHeight="1">
      <c r="A14" s="723">
        <v>5</v>
      </c>
      <c r="B14" s="724">
        <f t="shared" si="1"/>
        <v>45291</v>
      </c>
      <c r="C14" s="52"/>
      <c r="D14" s="49"/>
      <c r="E14" s="729"/>
      <c r="F14" s="729"/>
      <c r="G14" s="725"/>
      <c r="H14" s="725"/>
      <c r="I14" s="725"/>
      <c r="J14" s="725"/>
      <c r="K14" s="725"/>
      <c r="L14" s="725"/>
      <c r="M14" s="725"/>
      <c r="N14" s="725"/>
      <c r="O14" s="725"/>
      <c r="P14" s="725"/>
      <c r="Q14" s="725"/>
      <c r="R14" s="725"/>
      <c r="S14" s="1153">
        <v>0.56999999999999995</v>
      </c>
      <c r="T14" s="1153">
        <v>0.16</v>
      </c>
      <c r="U14" s="1153">
        <v>0.16</v>
      </c>
      <c r="V14" s="725">
        <v>0.31</v>
      </c>
      <c r="W14" s="725">
        <v>0.16</v>
      </c>
      <c r="X14" s="1153">
        <v>1.81</v>
      </c>
      <c r="Y14" s="1153">
        <v>-0.75</v>
      </c>
      <c r="Z14" s="725">
        <v>11.73</v>
      </c>
      <c r="AA14" s="725">
        <v>3.84</v>
      </c>
      <c r="AB14" s="725">
        <v>0</v>
      </c>
      <c r="AC14" s="710">
        <v>0</v>
      </c>
      <c r="AD14" s="710">
        <v>0</v>
      </c>
      <c r="AE14" s="710">
        <v>-33.08</v>
      </c>
      <c r="AF14" s="745">
        <v>0</v>
      </c>
      <c r="AG14" s="731">
        <v>0</v>
      </c>
      <c r="AH14" s="21">
        <f t="shared" si="0"/>
        <v>-15.089999999999996</v>
      </c>
    </row>
    <row r="15" spans="1:113" s="525" customFormat="1" ht="15" customHeight="1">
      <c r="A15" s="723">
        <v>6</v>
      </c>
      <c r="B15" s="724">
        <f t="shared" si="1"/>
        <v>45260</v>
      </c>
      <c r="C15" s="52"/>
      <c r="D15" s="49"/>
      <c r="E15" s="49"/>
      <c r="F15" s="729"/>
      <c r="G15" s="729"/>
      <c r="H15" s="725"/>
      <c r="I15" s="725"/>
      <c r="J15" s="725"/>
      <c r="K15" s="725"/>
      <c r="L15" s="725"/>
      <c r="M15" s="725"/>
      <c r="N15" s="725"/>
      <c r="O15" s="725"/>
      <c r="P15" s="725"/>
      <c r="Q15" s="725"/>
      <c r="R15" s="725"/>
      <c r="S15" s="1153">
        <v>0</v>
      </c>
      <c r="T15" s="1153">
        <v>0</v>
      </c>
      <c r="U15" s="1153">
        <v>0</v>
      </c>
      <c r="V15" s="725">
        <v>0</v>
      </c>
      <c r="W15" s="725">
        <v>0</v>
      </c>
      <c r="X15" s="1153">
        <v>0</v>
      </c>
      <c r="Y15" s="1153">
        <v>0</v>
      </c>
      <c r="Z15" s="725">
        <v>0</v>
      </c>
      <c r="AA15" s="725">
        <v>0</v>
      </c>
      <c r="AB15" s="725">
        <v>0</v>
      </c>
      <c r="AC15" s="710">
        <v>0</v>
      </c>
      <c r="AD15" s="710">
        <v>-29.9</v>
      </c>
      <c r="AE15" s="710">
        <v>0</v>
      </c>
      <c r="AF15" s="745">
        <v>0</v>
      </c>
      <c r="AG15" s="684">
        <v>0</v>
      </c>
      <c r="AH15" s="21">
        <f t="shared" si="0"/>
        <v>-29.9</v>
      </c>
    </row>
    <row r="16" spans="1:113" s="525" customFormat="1" ht="15" customHeight="1">
      <c r="A16" s="723">
        <v>7</v>
      </c>
      <c r="B16" s="724">
        <f t="shared" si="1"/>
        <v>45230</v>
      </c>
      <c r="C16" s="52"/>
      <c r="D16" s="49"/>
      <c r="E16" s="49"/>
      <c r="F16" s="49"/>
      <c r="G16" s="729"/>
      <c r="H16" s="729"/>
      <c r="I16" s="725"/>
      <c r="J16" s="725"/>
      <c r="K16" s="725"/>
      <c r="L16" s="725"/>
      <c r="M16" s="725"/>
      <c r="N16" s="725"/>
      <c r="O16" s="725"/>
      <c r="P16" s="725"/>
      <c r="Q16" s="725"/>
      <c r="R16" s="725"/>
      <c r="S16" s="1153">
        <v>0</v>
      </c>
      <c r="T16" s="1153">
        <v>0</v>
      </c>
      <c r="U16" s="1153">
        <v>0</v>
      </c>
      <c r="V16" s="725">
        <v>0</v>
      </c>
      <c r="W16" s="725">
        <v>0</v>
      </c>
      <c r="X16" s="1153">
        <v>0</v>
      </c>
      <c r="Y16" s="1153">
        <v>0</v>
      </c>
      <c r="Z16" s="725">
        <v>0</v>
      </c>
      <c r="AA16" s="725">
        <v>0</v>
      </c>
      <c r="AB16" s="725">
        <v>0</v>
      </c>
      <c r="AC16" s="710">
        <v>0</v>
      </c>
      <c r="AD16" s="710">
        <v>0</v>
      </c>
      <c r="AE16" s="710">
        <v>0</v>
      </c>
      <c r="AF16" s="745">
        <v>0</v>
      </c>
      <c r="AG16" s="684">
        <v>0</v>
      </c>
      <c r="AH16" s="21">
        <f t="shared" si="0"/>
        <v>0</v>
      </c>
    </row>
    <row r="17" spans="1:34" s="525" customFormat="1" ht="15" customHeight="1">
      <c r="A17" s="723">
        <v>8</v>
      </c>
      <c r="B17" s="724">
        <f t="shared" si="1"/>
        <v>45199</v>
      </c>
      <c r="C17" s="52"/>
      <c r="D17" s="49"/>
      <c r="E17" s="49"/>
      <c r="F17" s="50"/>
      <c r="G17" s="49"/>
      <c r="H17" s="729"/>
      <c r="I17" s="729"/>
      <c r="J17" s="725"/>
      <c r="K17" s="725"/>
      <c r="L17" s="725"/>
      <c r="M17" s="725"/>
      <c r="N17" s="725"/>
      <c r="O17" s="725"/>
      <c r="P17" s="725"/>
      <c r="Q17" s="725"/>
      <c r="R17" s="725"/>
      <c r="S17" s="1153">
        <v>0</v>
      </c>
      <c r="T17" s="1153">
        <v>0</v>
      </c>
      <c r="U17" s="1153">
        <v>0</v>
      </c>
      <c r="V17" s="725">
        <v>0</v>
      </c>
      <c r="W17" s="725">
        <v>0</v>
      </c>
      <c r="X17" s="1153">
        <v>0</v>
      </c>
      <c r="Y17" s="1153">
        <v>-112.98</v>
      </c>
      <c r="Z17" s="725">
        <v>-13.19</v>
      </c>
      <c r="AA17" s="725">
        <v>0</v>
      </c>
      <c r="AB17" s="725">
        <v>0</v>
      </c>
      <c r="AC17" s="710">
        <v>0</v>
      </c>
      <c r="AD17" s="710">
        <v>0</v>
      </c>
      <c r="AE17" s="710">
        <v>0</v>
      </c>
      <c r="AF17" s="745">
        <v>-2.27</v>
      </c>
      <c r="AG17" s="684">
        <v>0</v>
      </c>
      <c r="AH17" s="21">
        <f t="shared" si="0"/>
        <v>-128.44</v>
      </c>
    </row>
    <row r="18" spans="1:34" s="525" customFormat="1" ht="15" customHeight="1">
      <c r="A18" s="723">
        <v>9</v>
      </c>
      <c r="B18" s="724">
        <f t="shared" si="1"/>
        <v>45169</v>
      </c>
      <c r="C18" s="52"/>
      <c r="D18" s="49"/>
      <c r="E18" s="49"/>
      <c r="F18" s="49"/>
      <c r="G18" s="49"/>
      <c r="H18" s="49"/>
      <c r="I18" s="729"/>
      <c r="J18" s="729"/>
      <c r="K18" s="725"/>
      <c r="L18" s="725"/>
      <c r="M18" s="725"/>
      <c r="N18" s="725"/>
      <c r="O18" s="725"/>
      <c r="P18" s="725"/>
      <c r="Q18" s="725"/>
      <c r="R18" s="725"/>
      <c r="S18" s="1153">
        <v>0</v>
      </c>
      <c r="T18" s="1153">
        <v>-833.99</v>
      </c>
      <c r="U18" s="1153">
        <v>0</v>
      </c>
      <c r="V18" s="725">
        <v>0</v>
      </c>
      <c r="W18" s="725">
        <v>0</v>
      </c>
      <c r="X18" s="1153">
        <v>0</v>
      </c>
      <c r="Y18" s="1153">
        <v>0</v>
      </c>
      <c r="Z18" s="725">
        <v>0</v>
      </c>
      <c r="AA18" s="725">
        <v>0</v>
      </c>
      <c r="AB18" s="683">
        <v>0</v>
      </c>
      <c r="AC18" s="710">
        <v>0</v>
      </c>
      <c r="AD18" s="710">
        <v>0</v>
      </c>
      <c r="AE18" s="710">
        <v>0</v>
      </c>
      <c r="AF18" s="745">
        <v>0</v>
      </c>
      <c r="AG18" s="684">
        <v>0</v>
      </c>
      <c r="AH18" s="21">
        <f t="shared" si="0"/>
        <v>-833.99</v>
      </c>
    </row>
    <row r="19" spans="1:34" s="525" customFormat="1" ht="15" customHeight="1">
      <c r="A19" s="723">
        <v>10</v>
      </c>
      <c r="B19" s="724">
        <f t="shared" si="1"/>
        <v>45138</v>
      </c>
      <c r="C19" s="52"/>
      <c r="D19" s="49"/>
      <c r="E19" s="49"/>
      <c r="F19" s="49"/>
      <c r="G19" s="49"/>
      <c r="H19" s="49"/>
      <c r="I19" s="49"/>
      <c r="J19" s="729"/>
      <c r="K19" s="729"/>
      <c r="L19" s="725"/>
      <c r="M19" s="725"/>
      <c r="N19" s="725"/>
      <c r="O19" s="725"/>
      <c r="P19" s="725"/>
      <c r="Q19" s="725"/>
      <c r="R19" s="725"/>
      <c r="S19" s="1153">
        <v>0</v>
      </c>
      <c r="T19" s="1153">
        <v>0</v>
      </c>
      <c r="U19" s="1153">
        <v>0</v>
      </c>
      <c r="V19" s="725">
        <v>0</v>
      </c>
      <c r="W19" s="725">
        <v>0</v>
      </c>
      <c r="X19" s="1153">
        <v>0</v>
      </c>
      <c r="Y19" s="1153">
        <v>0</v>
      </c>
      <c r="Z19" s="725">
        <v>0</v>
      </c>
      <c r="AA19" s="725">
        <v>0</v>
      </c>
      <c r="AB19" s="725">
        <v>0</v>
      </c>
      <c r="AC19" s="710">
        <v>0</v>
      </c>
      <c r="AD19" s="710">
        <v>0</v>
      </c>
      <c r="AE19" s="710">
        <v>0</v>
      </c>
      <c r="AF19" s="745">
        <v>0</v>
      </c>
      <c r="AG19" s="684">
        <v>0</v>
      </c>
      <c r="AH19" s="21">
        <f t="shared" si="0"/>
        <v>0</v>
      </c>
    </row>
    <row r="20" spans="1:34" s="525" customFormat="1" ht="15" customHeight="1">
      <c r="A20" s="723">
        <v>11</v>
      </c>
      <c r="B20" s="724">
        <f t="shared" si="1"/>
        <v>45107</v>
      </c>
      <c r="C20" s="52"/>
      <c r="D20" s="49"/>
      <c r="E20" s="49"/>
      <c r="F20" s="49"/>
      <c r="G20" s="49"/>
      <c r="H20" s="49"/>
      <c r="I20" s="49"/>
      <c r="J20" s="49"/>
      <c r="K20" s="729"/>
      <c r="L20" s="729"/>
      <c r="M20" s="725"/>
      <c r="N20" s="725"/>
      <c r="O20" s="725"/>
      <c r="P20" s="725"/>
      <c r="Q20" s="725"/>
      <c r="R20" s="725"/>
      <c r="S20" s="1153">
        <v>0</v>
      </c>
      <c r="T20" s="1153">
        <v>0</v>
      </c>
      <c r="U20" s="1153">
        <v>-23.49</v>
      </c>
      <c r="V20" s="725">
        <v>0</v>
      </c>
      <c r="W20" s="725">
        <v>0</v>
      </c>
      <c r="X20" s="1153">
        <v>0</v>
      </c>
      <c r="Y20" s="1153">
        <v>0</v>
      </c>
      <c r="Z20" s="725">
        <v>0</v>
      </c>
      <c r="AA20" s="725">
        <v>0</v>
      </c>
      <c r="AB20" s="725">
        <v>0</v>
      </c>
      <c r="AC20" s="710">
        <v>0</v>
      </c>
      <c r="AD20" s="710">
        <v>0</v>
      </c>
      <c r="AE20" s="710">
        <v>0</v>
      </c>
      <c r="AF20" s="745">
        <v>0</v>
      </c>
      <c r="AG20" s="684">
        <v>0</v>
      </c>
      <c r="AH20" s="21">
        <f t="shared" si="0"/>
        <v>-23.49</v>
      </c>
    </row>
    <row r="21" spans="1:34" s="525" customFormat="1" ht="15" customHeight="1">
      <c r="A21" s="723">
        <v>12</v>
      </c>
      <c r="B21" s="724">
        <f t="shared" si="1"/>
        <v>45077</v>
      </c>
      <c r="C21" s="52"/>
      <c r="D21" s="49"/>
      <c r="E21" s="49"/>
      <c r="F21" s="49"/>
      <c r="G21" s="49"/>
      <c r="H21" s="49"/>
      <c r="I21" s="49"/>
      <c r="J21" s="49"/>
      <c r="K21" s="49"/>
      <c r="L21" s="729"/>
      <c r="M21" s="729"/>
      <c r="N21" s="725"/>
      <c r="O21" s="725"/>
      <c r="P21" s="725"/>
      <c r="Q21" s="725"/>
      <c r="R21" s="725"/>
      <c r="S21" s="1153">
        <v>-7.49</v>
      </c>
      <c r="T21" s="1153">
        <v>0</v>
      </c>
      <c r="U21" s="1153">
        <v>0</v>
      </c>
      <c r="V21" s="725">
        <v>0</v>
      </c>
      <c r="W21" s="725">
        <v>0</v>
      </c>
      <c r="X21" s="1153">
        <v>0</v>
      </c>
      <c r="Y21" s="1153">
        <v>0</v>
      </c>
      <c r="Z21" s="725">
        <v>0</v>
      </c>
      <c r="AA21" s="725">
        <v>0</v>
      </c>
      <c r="AB21" s="725">
        <v>0</v>
      </c>
      <c r="AC21" s="710">
        <v>0</v>
      </c>
      <c r="AD21" s="710">
        <v>0</v>
      </c>
      <c r="AE21" s="710">
        <v>0</v>
      </c>
      <c r="AF21" s="745">
        <v>0</v>
      </c>
      <c r="AG21" s="684">
        <v>0</v>
      </c>
      <c r="AH21" s="21">
        <f t="shared" si="0"/>
        <v>-7.49</v>
      </c>
    </row>
    <row r="22" spans="1:34" s="525" customFormat="1" ht="15" customHeight="1">
      <c r="A22" s="723">
        <v>13</v>
      </c>
      <c r="B22" s="724">
        <f t="shared" si="1"/>
        <v>45046</v>
      </c>
      <c r="C22" s="52"/>
      <c r="D22" s="49"/>
      <c r="E22" s="49"/>
      <c r="F22" s="49"/>
      <c r="G22" s="49"/>
      <c r="H22" s="49"/>
      <c r="I22" s="49"/>
      <c r="J22" s="49"/>
      <c r="K22" s="49"/>
      <c r="L22" s="49"/>
      <c r="M22" s="729"/>
      <c r="N22" s="729"/>
      <c r="O22" s="725"/>
      <c r="P22" s="725"/>
      <c r="Q22" s="725"/>
      <c r="R22" s="725"/>
      <c r="S22" s="1153">
        <v>0.15</v>
      </c>
      <c r="T22" s="1153">
        <v>200.96</v>
      </c>
      <c r="U22" s="1153">
        <v>0.3</v>
      </c>
      <c r="V22" s="725">
        <v>0</v>
      </c>
      <c r="W22" s="725">
        <v>0.15</v>
      </c>
      <c r="X22" s="1153">
        <v>0.15</v>
      </c>
      <c r="Y22" s="1153">
        <v>0.3</v>
      </c>
      <c r="Z22" s="725">
        <v>0.82</v>
      </c>
      <c r="AA22" s="725">
        <v>0</v>
      </c>
      <c r="AB22" s="725">
        <v>0</v>
      </c>
      <c r="AC22" s="710">
        <v>0</v>
      </c>
      <c r="AD22" s="710">
        <v>0</v>
      </c>
      <c r="AE22" s="710">
        <v>0</v>
      </c>
      <c r="AF22" s="745">
        <v>0</v>
      </c>
      <c r="AG22" s="684">
        <v>0</v>
      </c>
      <c r="AH22" s="21">
        <f t="shared" si="0"/>
        <v>202.83000000000004</v>
      </c>
    </row>
    <row r="23" spans="1:34" s="525" customFormat="1" ht="15" customHeight="1">
      <c r="A23" s="723">
        <v>14</v>
      </c>
      <c r="B23" s="724">
        <f t="shared" si="1"/>
        <v>45016</v>
      </c>
      <c r="C23" s="52"/>
      <c r="D23" s="49"/>
      <c r="E23" s="49"/>
      <c r="F23" s="49"/>
      <c r="G23" s="49"/>
      <c r="H23" s="49"/>
      <c r="I23" s="49"/>
      <c r="J23" s="49"/>
      <c r="K23" s="49"/>
      <c r="L23" s="49"/>
      <c r="M23" s="49"/>
      <c r="N23" s="729"/>
      <c r="O23" s="729"/>
      <c r="P23" s="725"/>
      <c r="Q23" s="725"/>
      <c r="R23" s="725"/>
      <c r="S23" s="1153">
        <v>-68.91</v>
      </c>
      <c r="T23" s="1153">
        <v>-140.49</v>
      </c>
      <c r="U23" s="1153">
        <v>-37.92</v>
      </c>
      <c r="V23" s="725">
        <v>-29.53</v>
      </c>
      <c r="W23" s="725">
        <v>0</v>
      </c>
      <c r="X23" s="1153">
        <v>0</v>
      </c>
      <c r="Y23" s="1153">
        <v>0</v>
      </c>
      <c r="Z23" s="725">
        <v>0</v>
      </c>
      <c r="AA23" s="725">
        <v>0</v>
      </c>
      <c r="AB23" s="725">
        <v>0</v>
      </c>
      <c r="AC23" s="710">
        <v>0</v>
      </c>
      <c r="AD23" s="710">
        <v>0</v>
      </c>
      <c r="AE23" s="710">
        <v>0</v>
      </c>
      <c r="AF23" s="745">
        <v>0</v>
      </c>
      <c r="AG23" s="684">
        <v>0</v>
      </c>
      <c r="AH23" s="21">
        <f t="shared" si="0"/>
        <v>-276.85000000000002</v>
      </c>
    </row>
    <row r="24" spans="1:34" s="525" customFormat="1" ht="15" customHeight="1">
      <c r="A24" s="723">
        <v>15</v>
      </c>
      <c r="B24" s="724">
        <f t="shared" si="1"/>
        <v>44985</v>
      </c>
      <c r="C24" s="52"/>
      <c r="D24" s="49"/>
      <c r="E24" s="49"/>
      <c r="F24" s="49"/>
      <c r="G24" s="49"/>
      <c r="H24" s="49"/>
      <c r="I24" s="49"/>
      <c r="J24" s="49"/>
      <c r="K24" s="49"/>
      <c r="L24" s="49"/>
      <c r="M24" s="49"/>
      <c r="N24" s="49"/>
      <c r="O24" s="729"/>
      <c r="P24" s="729"/>
      <c r="Q24" s="725"/>
      <c r="R24" s="725"/>
      <c r="S24" s="1153">
        <v>194.53</v>
      </c>
      <c r="T24" s="1153">
        <v>-791.3</v>
      </c>
      <c r="U24" s="1153">
        <v>0.38</v>
      </c>
      <c r="V24" s="725">
        <v>0.43</v>
      </c>
      <c r="W24" s="725">
        <v>0.8</v>
      </c>
      <c r="X24" s="1153">
        <v>0.8</v>
      </c>
      <c r="Y24" s="1153">
        <v>0.75</v>
      </c>
      <c r="Z24" s="725">
        <v>0</v>
      </c>
      <c r="AA24" s="725">
        <v>0</v>
      </c>
      <c r="AB24" s="725">
        <v>0</v>
      </c>
      <c r="AC24" s="710">
        <v>0</v>
      </c>
      <c r="AD24" s="710">
        <v>0</v>
      </c>
      <c r="AE24" s="710">
        <v>0</v>
      </c>
      <c r="AF24" s="745">
        <v>0</v>
      </c>
      <c r="AG24" s="684">
        <v>0</v>
      </c>
      <c r="AH24" s="21">
        <f t="shared" si="0"/>
        <v>-593.61000000000013</v>
      </c>
    </row>
    <row r="25" spans="1:34" s="525" customFormat="1" ht="15" customHeight="1">
      <c r="A25" s="723">
        <v>16</v>
      </c>
      <c r="B25" s="724">
        <f t="shared" si="1"/>
        <v>44957</v>
      </c>
      <c r="C25" s="52"/>
      <c r="D25" s="49"/>
      <c r="E25" s="49"/>
      <c r="F25" s="49"/>
      <c r="G25" s="49"/>
      <c r="H25" s="49"/>
      <c r="I25" s="49"/>
      <c r="J25" s="49"/>
      <c r="K25" s="49"/>
      <c r="L25" s="49"/>
      <c r="M25" s="49"/>
      <c r="N25" s="49"/>
      <c r="O25" s="1154"/>
      <c r="P25" s="730"/>
      <c r="Q25" s="729"/>
      <c r="R25" s="725"/>
      <c r="S25" s="1153">
        <v>-123448.57</v>
      </c>
      <c r="T25" s="1153">
        <v>5973.78</v>
      </c>
      <c r="U25" s="1153">
        <v>40.14</v>
      </c>
      <c r="V25" s="725">
        <v>7.32</v>
      </c>
      <c r="W25" s="725">
        <v>0</v>
      </c>
      <c r="X25" s="1153">
        <v>0</v>
      </c>
      <c r="Y25" s="1153">
        <v>0</v>
      </c>
      <c r="Z25" s="725">
        <v>0</v>
      </c>
      <c r="AA25" s="725">
        <v>0</v>
      </c>
      <c r="AB25" s="725">
        <v>3.25</v>
      </c>
      <c r="AC25" s="710">
        <v>0</v>
      </c>
      <c r="AD25" s="710">
        <v>0</v>
      </c>
      <c r="AE25" s="710">
        <v>0</v>
      </c>
      <c r="AF25" s="745">
        <v>0</v>
      </c>
      <c r="AG25" s="684">
        <v>0</v>
      </c>
      <c r="AH25" s="21">
        <f t="shared" si="0"/>
        <v>-117424.08</v>
      </c>
    </row>
    <row r="26" spans="1:34" s="525" customFormat="1" ht="15" customHeight="1">
      <c r="A26" s="723">
        <v>17</v>
      </c>
      <c r="B26" s="724">
        <f t="shared" si="1"/>
        <v>44926</v>
      </c>
      <c r="C26" s="52"/>
      <c r="D26" s="49"/>
      <c r="E26" s="49"/>
      <c r="F26" s="49"/>
      <c r="G26" s="49"/>
      <c r="H26" s="49"/>
      <c r="I26" s="49"/>
      <c r="J26" s="49"/>
      <c r="K26" s="49"/>
      <c r="L26" s="49"/>
      <c r="M26" s="49"/>
      <c r="N26" s="49"/>
      <c r="O26" s="1154"/>
      <c r="P26" s="49"/>
      <c r="Q26" s="729"/>
      <c r="R26" s="729"/>
      <c r="S26" s="1153">
        <v>4428171.8</v>
      </c>
      <c r="T26" s="1153">
        <v>-91570.35</v>
      </c>
      <c r="U26" s="1153">
        <v>2513.34</v>
      </c>
      <c r="V26" s="725">
        <v>396.82</v>
      </c>
      <c r="W26" s="725">
        <v>0</v>
      </c>
      <c r="X26" s="1153">
        <v>0</v>
      </c>
      <c r="Y26" s="1153">
        <v>0</v>
      </c>
      <c r="Z26" s="725">
        <v>0</v>
      </c>
      <c r="AA26" s="725">
        <v>0.71</v>
      </c>
      <c r="AB26" s="725">
        <v>0.71</v>
      </c>
      <c r="AC26" s="710">
        <v>-30.65</v>
      </c>
      <c r="AD26" s="710">
        <v>0</v>
      </c>
      <c r="AE26" s="710">
        <v>0</v>
      </c>
      <c r="AF26" s="745">
        <v>0</v>
      </c>
      <c r="AG26" s="684">
        <v>0</v>
      </c>
      <c r="AH26" s="21">
        <f t="shared" si="0"/>
        <v>4339482.38</v>
      </c>
    </row>
    <row r="27" spans="1:34" s="525" customFormat="1" ht="15" customHeight="1">
      <c r="A27" s="723">
        <v>18</v>
      </c>
      <c r="B27" s="724">
        <f t="shared" si="1"/>
        <v>44895</v>
      </c>
      <c r="C27" s="52"/>
      <c r="D27" s="49"/>
      <c r="E27" s="49"/>
      <c r="F27" s="49"/>
      <c r="G27" s="49"/>
      <c r="H27" s="49"/>
      <c r="I27" s="49"/>
      <c r="J27" s="49"/>
      <c r="K27" s="49"/>
      <c r="L27" s="49"/>
      <c r="M27" s="49"/>
      <c r="N27" s="49"/>
      <c r="O27" s="1154"/>
      <c r="P27" s="49"/>
      <c r="Q27" s="49"/>
      <c r="R27" s="729"/>
      <c r="S27" s="729">
        <v>0</v>
      </c>
      <c r="T27" s="1153">
        <v>4293058.76</v>
      </c>
      <c r="U27" s="1153">
        <v>-170112.3</v>
      </c>
      <c r="V27" s="725">
        <v>8275.61</v>
      </c>
      <c r="W27" s="725">
        <v>-48.68</v>
      </c>
      <c r="X27" s="1153">
        <v>-34.159999999999997</v>
      </c>
      <c r="Y27" s="1153">
        <v>4.8</v>
      </c>
      <c r="Z27" s="725">
        <v>0.73</v>
      </c>
      <c r="AA27" s="725">
        <v>0.65</v>
      </c>
      <c r="AB27" s="725">
        <v>0.5</v>
      </c>
      <c r="AC27" s="710">
        <v>0.65</v>
      </c>
      <c r="AD27" s="710">
        <v>0</v>
      </c>
      <c r="AE27" s="710">
        <v>0.67</v>
      </c>
      <c r="AF27" s="745">
        <v>0.67</v>
      </c>
      <c r="AG27" s="684">
        <v>0</v>
      </c>
      <c r="AH27" s="21">
        <f t="shared" si="0"/>
        <v>4131147.899999999</v>
      </c>
    </row>
    <row r="28" spans="1:34" s="525" customFormat="1" ht="15" customHeight="1">
      <c r="A28" s="723">
        <v>19</v>
      </c>
      <c r="B28" s="724">
        <f t="shared" si="1"/>
        <v>44865</v>
      </c>
      <c r="C28" s="52"/>
      <c r="D28" s="49"/>
      <c r="E28" s="49"/>
      <c r="F28" s="49"/>
      <c r="G28" s="49"/>
      <c r="H28" s="49"/>
      <c r="I28" s="49"/>
      <c r="J28" s="49"/>
      <c r="K28" s="49"/>
      <c r="L28" s="49"/>
      <c r="M28" s="49"/>
      <c r="N28" s="49"/>
      <c r="O28" s="1154"/>
      <c r="P28" s="49"/>
      <c r="Q28" s="1154"/>
      <c r="R28" s="49"/>
      <c r="S28" s="729">
        <v>0</v>
      </c>
      <c r="T28" s="729">
        <v>0</v>
      </c>
      <c r="U28" s="1153">
        <v>4692530.41</v>
      </c>
      <c r="V28" s="725">
        <v>-72124.44</v>
      </c>
      <c r="W28" s="725">
        <v>9584.16</v>
      </c>
      <c r="X28" s="1153">
        <v>8358.9</v>
      </c>
      <c r="Y28" s="1153">
        <v>0.93</v>
      </c>
      <c r="Z28" s="725">
        <v>-45.34</v>
      </c>
      <c r="AA28" s="725">
        <v>-4.9800000000000004</v>
      </c>
      <c r="AB28" s="725">
        <v>0.65</v>
      </c>
      <c r="AC28" s="710">
        <v>-1.35</v>
      </c>
      <c r="AD28" s="710">
        <v>-9.75</v>
      </c>
      <c r="AE28" s="710">
        <v>0.59</v>
      </c>
      <c r="AF28" s="745">
        <v>0</v>
      </c>
      <c r="AG28" s="684">
        <v>0</v>
      </c>
      <c r="AH28" s="21">
        <f t="shared" si="0"/>
        <v>4638289.78</v>
      </c>
    </row>
    <row r="29" spans="1:34" s="525" customFormat="1" ht="15" customHeight="1">
      <c r="A29" s="723">
        <v>20</v>
      </c>
      <c r="B29" s="724">
        <f t="shared" si="1"/>
        <v>44834</v>
      </c>
      <c r="C29" s="52"/>
      <c r="D29" s="49"/>
      <c r="E29" s="49"/>
      <c r="F29" s="49"/>
      <c r="G29" s="49"/>
      <c r="H29" s="49"/>
      <c r="I29" s="49"/>
      <c r="J29" s="49"/>
      <c r="K29" s="49"/>
      <c r="L29" s="49"/>
      <c r="M29" s="49"/>
      <c r="N29" s="49"/>
      <c r="O29" s="1154"/>
      <c r="P29" s="49"/>
      <c r="Q29" s="1154"/>
      <c r="R29" s="49"/>
      <c r="S29" s="49">
        <v>0</v>
      </c>
      <c r="T29" s="729">
        <v>0</v>
      </c>
      <c r="U29" s="729">
        <v>0</v>
      </c>
      <c r="V29" s="725">
        <v>3107889.38</v>
      </c>
      <c r="W29" s="725">
        <v>-79532.12</v>
      </c>
      <c r="X29" s="1153">
        <v>3113.55</v>
      </c>
      <c r="Y29" s="1153">
        <v>4478.8100000000004</v>
      </c>
      <c r="Z29" s="725">
        <v>-103.62</v>
      </c>
      <c r="AA29" s="725">
        <v>-91.41</v>
      </c>
      <c r="AB29" s="725">
        <v>-51.8</v>
      </c>
      <c r="AC29" s="710">
        <v>-50.54</v>
      </c>
      <c r="AD29" s="710">
        <v>-62.82</v>
      </c>
      <c r="AE29" s="710">
        <v>-15.07</v>
      </c>
      <c r="AF29" s="745">
        <v>-25.44</v>
      </c>
      <c r="AG29" s="684">
        <v>0</v>
      </c>
      <c r="AH29" s="21">
        <f t="shared" si="0"/>
        <v>3035548.92</v>
      </c>
    </row>
    <row r="30" spans="1:34" s="525" customFormat="1" ht="15" customHeight="1">
      <c r="A30" s="723">
        <v>21</v>
      </c>
      <c r="B30" s="724">
        <f t="shared" si="1"/>
        <v>44804</v>
      </c>
      <c r="C30" s="52"/>
      <c r="D30" s="49"/>
      <c r="E30" s="49"/>
      <c r="F30" s="49"/>
      <c r="G30" s="49"/>
      <c r="H30" s="49"/>
      <c r="I30" s="49"/>
      <c r="J30" s="49"/>
      <c r="K30" s="49"/>
      <c r="L30" s="49"/>
      <c r="M30" s="49"/>
      <c r="N30" s="49"/>
      <c r="O30" s="1154"/>
      <c r="P30" s="49"/>
      <c r="Q30" s="1154"/>
      <c r="R30" s="49"/>
      <c r="S30" s="1154">
        <v>0</v>
      </c>
      <c r="T30" s="49">
        <v>0</v>
      </c>
      <c r="U30" s="729">
        <v>0</v>
      </c>
      <c r="V30" s="729">
        <v>0</v>
      </c>
      <c r="W30" s="725">
        <v>3479381.16</v>
      </c>
      <c r="X30" s="1153">
        <v>-73745.210000000006</v>
      </c>
      <c r="Y30" s="1153">
        <v>16849.099999999999</v>
      </c>
      <c r="Z30" s="725">
        <v>318.11</v>
      </c>
      <c r="AA30" s="725">
        <v>-144.38999999999999</v>
      </c>
      <c r="AB30" s="725">
        <v>2.69</v>
      </c>
      <c r="AC30" s="710">
        <v>0.21</v>
      </c>
      <c r="AD30" s="710">
        <v>0.51</v>
      </c>
      <c r="AE30" s="710">
        <v>0</v>
      </c>
      <c r="AF30" s="745">
        <v>0</v>
      </c>
      <c r="AG30" s="684">
        <v>0</v>
      </c>
      <c r="AH30" s="21">
        <f t="shared" si="0"/>
        <v>3422662.1799999997</v>
      </c>
    </row>
    <row r="31" spans="1:34" s="525" customFormat="1" ht="15" customHeight="1">
      <c r="A31" s="723">
        <v>22</v>
      </c>
      <c r="B31" s="724">
        <f t="shared" si="1"/>
        <v>44773</v>
      </c>
      <c r="C31" s="52"/>
      <c r="D31" s="49"/>
      <c r="E31" s="49"/>
      <c r="F31" s="49"/>
      <c r="G31" s="49"/>
      <c r="H31" s="49"/>
      <c r="I31" s="49"/>
      <c r="J31" s="49"/>
      <c r="K31" s="49"/>
      <c r="L31" s="49"/>
      <c r="M31" s="49"/>
      <c r="N31" s="49"/>
      <c r="O31" s="1154"/>
      <c r="P31" s="49"/>
      <c r="Q31" s="1154"/>
      <c r="R31" s="49"/>
      <c r="S31" s="1154">
        <v>0</v>
      </c>
      <c r="T31" s="1154">
        <v>0</v>
      </c>
      <c r="U31" s="49">
        <v>0</v>
      </c>
      <c r="V31" s="729">
        <v>0</v>
      </c>
      <c r="W31" s="729">
        <v>0</v>
      </c>
      <c r="X31" s="1153">
        <v>3174086.61</v>
      </c>
      <c r="Y31" s="1153">
        <v>-64584.32</v>
      </c>
      <c r="Z31" s="725">
        <v>6929.3</v>
      </c>
      <c r="AA31" s="725">
        <v>1351.15</v>
      </c>
      <c r="AB31" s="725">
        <v>-8.57</v>
      </c>
      <c r="AC31" s="710">
        <v>0</v>
      </c>
      <c r="AD31" s="710">
        <v>0</v>
      </c>
      <c r="AE31" s="710">
        <v>0</v>
      </c>
      <c r="AF31" s="745">
        <v>0</v>
      </c>
      <c r="AG31" s="684">
        <v>0</v>
      </c>
      <c r="AH31" s="21">
        <f t="shared" si="0"/>
        <v>3117774.17</v>
      </c>
    </row>
    <row r="32" spans="1:34" s="525" customFormat="1" ht="15" customHeight="1">
      <c r="A32" s="723">
        <v>23</v>
      </c>
      <c r="B32" s="724">
        <f t="shared" si="1"/>
        <v>44742</v>
      </c>
      <c r="C32" s="52"/>
      <c r="D32" s="49"/>
      <c r="E32" s="49"/>
      <c r="F32" s="49"/>
      <c r="G32" s="49"/>
      <c r="H32" s="49"/>
      <c r="I32" s="49"/>
      <c r="J32" s="49"/>
      <c r="K32" s="49"/>
      <c r="L32" s="49"/>
      <c r="M32" s="49"/>
      <c r="N32" s="49"/>
      <c r="O32" s="1154"/>
      <c r="P32" s="49"/>
      <c r="Q32" s="1154"/>
      <c r="R32" s="49"/>
      <c r="S32" s="1154">
        <v>0</v>
      </c>
      <c r="T32" s="1154">
        <v>0</v>
      </c>
      <c r="U32" s="1154">
        <v>0</v>
      </c>
      <c r="V32" s="49">
        <v>0</v>
      </c>
      <c r="W32" s="729">
        <v>0</v>
      </c>
      <c r="X32" s="729">
        <v>0</v>
      </c>
      <c r="Y32" s="1153">
        <v>2970299.2</v>
      </c>
      <c r="Z32" s="725">
        <v>-53724.42</v>
      </c>
      <c r="AA32" s="725">
        <v>9060.2900000000009</v>
      </c>
      <c r="AB32" s="725">
        <v>244.68</v>
      </c>
      <c r="AC32" s="710">
        <v>0</v>
      </c>
      <c r="AD32" s="710">
        <v>0</v>
      </c>
      <c r="AE32" s="710">
        <v>0</v>
      </c>
      <c r="AF32" s="745">
        <v>0</v>
      </c>
      <c r="AG32" s="684">
        <v>0</v>
      </c>
      <c r="AH32" s="21">
        <f t="shared" si="0"/>
        <v>2925879.7500000005</v>
      </c>
    </row>
    <row r="33" spans="1:78" s="525" customFormat="1" ht="15" customHeight="1">
      <c r="A33" s="723">
        <v>24</v>
      </c>
      <c r="B33" s="724">
        <f t="shared" si="1"/>
        <v>44712</v>
      </c>
      <c r="C33" s="52"/>
      <c r="D33" s="49"/>
      <c r="E33" s="49"/>
      <c r="F33" s="49"/>
      <c r="G33" s="49"/>
      <c r="H33" s="49"/>
      <c r="I33" s="49"/>
      <c r="J33" s="49"/>
      <c r="K33" s="49"/>
      <c r="L33" s="49"/>
      <c r="M33" s="49"/>
      <c r="N33" s="49"/>
      <c r="O33" s="1154"/>
      <c r="P33" s="49"/>
      <c r="Q33" s="1154"/>
      <c r="R33" s="49"/>
      <c r="S33" s="1154">
        <v>0</v>
      </c>
      <c r="T33" s="1154">
        <v>0</v>
      </c>
      <c r="U33" s="1154">
        <v>0</v>
      </c>
      <c r="V33" s="49">
        <v>0</v>
      </c>
      <c r="W33" s="49">
        <v>0</v>
      </c>
      <c r="X33" s="729">
        <v>0</v>
      </c>
      <c r="Y33" s="729">
        <v>0</v>
      </c>
      <c r="Z33" s="725">
        <v>3275903.8</v>
      </c>
      <c r="AA33" s="725">
        <v>-77804.91</v>
      </c>
      <c r="AB33" s="725">
        <v>5896.82</v>
      </c>
      <c r="AC33" s="710">
        <v>214.9</v>
      </c>
      <c r="AD33" s="710">
        <v>-482.13</v>
      </c>
      <c r="AE33" s="710">
        <v>0</v>
      </c>
      <c r="AF33" s="745">
        <v>0</v>
      </c>
      <c r="AG33" s="684">
        <v>0</v>
      </c>
      <c r="AH33" s="21">
        <f t="shared" si="0"/>
        <v>3203728.4799999995</v>
      </c>
    </row>
    <row r="34" spans="1:78" s="525" customFormat="1" ht="15" customHeight="1">
      <c r="A34" s="723">
        <v>25</v>
      </c>
      <c r="B34" s="724">
        <f t="shared" si="1"/>
        <v>44681</v>
      </c>
      <c r="C34" s="52"/>
      <c r="D34" s="49"/>
      <c r="E34" s="49"/>
      <c r="F34" s="49"/>
      <c r="G34" s="49"/>
      <c r="H34" s="49"/>
      <c r="I34" s="49"/>
      <c r="J34" s="49"/>
      <c r="K34" s="49"/>
      <c r="L34" s="49"/>
      <c r="M34" s="49"/>
      <c r="N34" s="49"/>
      <c r="O34" s="1154"/>
      <c r="P34" s="49"/>
      <c r="Q34" s="1154"/>
      <c r="R34" s="49"/>
      <c r="S34" s="1154">
        <v>0</v>
      </c>
      <c r="T34" s="1154">
        <v>0</v>
      </c>
      <c r="U34" s="1154">
        <v>0</v>
      </c>
      <c r="V34" s="49">
        <v>0</v>
      </c>
      <c r="W34" s="1154">
        <v>0</v>
      </c>
      <c r="X34" s="1154">
        <v>0</v>
      </c>
      <c r="Y34" s="729">
        <v>0</v>
      </c>
      <c r="Z34" s="729">
        <v>0</v>
      </c>
      <c r="AA34" s="725">
        <v>2938975.03</v>
      </c>
      <c r="AB34" s="725">
        <v>-46325.22</v>
      </c>
      <c r="AC34" s="710">
        <v>5556.41</v>
      </c>
      <c r="AD34" s="710">
        <v>18.989999999999998</v>
      </c>
      <c r="AE34" s="710">
        <v>0</v>
      </c>
      <c r="AF34" s="745">
        <v>-1.38</v>
      </c>
      <c r="AG34" s="684">
        <v>0</v>
      </c>
      <c r="AH34" s="21">
        <f t="shared" si="0"/>
        <v>2898223.83</v>
      </c>
    </row>
    <row r="35" spans="1:78" s="525" customFormat="1" ht="15" customHeight="1">
      <c r="A35" s="723">
        <v>26</v>
      </c>
      <c r="B35" s="724">
        <f t="shared" si="1"/>
        <v>44651</v>
      </c>
      <c r="C35" s="52"/>
      <c r="D35" s="49"/>
      <c r="E35" s="49"/>
      <c r="F35" s="49"/>
      <c r="G35" s="49"/>
      <c r="H35" s="49"/>
      <c r="I35" s="49"/>
      <c r="J35" s="49"/>
      <c r="K35" s="49"/>
      <c r="L35" s="49"/>
      <c r="M35" s="49"/>
      <c r="N35" s="49"/>
      <c r="O35" s="1154"/>
      <c r="P35" s="49"/>
      <c r="Q35" s="1154"/>
      <c r="R35" s="49"/>
      <c r="S35" s="1154">
        <v>0</v>
      </c>
      <c r="T35" s="1154">
        <v>0</v>
      </c>
      <c r="U35" s="1154">
        <v>0</v>
      </c>
      <c r="V35" s="49">
        <v>0</v>
      </c>
      <c r="W35" s="1154">
        <v>0</v>
      </c>
      <c r="X35" s="1154">
        <v>0</v>
      </c>
      <c r="Y35" s="1154">
        <v>0</v>
      </c>
      <c r="Z35" s="730">
        <v>0</v>
      </c>
      <c r="AA35" s="729">
        <v>0</v>
      </c>
      <c r="AB35" s="725">
        <v>2934428</v>
      </c>
      <c r="AC35" s="710">
        <v>-95608.47</v>
      </c>
      <c r="AD35" s="710">
        <v>10081.98</v>
      </c>
      <c r="AE35" s="710">
        <v>7265.23</v>
      </c>
      <c r="AF35" s="745">
        <v>-3.12</v>
      </c>
      <c r="AG35" s="684">
        <v>0</v>
      </c>
      <c r="AH35" s="21">
        <f t="shared" si="0"/>
        <v>2856163.6199999996</v>
      </c>
    </row>
    <row r="36" spans="1:78" s="525" customFormat="1" ht="15" customHeight="1">
      <c r="A36" s="723">
        <v>27</v>
      </c>
      <c r="B36" s="724">
        <f t="shared" si="1"/>
        <v>44620</v>
      </c>
      <c r="C36" s="52"/>
      <c r="D36" s="49"/>
      <c r="E36" s="49"/>
      <c r="F36" s="49"/>
      <c r="G36" s="49"/>
      <c r="H36" s="49"/>
      <c r="I36" s="49"/>
      <c r="J36" s="49"/>
      <c r="K36" s="49"/>
      <c r="L36" s="49"/>
      <c r="M36" s="49"/>
      <c r="N36" s="49"/>
      <c r="O36" s="1154"/>
      <c r="P36" s="49"/>
      <c r="Q36" s="1154"/>
      <c r="R36" s="49"/>
      <c r="S36" s="1154">
        <v>0</v>
      </c>
      <c r="T36" s="1154">
        <v>0</v>
      </c>
      <c r="U36" s="1154">
        <v>0</v>
      </c>
      <c r="V36" s="49">
        <v>0</v>
      </c>
      <c r="W36" s="1154">
        <v>0</v>
      </c>
      <c r="X36" s="1154">
        <v>0</v>
      </c>
      <c r="Y36" s="1154">
        <v>0</v>
      </c>
      <c r="Z36" s="49">
        <v>0</v>
      </c>
      <c r="AA36" s="729">
        <v>0</v>
      </c>
      <c r="AB36" s="729">
        <v>0</v>
      </c>
      <c r="AC36" s="710">
        <v>2520366.7200000002</v>
      </c>
      <c r="AD36" s="710">
        <v>-97529.919999999998</v>
      </c>
      <c r="AE36" s="710">
        <v>526.41</v>
      </c>
      <c r="AF36" s="745">
        <v>4337.57</v>
      </c>
      <c r="AG36" s="684">
        <v>0</v>
      </c>
      <c r="AH36" s="21">
        <f t="shared" si="0"/>
        <v>2427700.7800000003</v>
      </c>
    </row>
    <row r="37" spans="1:78" s="525" customFormat="1" ht="15" customHeight="1">
      <c r="A37" s="723">
        <v>28</v>
      </c>
      <c r="B37" s="724">
        <f t="shared" si="1"/>
        <v>44592</v>
      </c>
      <c r="C37" s="52"/>
      <c r="D37" s="49"/>
      <c r="E37" s="49"/>
      <c r="F37" s="49"/>
      <c r="G37" s="49"/>
      <c r="H37" s="49"/>
      <c r="I37" s="49"/>
      <c r="J37" s="49"/>
      <c r="K37" s="49"/>
      <c r="L37" s="49"/>
      <c r="M37" s="49"/>
      <c r="N37" s="49"/>
      <c r="O37" s="1154"/>
      <c r="P37" s="49"/>
      <c r="Q37" s="1154"/>
      <c r="R37" s="49"/>
      <c r="S37" s="1154">
        <v>0</v>
      </c>
      <c r="T37" s="1154">
        <v>0</v>
      </c>
      <c r="U37" s="1154">
        <v>0</v>
      </c>
      <c r="V37" s="49">
        <v>0</v>
      </c>
      <c r="W37" s="1154">
        <v>0</v>
      </c>
      <c r="X37" s="1154">
        <v>0</v>
      </c>
      <c r="Y37" s="1154">
        <v>0</v>
      </c>
      <c r="Z37" s="49">
        <v>0</v>
      </c>
      <c r="AA37" s="49">
        <v>0</v>
      </c>
      <c r="AB37" s="729">
        <v>0</v>
      </c>
      <c r="AC37" s="729">
        <v>0</v>
      </c>
      <c r="AD37" s="710">
        <v>2463184.1800000002</v>
      </c>
      <c r="AE37" s="710">
        <v>-51840.57</v>
      </c>
      <c r="AF37" s="745">
        <v>1329.16</v>
      </c>
      <c r="AG37" s="684">
        <v>0</v>
      </c>
      <c r="AH37" s="21">
        <f t="shared" si="0"/>
        <v>2412672.7700000005</v>
      </c>
    </row>
    <row r="38" spans="1:78" s="525" customFormat="1" ht="15" customHeight="1">
      <c r="A38" s="723">
        <v>29</v>
      </c>
      <c r="B38" s="724">
        <f t="shared" si="1"/>
        <v>44561</v>
      </c>
      <c r="C38" s="52"/>
      <c r="D38" s="49"/>
      <c r="E38" s="49"/>
      <c r="F38" s="49"/>
      <c r="G38" s="49"/>
      <c r="H38" s="49"/>
      <c r="I38" s="49"/>
      <c r="J38" s="49"/>
      <c r="K38" s="49"/>
      <c r="L38" s="49"/>
      <c r="M38" s="49"/>
      <c r="N38" s="49"/>
      <c r="O38" s="1154"/>
      <c r="P38" s="49"/>
      <c r="Q38" s="1154"/>
      <c r="R38" s="49"/>
      <c r="S38" s="1154">
        <v>0</v>
      </c>
      <c r="T38" s="1154">
        <v>0</v>
      </c>
      <c r="U38" s="1154">
        <v>0</v>
      </c>
      <c r="V38" s="49">
        <v>0</v>
      </c>
      <c r="W38" s="1154">
        <v>0</v>
      </c>
      <c r="X38" s="1154">
        <v>0</v>
      </c>
      <c r="Y38" s="1154">
        <v>0</v>
      </c>
      <c r="Z38" s="49">
        <v>0</v>
      </c>
      <c r="AA38" s="1154">
        <v>0</v>
      </c>
      <c r="AB38" s="49">
        <v>0</v>
      </c>
      <c r="AC38" s="729">
        <v>0</v>
      </c>
      <c r="AD38" s="729">
        <v>0</v>
      </c>
      <c r="AE38" s="710">
        <v>2520790.44</v>
      </c>
      <c r="AF38" s="745">
        <v>-42145.53</v>
      </c>
      <c r="AG38" s="684">
        <v>0</v>
      </c>
      <c r="AH38" s="21">
        <f t="shared" si="0"/>
        <v>2478644.91</v>
      </c>
    </row>
    <row r="39" spans="1:78" s="525" customFormat="1" ht="39.950000000000003" customHeight="1">
      <c r="A39" s="723">
        <v>30</v>
      </c>
      <c r="B39" s="724">
        <f t="shared" si="1"/>
        <v>44530</v>
      </c>
      <c r="C39" s="52"/>
      <c r="D39" s="49"/>
      <c r="E39" s="49"/>
      <c r="F39" s="49"/>
      <c r="G39" s="49"/>
      <c r="H39" s="49"/>
      <c r="I39" s="49"/>
      <c r="J39" s="49"/>
      <c r="K39" s="49"/>
      <c r="L39" s="49"/>
      <c r="M39" s="49"/>
      <c r="N39" s="49"/>
      <c r="O39" s="1154"/>
      <c r="P39" s="49"/>
      <c r="Q39" s="1154"/>
      <c r="R39" s="49"/>
      <c r="S39" s="1154">
        <v>0</v>
      </c>
      <c r="T39" s="1154">
        <v>0</v>
      </c>
      <c r="U39" s="1154">
        <v>0</v>
      </c>
      <c r="V39" s="49">
        <v>0</v>
      </c>
      <c r="W39" s="1154">
        <v>0</v>
      </c>
      <c r="X39" s="1154">
        <v>0</v>
      </c>
      <c r="Y39" s="1154">
        <v>0</v>
      </c>
      <c r="Z39" s="49">
        <v>0</v>
      </c>
      <c r="AA39" s="1154">
        <v>0</v>
      </c>
      <c r="AB39" s="49">
        <v>0</v>
      </c>
      <c r="AC39" s="729">
        <v>0</v>
      </c>
      <c r="AD39" s="729">
        <v>0</v>
      </c>
      <c r="AE39" s="729">
        <v>0</v>
      </c>
      <c r="AF39" s="745">
        <v>2372042.15</v>
      </c>
      <c r="AG39" s="684">
        <v>0</v>
      </c>
      <c r="AH39" s="21">
        <f t="shared" si="0"/>
        <v>2372042.15</v>
      </c>
    </row>
    <row r="40" spans="1:78" s="525" customFormat="1" ht="39.950000000000003" customHeight="1" thickBot="1">
      <c r="A40" s="723">
        <v>31</v>
      </c>
      <c r="B40" s="724" t="s">
        <v>1522</v>
      </c>
      <c r="C40" s="52"/>
      <c r="D40" s="49"/>
      <c r="E40" s="49"/>
      <c r="F40" s="49"/>
      <c r="G40" s="49"/>
      <c r="H40" s="49"/>
      <c r="I40" s="49"/>
      <c r="J40" s="49"/>
      <c r="K40" s="49"/>
      <c r="L40" s="49"/>
      <c r="M40" s="49"/>
      <c r="N40" s="49"/>
      <c r="O40" s="1154"/>
      <c r="P40" s="49"/>
      <c r="Q40" s="1154"/>
      <c r="R40" s="49"/>
      <c r="S40" s="1154"/>
      <c r="T40" s="1154"/>
      <c r="U40" s="1154"/>
      <c r="V40" s="49"/>
      <c r="W40" s="1154"/>
      <c r="X40" s="1154"/>
      <c r="Y40" s="1154"/>
      <c r="Z40" s="49"/>
      <c r="AA40" s="1154"/>
      <c r="AB40" s="49"/>
      <c r="AC40" s="729"/>
      <c r="AD40" s="729"/>
      <c r="AE40" s="729"/>
      <c r="AF40" s="746"/>
      <c r="AG40" s="684">
        <v>0</v>
      </c>
      <c r="AH40" s="21">
        <f t="shared" si="0"/>
        <v>0</v>
      </c>
    </row>
    <row r="41" spans="1:78" s="525" customFormat="1" ht="39.950000000000003" customHeight="1">
      <c r="A41" s="44">
        <v>32</v>
      </c>
      <c r="B41" s="732" t="s">
        <v>1523</v>
      </c>
      <c r="C41" s="53">
        <f t="shared" ref="C41:AC41" si="2">SUM(C10:C40)</f>
        <v>0</v>
      </c>
      <c r="D41" s="53">
        <f t="shared" si="2"/>
        <v>0</v>
      </c>
      <c r="E41" s="53">
        <f t="shared" si="2"/>
        <v>0</v>
      </c>
      <c r="F41" s="53">
        <f t="shared" si="2"/>
        <v>0</v>
      </c>
      <c r="G41" s="53">
        <f t="shared" si="2"/>
        <v>0</v>
      </c>
      <c r="H41" s="53">
        <f t="shared" si="2"/>
        <v>0</v>
      </c>
      <c r="I41" s="53">
        <f t="shared" si="2"/>
        <v>0</v>
      </c>
      <c r="J41" s="53">
        <f t="shared" si="2"/>
        <v>0</v>
      </c>
      <c r="K41" s="53">
        <f t="shared" si="2"/>
        <v>0</v>
      </c>
      <c r="L41" s="53">
        <f t="shared" si="2"/>
        <v>0</v>
      </c>
      <c r="M41" s="53">
        <f t="shared" si="2"/>
        <v>0</v>
      </c>
      <c r="N41" s="53">
        <f t="shared" si="2"/>
        <v>0</v>
      </c>
      <c r="O41" s="53">
        <f t="shared" si="2"/>
        <v>0</v>
      </c>
      <c r="P41" s="53">
        <f t="shared" si="2"/>
        <v>0</v>
      </c>
      <c r="Q41" s="53">
        <f t="shared" si="2"/>
        <v>0</v>
      </c>
      <c r="R41" s="53">
        <f t="shared" si="2"/>
        <v>0</v>
      </c>
      <c r="S41" s="53">
        <f t="shared" si="2"/>
        <v>4304917.42</v>
      </c>
      <c r="T41" s="53">
        <f t="shared" si="2"/>
        <v>4205933.21</v>
      </c>
      <c r="U41" s="53">
        <f t="shared" si="2"/>
        <v>4524925.8600000003</v>
      </c>
      <c r="V41" s="53">
        <f t="shared" si="2"/>
        <v>3049298.26</v>
      </c>
      <c r="W41" s="53">
        <f t="shared" si="2"/>
        <v>3409446.17</v>
      </c>
      <c r="X41" s="53">
        <f t="shared" si="2"/>
        <v>3112633.55</v>
      </c>
      <c r="Y41" s="53">
        <f t="shared" si="2"/>
        <v>2927377.48</v>
      </c>
      <c r="Z41" s="53">
        <f t="shared" si="2"/>
        <v>3229183.29</v>
      </c>
      <c r="AA41" s="53">
        <f t="shared" si="2"/>
        <v>2871345.88</v>
      </c>
      <c r="AB41" s="53">
        <f t="shared" si="2"/>
        <v>2894191.71</v>
      </c>
      <c r="AC41" s="1155">
        <f t="shared" si="2"/>
        <v>2430447.9400000004</v>
      </c>
      <c r="AD41" s="720">
        <v>0</v>
      </c>
      <c r="AE41" s="738">
        <v>0</v>
      </c>
      <c r="AF41" s="685"/>
      <c r="AG41" s="685">
        <f t="shared" ref="AG41" si="3">SUM(AG12:AG40)</f>
        <v>0</v>
      </c>
      <c r="AH41" s="681">
        <f>SUM(AH10:AH40)</f>
        <v>44147122.649999999</v>
      </c>
    </row>
    <row r="42" spans="1:78" s="525" customFormat="1" ht="39.950000000000003" customHeight="1">
      <c r="A42" s="45">
        <v>31</v>
      </c>
      <c r="B42" s="46" t="s">
        <v>1524</v>
      </c>
      <c r="C42" s="188"/>
      <c r="D42" s="725"/>
      <c r="E42" s="725"/>
      <c r="F42" s="725"/>
      <c r="G42" s="189"/>
      <c r="H42" s="725"/>
      <c r="I42" s="725"/>
      <c r="J42" s="725"/>
      <c r="K42" s="725"/>
      <c r="L42" s="725"/>
      <c r="M42" s="725"/>
      <c r="N42" s="725"/>
      <c r="O42" s="1153"/>
      <c r="P42" s="725"/>
      <c r="Q42" s="1153"/>
      <c r="R42" s="725"/>
      <c r="S42" s="1153"/>
      <c r="T42" s="1153"/>
      <c r="U42" s="1153"/>
      <c r="V42" s="725"/>
      <c r="W42" s="1153"/>
      <c r="X42" s="1153"/>
      <c r="Y42" s="1153"/>
      <c r="Z42" s="725"/>
      <c r="AA42" s="1153"/>
      <c r="AB42" s="725"/>
      <c r="AC42" s="725"/>
      <c r="AD42" s="733">
        <v>0</v>
      </c>
      <c r="AE42" s="682">
        <v>0</v>
      </c>
      <c r="AF42" s="733"/>
      <c r="AG42" s="189">
        <v>0</v>
      </c>
      <c r="AH42" s="21">
        <f>SUM(C42:AG42)</f>
        <v>0</v>
      </c>
    </row>
    <row r="43" spans="1:78" s="525" customFormat="1">
      <c r="A43" s="45">
        <v>32</v>
      </c>
      <c r="B43" s="46" t="s">
        <v>1525</v>
      </c>
      <c r="C43" s="54"/>
      <c r="D43" s="51"/>
      <c r="E43" s="51"/>
      <c r="F43" s="51"/>
      <c r="G43" s="51"/>
      <c r="H43" s="51"/>
      <c r="I43" s="51"/>
      <c r="J43" s="51"/>
      <c r="K43" s="51"/>
      <c r="L43" s="51"/>
      <c r="M43" s="51"/>
      <c r="N43" s="51"/>
      <c r="O43" s="1156"/>
      <c r="P43" s="51"/>
      <c r="Q43" s="1156"/>
      <c r="R43" s="51"/>
      <c r="S43" s="1156"/>
      <c r="T43" s="1156"/>
      <c r="U43" s="1156"/>
      <c r="V43" s="51"/>
      <c r="W43" s="1156"/>
      <c r="X43" s="1156"/>
      <c r="Y43" s="1156"/>
      <c r="Z43" s="51"/>
      <c r="AA43" s="1156"/>
      <c r="AB43" s="51"/>
      <c r="AC43" s="51"/>
      <c r="AD43" s="1157"/>
      <c r="AE43" s="706"/>
      <c r="AF43" s="707"/>
      <c r="AG43" s="707"/>
      <c r="AH43" s="22"/>
    </row>
    <row r="44" spans="1:78" s="525" customFormat="1" ht="39.950000000000003" customHeight="1">
      <c r="A44" s="45">
        <v>33</v>
      </c>
      <c r="B44" s="47" t="s">
        <v>1526</v>
      </c>
      <c r="C44" s="188"/>
      <c r="D44" s="725"/>
      <c r="E44" s="725"/>
      <c r="F44" s="725"/>
      <c r="G44" s="189"/>
      <c r="H44" s="725"/>
      <c r="I44" s="725"/>
      <c r="J44" s="725"/>
      <c r="K44" s="725"/>
      <c r="L44" s="725"/>
      <c r="M44" s="725"/>
      <c r="N44" s="725"/>
      <c r="O44" s="1153"/>
      <c r="P44" s="725"/>
      <c r="Q44" s="1153"/>
      <c r="R44" s="725"/>
      <c r="S44" s="1153"/>
      <c r="T44" s="1153"/>
      <c r="U44" s="1153"/>
      <c r="V44" s="725"/>
      <c r="W44" s="1153"/>
      <c r="X44" s="1153"/>
      <c r="Y44" s="1153"/>
      <c r="Z44" s="725"/>
      <c r="AA44" s="1153"/>
      <c r="AB44" s="725"/>
      <c r="AC44" s="725"/>
      <c r="AD44" s="733">
        <v>0</v>
      </c>
      <c r="AE44" s="682">
        <v>0</v>
      </c>
      <c r="AF44" s="733"/>
      <c r="AG44" s="189">
        <v>0</v>
      </c>
      <c r="AH44" s="23">
        <f>SUM(C44:AG44)</f>
        <v>0</v>
      </c>
    </row>
    <row r="45" spans="1:78" s="525" customFormat="1" ht="54" customHeight="1">
      <c r="A45" s="45">
        <v>34</v>
      </c>
      <c r="B45" s="48" t="s">
        <v>1527</v>
      </c>
      <c r="C45" s="1158">
        <f t="shared" ref="C45:AG45" si="4">SUM(C41:C44)</f>
        <v>0</v>
      </c>
      <c r="D45" s="1158">
        <f t="shared" si="4"/>
        <v>0</v>
      </c>
      <c r="E45" s="24">
        <f t="shared" si="4"/>
        <v>0</v>
      </c>
      <c r="F45" s="24">
        <f t="shared" si="4"/>
        <v>0</v>
      </c>
      <c r="G45" s="24">
        <f t="shared" si="4"/>
        <v>0</v>
      </c>
      <c r="H45" s="24">
        <f t="shared" si="4"/>
        <v>0</v>
      </c>
      <c r="I45" s="24">
        <f t="shared" si="4"/>
        <v>0</v>
      </c>
      <c r="J45" s="24">
        <f t="shared" si="4"/>
        <v>0</v>
      </c>
      <c r="K45" s="24">
        <f t="shared" si="4"/>
        <v>0</v>
      </c>
      <c r="L45" s="24">
        <f t="shared" si="4"/>
        <v>0</v>
      </c>
      <c r="M45" s="24">
        <f t="shared" si="4"/>
        <v>0</v>
      </c>
      <c r="N45" s="24">
        <f t="shared" si="4"/>
        <v>0</v>
      </c>
      <c r="O45" s="24">
        <f t="shared" si="4"/>
        <v>0</v>
      </c>
      <c r="P45" s="24">
        <f t="shared" si="4"/>
        <v>0</v>
      </c>
      <c r="Q45" s="24">
        <f t="shared" si="4"/>
        <v>0</v>
      </c>
      <c r="R45" s="24">
        <f t="shared" si="4"/>
        <v>0</v>
      </c>
      <c r="S45" s="24">
        <f t="shared" si="4"/>
        <v>4304917.42</v>
      </c>
      <c r="T45" s="24">
        <f t="shared" si="4"/>
        <v>4205933.21</v>
      </c>
      <c r="U45" s="24">
        <f t="shared" si="4"/>
        <v>4524925.8600000003</v>
      </c>
      <c r="V45" s="24">
        <f t="shared" si="4"/>
        <v>3049298.26</v>
      </c>
      <c r="W45" s="24">
        <f t="shared" si="4"/>
        <v>3409446.17</v>
      </c>
      <c r="X45" s="24">
        <f t="shared" si="4"/>
        <v>3112633.55</v>
      </c>
      <c r="Y45" s="24">
        <f t="shared" si="4"/>
        <v>2927377.48</v>
      </c>
      <c r="Z45" s="24">
        <f t="shared" si="4"/>
        <v>3229183.29</v>
      </c>
      <c r="AA45" s="24">
        <f t="shared" si="4"/>
        <v>2871345.88</v>
      </c>
      <c r="AB45" s="24">
        <f t="shared" si="4"/>
        <v>2894191.71</v>
      </c>
      <c r="AC45" s="24">
        <f t="shared" si="4"/>
        <v>2430447.9400000004</v>
      </c>
      <c r="AD45" s="728">
        <v>0</v>
      </c>
      <c r="AE45" s="728">
        <v>0</v>
      </c>
      <c r="AF45" s="527"/>
      <c r="AG45" s="527">
        <f t="shared" si="4"/>
        <v>0</v>
      </c>
      <c r="AH45" s="23">
        <f>SUM(AH41:AH44)</f>
        <v>44147122.649999999</v>
      </c>
    </row>
    <row r="46" spans="1:78" ht="57" customHeight="1" thickBot="1">
      <c r="A46" s="45">
        <v>35</v>
      </c>
      <c r="B46" s="735" t="s">
        <v>1528</v>
      </c>
      <c r="C46" s="188"/>
      <c r="D46" s="725"/>
      <c r="E46" s="725"/>
      <c r="F46" s="725"/>
      <c r="G46" s="189"/>
      <c r="H46" s="725"/>
      <c r="I46" s="725"/>
      <c r="J46" s="725"/>
      <c r="K46" s="725"/>
      <c r="L46" s="725"/>
      <c r="M46" s="725"/>
      <c r="N46" s="725"/>
      <c r="O46" s="1153"/>
      <c r="P46" s="725"/>
      <c r="Q46" s="1153"/>
      <c r="R46" s="725"/>
      <c r="S46" s="1153"/>
      <c r="T46" s="1153"/>
      <c r="U46" s="1153"/>
      <c r="V46" s="725"/>
      <c r="W46" s="1153"/>
      <c r="X46" s="1153"/>
      <c r="Y46" s="1153"/>
      <c r="Z46" s="725"/>
      <c r="AA46" s="1153"/>
      <c r="AB46" s="725"/>
      <c r="AC46" s="725"/>
      <c r="AD46" s="733">
        <v>0</v>
      </c>
      <c r="AE46" s="682">
        <v>0</v>
      </c>
      <c r="AF46" s="733"/>
      <c r="AG46" s="189">
        <v>0</v>
      </c>
      <c r="AH46" s="23">
        <f>SUM(C46:AG46)</f>
        <v>0</v>
      </c>
      <c r="AI46" s="523"/>
      <c r="AJ46" s="523"/>
      <c r="AK46" s="523"/>
      <c r="AL46" s="523"/>
      <c r="AM46" s="523"/>
      <c r="AN46" s="523"/>
      <c r="AO46" s="523"/>
      <c r="AP46" s="523"/>
      <c r="AQ46" s="523"/>
      <c r="AR46" s="523"/>
      <c r="AS46" s="523"/>
      <c r="AT46" s="523"/>
      <c r="AU46" s="523"/>
      <c r="AV46" s="523"/>
      <c r="AW46" s="523"/>
      <c r="AX46" s="523"/>
      <c r="AY46" s="523"/>
      <c r="AZ46" s="523"/>
      <c r="BA46" s="523"/>
      <c r="BB46" s="523"/>
      <c r="BC46" s="523"/>
      <c r="BD46" s="523"/>
      <c r="BE46" s="523"/>
      <c r="BF46" s="523"/>
      <c r="BG46" s="523"/>
      <c r="BH46" s="523"/>
      <c r="BI46" s="523"/>
      <c r="BJ46" s="523"/>
      <c r="BK46" s="523"/>
      <c r="BL46" s="523"/>
      <c r="BM46" s="523"/>
      <c r="BN46" s="523"/>
      <c r="BO46" s="523"/>
      <c r="BP46" s="523"/>
      <c r="BQ46" s="523"/>
      <c r="BR46" s="523"/>
      <c r="BS46" s="523"/>
      <c r="BT46" s="523"/>
      <c r="BU46" s="523"/>
      <c r="BV46" s="523"/>
      <c r="BW46" s="523"/>
      <c r="BX46" s="523"/>
      <c r="BY46" s="523"/>
      <c r="BZ46" s="523"/>
    </row>
    <row r="47" spans="1:78" ht="25.5" thickBot="1">
      <c r="A47" s="734">
        <v>36</v>
      </c>
      <c r="B47" s="736" t="s">
        <v>1529</v>
      </c>
      <c r="C47" s="722">
        <f t="shared" ref="C47:AC47" si="5">SUM(C45:C46)</f>
        <v>0</v>
      </c>
      <c r="D47" s="722">
        <f t="shared" si="5"/>
        <v>0</v>
      </c>
      <c r="E47" s="722">
        <f t="shared" si="5"/>
        <v>0</v>
      </c>
      <c r="F47" s="722">
        <f t="shared" si="5"/>
        <v>0</v>
      </c>
      <c r="G47" s="722">
        <f t="shared" si="5"/>
        <v>0</v>
      </c>
      <c r="H47" s="722">
        <f t="shared" si="5"/>
        <v>0</v>
      </c>
      <c r="I47" s="722">
        <f t="shared" si="5"/>
        <v>0</v>
      </c>
      <c r="J47" s="722">
        <f t="shared" si="5"/>
        <v>0</v>
      </c>
      <c r="K47" s="722">
        <f t="shared" si="5"/>
        <v>0</v>
      </c>
      <c r="L47" s="722">
        <f t="shared" si="5"/>
        <v>0</v>
      </c>
      <c r="M47" s="722">
        <f t="shared" si="5"/>
        <v>0</v>
      </c>
      <c r="N47" s="722">
        <f t="shared" si="5"/>
        <v>0</v>
      </c>
      <c r="O47" s="722">
        <f t="shared" si="5"/>
        <v>0</v>
      </c>
      <c r="P47" s="722">
        <f t="shared" si="5"/>
        <v>0</v>
      </c>
      <c r="Q47" s="722">
        <f t="shared" si="5"/>
        <v>0</v>
      </c>
      <c r="R47" s="722">
        <f t="shared" si="5"/>
        <v>0</v>
      </c>
      <c r="S47" s="722">
        <f t="shared" si="5"/>
        <v>4304917.42</v>
      </c>
      <c r="T47" s="722">
        <f t="shared" si="5"/>
        <v>4205933.21</v>
      </c>
      <c r="U47" s="722">
        <f t="shared" si="5"/>
        <v>4524925.8600000003</v>
      </c>
      <c r="V47" s="722">
        <f t="shared" si="5"/>
        <v>3049298.26</v>
      </c>
      <c r="W47" s="722">
        <f t="shared" si="5"/>
        <v>3409446.17</v>
      </c>
      <c r="X47" s="722">
        <f t="shared" si="5"/>
        <v>3112633.55</v>
      </c>
      <c r="Y47" s="722">
        <f t="shared" si="5"/>
        <v>2927377.48</v>
      </c>
      <c r="Z47" s="722">
        <f t="shared" si="5"/>
        <v>3229183.29</v>
      </c>
      <c r="AA47" s="722">
        <f t="shared" si="5"/>
        <v>2871345.88</v>
      </c>
      <c r="AB47" s="722">
        <f t="shared" si="5"/>
        <v>2894191.71</v>
      </c>
      <c r="AC47" s="722">
        <f t="shared" si="5"/>
        <v>2430447.9400000004</v>
      </c>
      <c r="AD47" s="722">
        <v>0</v>
      </c>
      <c r="AE47" s="722">
        <v>0</v>
      </c>
      <c r="AF47" s="689"/>
      <c r="AG47" s="689">
        <f>SUM(AG45:AG46)</f>
        <v>0</v>
      </c>
      <c r="AH47" s="25">
        <f>SUM(AH45:AH46)</f>
        <v>44147122.649999999</v>
      </c>
      <c r="AI47" s="523"/>
      <c r="AJ47" s="523"/>
      <c r="AK47" s="523"/>
      <c r="AL47" s="523"/>
      <c r="AM47" s="523"/>
      <c r="AN47" s="523"/>
      <c r="AO47" s="523"/>
      <c r="AP47" s="523"/>
      <c r="AQ47" s="523"/>
      <c r="AR47" s="523"/>
      <c r="AS47" s="523"/>
      <c r="AT47" s="523"/>
      <c r="AU47" s="523"/>
      <c r="AV47" s="523"/>
      <c r="AW47" s="523"/>
      <c r="AX47" s="523"/>
      <c r="AY47" s="523"/>
      <c r="AZ47" s="523"/>
      <c r="BA47" s="523"/>
      <c r="BB47" s="523"/>
      <c r="BC47" s="523"/>
      <c r="BD47" s="523"/>
      <c r="BE47" s="523"/>
      <c r="BF47" s="523"/>
      <c r="BG47" s="523"/>
      <c r="BH47" s="523"/>
      <c r="BI47" s="523"/>
      <c r="BJ47" s="523"/>
      <c r="BK47" s="523"/>
      <c r="BL47" s="523"/>
      <c r="BM47" s="523"/>
      <c r="BN47" s="523"/>
      <c r="BO47" s="523"/>
      <c r="BP47" s="523"/>
      <c r="BQ47" s="523"/>
      <c r="BR47" s="523"/>
      <c r="BS47" s="523"/>
      <c r="BT47" s="523"/>
      <c r="BU47" s="523"/>
      <c r="BV47" s="523"/>
      <c r="BW47" s="523"/>
      <c r="BX47" s="523"/>
      <c r="BY47" s="523"/>
      <c r="BZ47" s="523"/>
    </row>
    <row r="48" spans="1:78">
      <c r="AF48" s="523"/>
      <c r="AG48" s="523"/>
      <c r="AH48" s="523"/>
      <c r="AI48" s="523"/>
      <c r="AJ48" s="523"/>
      <c r="AK48" s="523"/>
      <c r="AL48" s="523"/>
      <c r="AM48" s="523"/>
      <c r="AN48" s="523"/>
      <c r="AO48" s="523"/>
      <c r="AP48" s="523"/>
      <c r="AQ48" s="523"/>
      <c r="AR48" s="523"/>
      <c r="AS48" s="523"/>
      <c r="AT48" s="523"/>
      <c r="AU48" s="523"/>
      <c r="AV48" s="523"/>
      <c r="AW48" s="523"/>
      <c r="AX48" s="523"/>
      <c r="AY48" s="523"/>
      <c r="AZ48" s="523"/>
      <c r="BA48" s="523"/>
      <c r="BB48" s="523"/>
      <c r="BC48" s="523"/>
      <c r="BD48" s="523"/>
      <c r="BE48" s="523"/>
      <c r="BF48" s="523"/>
      <c r="BG48" s="523"/>
      <c r="BH48" s="523"/>
      <c r="BI48" s="523"/>
      <c r="BJ48" s="523"/>
      <c r="BK48" s="523"/>
      <c r="BL48" s="523"/>
      <c r="BM48" s="523"/>
      <c r="BN48" s="523"/>
      <c r="BO48" s="523"/>
      <c r="BP48" s="523"/>
      <c r="BQ48" s="523"/>
      <c r="BR48" s="523"/>
      <c r="BS48" s="523"/>
      <c r="BT48" s="523"/>
      <c r="BU48" s="523"/>
      <c r="BV48" s="523"/>
      <c r="BW48" s="523"/>
      <c r="BX48" s="523"/>
      <c r="BY48" s="523"/>
      <c r="BZ48" s="523"/>
    </row>
    <row r="49" spans="32:78">
      <c r="AF49" s="523"/>
      <c r="AG49" s="523"/>
      <c r="AH49" s="523"/>
      <c r="AI49" s="523"/>
      <c r="AJ49" s="523"/>
      <c r="AK49" s="523"/>
      <c r="AL49" s="523"/>
      <c r="AM49" s="523"/>
      <c r="AN49" s="523"/>
      <c r="AO49" s="523"/>
      <c r="AP49" s="523"/>
      <c r="AQ49" s="523"/>
      <c r="AR49" s="523"/>
      <c r="AS49" s="523"/>
      <c r="AT49" s="523"/>
      <c r="AU49" s="523"/>
      <c r="AV49" s="523"/>
      <c r="AW49" s="523"/>
      <c r="AX49" s="523"/>
      <c r="AY49" s="523"/>
      <c r="AZ49" s="523"/>
      <c r="BA49" s="523"/>
      <c r="BB49" s="523"/>
      <c r="BC49" s="523"/>
      <c r="BD49" s="523"/>
      <c r="BE49" s="523"/>
      <c r="BF49" s="523"/>
      <c r="BG49" s="523"/>
      <c r="BH49" s="523"/>
      <c r="BI49" s="523"/>
      <c r="BJ49" s="523"/>
      <c r="BK49" s="523"/>
      <c r="BL49" s="523"/>
      <c r="BM49" s="523"/>
      <c r="BN49" s="523"/>
      <c r="BO49" s="523"/>
      <c r="BP49" s="523"/>
      <c r="BQ49" s="523"/>
      <c r="BR49" s="523"/>
      <c r="BS49" s="523"/>
      <c r="BT49" s="523"/>
      <c r="BU49" s="523"/>
      <c r="BV49" s="523"/>
      <c r="BW49" s="523"/>
      <c r="BX49" s="523"/>
      <c r="BY49" s="523"/>
      <c r="BZ49" s="523"/>
    </row>
    <row r="50" spans="32:78">
      <c r="AF50" s="523"/>
      <c r="AG50" s="523"/>
      <c r="AH50" s="523"/>
      <c r="AI50" s="523"/>
      <c r="AJ50" s="523"/>
      <c r="AK50" s="523"/>
      <c r="AL50" s="523"/>
      <c r="AM50" s="523"/>
      <c r="AN50" s="523"/>
      <c r="AO50" s="523"/>
      <c r="AP50" s="523"/>
      <c r="AQ50" s="523"/>
      <c r="AR50" s="523"/>
      <c r="AS50" s="523"/>
      <c r="AT50" s="523"/>
      <c r="AU50" s="523"/>
      <c r="AV50" s="523"/>
      <c r="AW50" s="523"/>
      <c r="AX50" s="523"/>
      <c r="AY50" s="523"/>
      <c r="AZ50" s="523"/>
      <c r="BA50" s="523"/>
      <c r="BB50" s="523"/>
      <c r="BC50" s="523"/>
      <c r="BD50" s="523"/>
      <c r="BE50" s="523"/>
      <c r="BF50" s="523"/>
      <c r="BG50" s="523"/>
      <c r="BH50" s="523"/>
      <c r="BI50" s="523"/>
      <c r="BJ50" s="523"/>
      <c r="BK50" s="523"/>
      <c r="BL50" s="523"/>
      <c r="BM50" s="523"/>
      <c r="BN50" s="523"/>
      <c r="BO50" s="523"/>
      <c r="BP50" s="523"/>
      <c r="BQ50" s="523"/>
      <c r="BR50" s="523"/>
      <c r="BS50" s="523"/>
      <c r="BT50" s="523"/>
      <c r="BU50" s="523"/>
      <c r="BV50" s="523"/>
      <c r="BW50" s="523"/>
      <c r="BX50" s="523"/>
      <c r="BY50" s="523"/>
      <c r="BZ50" s="523"/>
    </row>
    <row r="51" spans="32:78">
      <c r="AF51" s="523"/>
      <c r="AG51" s="523"/>
      <c r="AH51" s="523"/>
      <c r="AI51" s="523"/>
      <c r="AJ51" s="523"/>
      <c r="AK51" s="523"/>
      <c r="AL51" s="523"/>
      <c r="AM51" s="523"/>
      <c r="AN51" s="523"/>
      <c r="AO51" s="523"/>
      <c r="AP51" s="523"/>
      <c r="AQ51" s="523"/>
      <c r="AR51" s="523"/>
      <c r="AS51" s="523"/>
      <c r="AT51" s="523"/>
      <c r="AU51" s="523"/>
      <c r="AV51" s="523"/>
      <c r="AW51" s="523"/>
      <c r="AX51" s="523"/>
      <c r="AY51" s="523"/>
      <c r="AZ51" s="523"/>
      <c r="BA51" s="523"/>
      <c r="BB51" s="523"/>
      <c r="BC51" s="523"/>
      <c r="BD51" s="523"/>
      <c r="BE51" s="523"/>
      <c r="BF51" s="523"/>
      <c r="BG51" s="523"/>
      <c r="BH51" s="523"/>
      <c r="BI51" s="523"/>
      <c r="BJ51" s="523"/>
      <c r="BK51" s="523"/>
      <c r="BL51" s="523"/>
      <c r="BM51" s="523"/>
      <c r="BN51" s="523"/>
      <c r="BO51" s="523"/>
      <c r="BP51" s="523"/>
      <c r="BQ51" s="523"/>
      <c r="BR51" s="523"/>
      <c r="BS51" s="523"/>
      <c r="BT51" s="523"/>
      <c r="BU51" s="523"/>
      <c r="BV51" s="523"/>
      <c r="BW51" s="523"/>
      <c r="BX51" s="523"/>
      <c r="BY51" s="523"/>
      <c r="BZ51" s="523"/>
    </row>
    <row r="52" spans="32:78">
      <c r="AF52" s="523"/>
      <c r="AG52" s="523"/>
      <c r="AH52" s="523"/>
      <c r="AI52" s="523"/>
      <c r="AJ52" s="523"/>
      <c r="AK52" s="523"/>
      <c r="AL52" s="523"/>
      <c r="AM52" s="523"/>
      <c r="AN52" s="523"/>
      <c r="AO52" s="523"/>
      <c r="AP52" s="523"/>
      <c r="AQ52" s="523"/>
      <c r="AR52" s="523"/>
      <c r="AS52" s="523"/>
      <c r="AT52" s="523"/>
      <c r="AU52" s="523"/>
      <c r="AV52" s="523"/>
      <c r="AW52" s="523"/>
      <c r="AX52" s="523"/>
      <c r="AY52" s="523"/>
      <c r="AZ52" s="523"/>
      <c r="BA52" s="523"/>
      <c r="BB52" s="523"/>
      <c r="BC52" s="523"/>
      <c r="BD52" s="523"/>
      <c r="BE52" s="523"/>
      <c r="BF52" s="523"/>
      <c r="BG52" s="523"/>
      <c r="BH52" s="523"/>
      <c r="BI52" s="523"/>
      <c r="BJ52" s="523"/>
      <c r="BK52" s="523"/>
      <c r="BL52" s="523"/>
      <c r="BM52" s="523"/>
      <c r="BN52" s="523"/>
      <c r="BO52" s="523"/>
      <c r="BP52" s="523"/>
      <c r="BQ52" s="523"/>
      <c r="BR52" s="523"/>
      <c r="BS52" s="523"/>
      <c r="BT52" s="523"/>
      <c r="BU52" s="523"/>
      <c r="BV52" s="523"/>
      <c r="BW52" s="523"/>
      <c r="BX52" s="523"/>
      <c r="BY52" s="523"/>
      <c r="BZ52" s="523"/>
    </row>
    <row r="53" spans="32:78">
      <c r="AF53" s="523"/>
      <c r="AG53" s="523"/>
      <c r="AH53" s="523"/>
      <c r="AI53" s="523"/>
      <c r="AJ53" s="523"/>
      <c r="AK53" s="523"/>
      <c r="AL53" s="523"/>
      <c r="AM53" s="523"/>
      <c r="AN53" s="523"/>
      <c r="AO53" s="523"/>
      <c r="AP53" s="523"/>
      <c r="AQ53" s="523"/>
      <c r="AR53" s="523"/>
      <c r="AS53" s="523"/>
      <c r="AT53" s="523"/>
      <c r="AU53" s="523"/>
      <c r="AV53" s="523"/>
      <c r="AW53" s="523"/>
      <c r="AX53" s="523"/>
      <c r="AY53" s="523"/>
      <c r="AZ53" s="523"/>
      <c r="BA53" s="523"/>
      <c r="BB53" s="523"/>
      <c r="BC53" s="523"/>
      <c r="BD53" s="523"/>
      <c r="BE53" s="523"/>
      <c r="BF53" s="523"/>
      <c r="BG53" s="523"/>
      <c r="BH53" s="523"/>
      <c r="BI53" s="523"/>
      <c r="BJ53" s="523"/>
      <c r="BK53" s="523"/>
      <c r="BL53" s="523"/>
      <c r="BM53" s="523"/>
      <c r="BN53" s="523"/>
      <c r="BO53" s="523"/>
      <c r="BP53" s="523"/>
      <c r="BQ53" s="523"/>
      <c r="BR53" s="523"/>
      <c r="BS53" s="523"/>
      <c r="BT53" s="523"/>
      <c r="BU53" s="523"/>
      <c r="BV53" s="523"/>
      <c r="BW53" s="523"/>
      <c r="BX53" s="523"/>
      <c r="BY53" s="523"/>
      <c r="BZ53" s="523"/>
    </row>
    <row r="54" spans="32:78">
      <c r="AF54" s="523"/>
      <c r="AG54" s="523"/>
      <c r="AH54" s="523"/>
      <c r="AI54" s="523"/>
      <c r="AJ54" s="523"/>
      <c r="AK54" s="523"/>
      <c r="AL54" s="523"/>
      <c r="AM54" s="523"/>
      <c r="AN54" s="523"/>
      <c r="AO54" s="523"/>
      <c r="AP54" s="523"/>
      <c r="AQ54" s="523"/>
      <c r="AR54" s="523"/>
      <c r="AS54" s="523"/>
      <c r="AT54" s="523"/>
      <c r="AU54" s="523"/>
      <c r="AV54" s="523"/>
      <c r="AW54" s="523"/>
      <c r="AX54" s="523"/>
      <c r="AY54" s="523"/>
      <c r="AZ54" s="523"/>
      <c r="BA54" s="523"/>
      <c r="BB54" s="523"/>
      <c r="BC54" s="523"/>
      <c r="BD54" s="523"/>
      <c r="BE54" s="523"/>
      <c r="BF54" s="523"/>
      <c r="BG54" s="523"/>
      <c r="BH54" s="523"/>
      <c r="BI54" s="523"/>
      <c r="BJ54" s="523"/>
      <c r="BK54" s="523"/>
      <c r="BL54" s="523"/>
      <c r="BM54" s="523"/>
      <c r="BN54" s="523"/>
      <c r="BO54" s="523"/>
      <c r="BP54" s="523"/>
      <c r="BQ54" s="523"/>
      <c r="BR54" s="523"/>
      <c r="BS54" s="523"/>
      <c r="BT54" s="523"/>
      <c r="BU54" s="523"/>
      <c r="BV54" s="523"/>
      <c r="BW54" s="523"/>
      <c r="BX54" s="523"/>
      <c r="BY54" s="523"/>
      <c r="BZ54" s="523"/>
    </row>
    <row r="55" spans="32:78">
      <c r="AF55" s="523"/>
      <c r="AG55" s="523"/>
      <c r="AH55" s="523"/>
      <c r="AI55" s="523"/>
      <c r="AJ55" s="523"/>
      <c r="AK55" s="523"/>
      <c r="AL55" s="523"/>
      <c r="AM55" s="523"/>
      <c r="AN55" s="523"/>
      <c r="AO55" s="523"/>
      <c r="AP55" s="523"/>
      <c r="AQ55" s="523"/>
      <c r="AR55" s="523"/>
      <c r="AS55" s="523"/>
      <c r="AT55" s="523"/>
      <c r="AU55" s="523"/>
      <c r="AV55" s="523"/>
      <c r="AW55" s="523"/>
      <c r="AX55" s="523"/>
      <c r="AY55" s="523"/>
      <c r="AZ55" s="523"/>
      <c r="BA55" s="523"/>
      <c r="BB55" s="523"/>
      <c r="BC55" s="523"/>
      <c r="BD55" s="523"/>
      <c r="BE55" s="523"/>
      <c r="BF55" s="523"/>
      <c r="BG55" s="523"/>
      <c r="BH55" s="523"/>
      <c r="BI55" s="523"/>
      <c r="BJ55" s="523"/>
      <c r="BK55" s="523"/>
      <c r="BL55" s="523"/>
      <c r="BM55" s="523"/>
      <c r="BN55" s="523"/>
      <c r="BO55" s="523"/>
      <c r="BP55" s="523"/>
      <c r="BQ55" s="523"/>
      <c r="BR55" s="523"/>
      <c r="BS55" s="523"/>
      <c r="BT55" s="523"/>
      <c r="BU55" s="523"/>
      <c r="BV55" s="523"/>
      <c r="BW55" s="523"/>
      <c r="BX55" s="523"/>
      <c r="BY55" s="523"/>
      <c r="BZ55" s="523"/>
    </row>
    <row r="56" spans="32:78">
      <c r="AF56" s="523"/>
      <c r="AG56" s="523"/>
      <c r="AH56" s="523"/>
      <c r="AI56" s="523"/>
      <c r="AJ56" s="523"/>
      <c r="AK56" s="523"/>
      <c r="AL56" s="523"/>
      <c r="AM56" s="523"/>
      <c r="AN56" s="523"/>
      <c r="AO56" s="523"/>
      <c r="AP56" s="523"/>
      <c r="AQ56" s="523"/>
      <c r="AR56" s="523"/>
      <c r="AS56" s="523"/>
      <c r="AT56" s="523"/>
      <c r="AU56" s="523"/>
      <c r="AV56" s="523"/>
      <c r="AW56" s="523"/>
      <c r="AX56" s="523"/>
      <c r="AY56" s="523"/>
      <c r="AZ56" s="523"/>
      <c r="BA56" s="523"/>
      <c r="BB56" s="523"/>
      <c r="BC56" s="523"/>
      <c r="BD56" s="523"/>
      <c r="BE56" s="523"/>
      <c r="BF56" s="523"/>
      <c r="BG56" s="523"/>
      <c r="BH56" s="523"/>
      <c r="BI56" s="523"/>
      <c r="BJ56" s="523"/>
      <c r="BK56" s="523"/>
      <c r="BL56" s="523"/>
      <c r="BM56" s="523"/>
      <c r="BN56" s="523"/>
      <c r="BO56" s="523"/>
      <c r="BP56" s="523"/>
      <c r="BQ56" s="523"/>
      <c r="BR56" s="523"/>
      <c r="BS56" s="523"/>
      <c r="BT56" s="523"/>
      <c r="BU56" s="523"/>
      <c r="BV56" s="523"/>
      <c r="BW56" s="523"/>
      <c r="BX56" s="523"/>
      <c r="BY56" s="523"/>
      <c r="BZ56" s="523"/>
    </row>
    <row r="57" spans="32:78">
      <c r="AF57" s="523"/>
      <c r="AG57" s="523"/>
      <c r="AH57" s="523"/>
      <c r="AI57" s="523"/>
      <c r="AJ57" s="523"/>
      <c r="AK57" s="523"/>
      <c r="AL57" s="523"/>
      <c r="AM57" s="523"/>
      <c r="AN57" s="523"/>
      <c r="AO57" s="523"/>
      <c r="AP57" s="523"/>
      <c r="AQ57" s="523"/>
      <c r="AR57" s="523"/>
      <c r="AS57" s="523"/>
      <c r="AT57" s="523"/>
      <c r="AU57" s="523"/>
      <c r="AV57" s="523"/>
      <c r="AW57" s="523"/>
      <c r="AX57" s="523"/>
      <c r="AY57" s="523"/>
      <c r="AZ57" s="523"/>
      <c r="BA57" s="523"/>
      <c r="BB57" s="523"/>
      <c r="BC57" s="523"/>
      <c r="BD57" s="523"/>
      <c r="BE57" s="523"/>
      <c r="BF57" s="523"/>
      <c r="BG57" s="523"/>
      <c r="BH57" s="523"/>
      <c r="BI57" s="523"/>
      <c r="BJ57" s="523"/>
      <c r="BK57" s="523"/>
      <c r="BL57" s="523"/>
      <c r="BM57" s="523"/>
      <c r="BN57" s="523"/>
      <c r="BO57" s="523"/>
      <c r="BP57" s="523"/>
      <c r="BQ57" s="523"/>
      <c r="BR57" s="523"/>
      <c r="BS57" s="523"/>
      <c r="BT57" s="523"/>
      <c r="BU57" s="523"/>
      <c r="BV57" s="523"/>
      <c r="BW57" s="523"/>
      <c r="BX57" s="523"/>
      <c r="BY57" s="523"/>
      <c r="BZ57" s="523"/>
    </row>
    <row r="58" spans="32:78">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row>
    <row r="59" spans="32:78">
      <c r="AF59" s="523"/>
      <c r="AG59" s="523"/>
      <c r="AH59" s="523"/>
      <c r="AI59" s="523"/>
      <c r="AJ59" s="523"/>
      <c r="AK59" s="523"/>
      <c r="AL59" s="523"/>
      <c r="AM59" s="523"/>
      <c r="AN59" s="523"/>
      <c r="AO59" s="523"/>
      <c r="AP59" s="523"/>
      <c r="AQ59" s="523"/>
      <c r="AR59" s="523"/>
      <c r="AS59" s="523"/>
      <c r="AT59" s="523"/>
      <c r="AU59" s="523"/>
      <c r="AV59" s="523"/>
      <c r="AW59" s="523"/>
      <c r="AX59" s="523"/>
      <c r="AY59" s="523"/>
      <c r="AZ59" s="523"/>
      <c r="BA59" s="523"/>
      <c r="BB59" s="523"/>
      <c r="BC59" s="523"/>
      <c r="BD59" s="523"/>
      <c r="BE59" s="523"/>
      <c r="BF59" s="523"/>
      <c r="BG59" s="523"/>
      <c r="BH59" s="523"/>
      <c r="BI59" s="523"/>
      <c r="BJ59" s="523"/>
      <c r="BK59" s="523"/>
      <c r="BL59" s="523"/>
      <c r="BM59" s="523"/>
      <c r="BN59" s="523"/>
      <c r="BO59" s="523"/>
      <c r="BP59" s="523"/>
      <c r="BQ59" s="523"/>
      <c r="BR59" s="523"/>
      <c r="BS59" s="523"/>
      <c r="BT59" s="523"/>
      <c r="BU59" s="523"/>
      <c r="BV59" s="523"/>
      <c r="BW59" s="523"/>
      <c r="BX59" s="523"/>
      <c r="BY59" s="523"/>
      <c r="BZ59" s="523"/>
    </row>
  </sheetData>
  <sheetProtection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229"/>
  <sheetViews>
    <sheetView showGridLines="0" zoomScale="85" zoomScaleNormal="85" workbookViewId="0">
      <pane ySplit="2" topLeftCell="A3" activePane="bottomLeft" state="frozen"/>
      <selection pane="bottomLeft"/>
    </sheetView>
  </sheetViews>
  <sheetFormatPr defaultColWidth="9.140625" defaultRowHeight="12.95"/>
  <cols>
    <col min="1" max="1" width="18.42578125" style="388" customWidth="1"/>
    <col min="2" max="2" width="67.140625" style="383" customWidth="1"/>
    <col min="3" max="3" width="84" style="384" customWidth="1"/>
    <col min="4" max="16384" width="9.140625" style="384"/>
  </cols>
  <sheetData>
    <row r="1" spans="1:4" ht="15.95" thickBot="1">
      <c r="A1" s="389" t="s">
        <v>48</v>
      </c>
      <c r="B1" s="1010"/>
      <c r="C1" s="1011"/>
      <c r="D1" s="1012"/>
    </row>
    <row r="2" spans="1:4" s="385" customFormat="1" ht="26.45" thickBot="1">
      <c r="A2" s="390" t="s">
        <v>49</v>
      </c>
      <c r="B2" s="391" t="s">
        <v>50</v>
      </c>
      <c r="C2" s="392" t="s">
        <v>51</v>
      </c>
      <c r="D2" s="1013"/>
    </row>
    <row r="3" spans="1:4" ht="13.5" thickBot="1">
      <c r="A3" s="393"/>
      <c r="B3" s="719" t="s">
        <v>52</v>
      </c>
      <c r="C3" s="727" t="s">
        <v>53</v>
      </c>
      <c r="D3" s="1012"/>
    </row>
    <row r="4" spans="1:4" ht="47.45" customHeight="1">
      <c r="A4" s="394" t="s">
        <v>54</v>
      </c>
      <c r="B4" s="1014" t="s">
        <v>55</v>
      </c>
      <c r="C4" s="395" t="s">
        <v>56</v>
      </c>
      <c r="D4" s="1015"/>
    </row>
    <row r="5" spans="1:4" ht="37.5">
      <c r="A5" s="396" t="s">
        <v>57</v>
      </c>
      <c r="B5" s="1014" t="s">
        <v>58</v>
      </c>
      <c r="C5" s="395" t="s">
        <v>59</v>
      </c>
      <c r="D5" s="1015"/>
    </row>
    <row r="6" spans="1:4" ht="25.5">
      <c r="A6" s="396">
        <v>1</v>
      </c>
      <c r="B6" s="1014" t="s">
        <v>60</v>
      </c>
      <c r="C6" s="395" t="s">
        <v>61</v>
      </c>
      <c r="D6" s="1015"/>
    </row>
    <row r="7" spans="1:4" ht="25.5">
      <c r="A7" s="396">
        <v>2</v>
      </c>
      <c r="B7" s="1014" t="s">
        <v>62</v>
      </c>
      <c r="C7" s="395" t="s">
        <v>63</v>
      </c>
      <c r="D7" s="1015"/>
    </row>
    <row r="8" spans="1:4" ht="38.450000000000003">
      <c r="A8" s="396">
        <v>3</v>
      </c>
      <c r="B8" s="1014" t="s">
        <v>64</v>
      </c>
      <c r="C8" s="395" t="s">
        <v>65</v>
      </c>
      <c r="D8" s="1015"/>
    </row>
    <row r="9" spans="1:4" ht="25.5" thickBot="1">
      <c r="A9" s="396">
        <v>4</v>
      </c>
      <c r="B9" s="1014" t="s">
        <v>66</v>
      </c>
      <c r="C9" s="395" t="s">
        <v>67</v>
      </c>
      <c r="D9" s="1015"/>
    </row>
    <row r="10" spans="1:4" s="386" customFormat="1" ht="26.45" thickBot="1">
      <c r="A10" s="397"/>
      <c r="B10" s="398" t="s">
        <v>68</v>
      </c>
      <c r="C10" s="399" t="s">
        <v>69</v>
      </c>
      <c r="D10" s="1016"/>
    </row>
    <row r="11" spans="1:4" s="386" customFormat="1">
      <c r="A11" s="400"/>
      <c r="B11" s="401" t="s">
        <v>70</v>
      </c>
      <c r="C11" s="1017"/>
      <c r="D11" s="1016"/>
    </row>
    <row r="12" spans="1:4" s="386" customFormat="1" ht="37.5">
      <c r="A12" s="402">
        <f>'2_Balance Sheet'!B11</f>
        <v>1</v>
      </c>
      <c r="B12" s="1018" t="s">
        <v>71</v>
      </c>
      <c r="C12" s="403" t="s">
        <v>72</v>
      </c>
      <c r="D12" s="1019"/>
    </row>
    <row r="13" spans="1:4" s="386" customFormat="1" ht="50.1">
      <c r="A13" s="404">
        <v>2</v>
      </c>
      <c r="B13" s="1018" t="s">
        <v>73</v>
      </c>
      <c r="C13" s="1020" t="s">
        <v>74</v>
      </c>
      <c r="D13" s="1019"/>
    </row>
    <row r="14" spans="1:4" s="386" customFormat="1" ht="12.6">
      <c r="A14" s="404">
        <v>3</v>
      </c>
      <c r="B14" s="1018" t="s">
        <v>75</v>
      </c>
      <c r="C14" s="1020" t="s">
        <v>76</v>
      </c>
      <c r="D14" s="1019"/>
    </row>
    <row r="15" spans="1:4" s="386" customFormat="1" ht="12.6">
      <c r="A15" s="404">
        <v>4</v>
      </c>
      <c r="B15" s="1018" t="s">
        <v>77</v>
      </c>
      <c r="C15" s="1020" t="s">
        <v>78</v>
      </c>
      <c r="D15" s="1019"/>
    </row>
    <row r="16" spans="1:4" s="386" customFormat="1" ht="24.95">
      <c r="A16" s="404">
        <v>5</v>
      </c>
      <c r="B16" s="1018" t="s">
        <v>79</v>
      </c>
      <c r="C16" s="1020" t="s">
        <v>80</v>
      </c>
      <c r="D16" s="1019"/>
    </row>
    <row r="17" spans="1:4" s="386" customFormat="1" ht="12.6">
      <c r="A17" s="404">
        <v>6</v>
      </c>
      <c r="B17" s="1018" t="s">
        <v>81</v>
      </c>
      <c r="C17" s="1021" t="s">
        <v>82</v>
      </c>
      <c r="D17" s="1019"/>
    </row>
    <row r="18" spans="1:4" s="386" customFormat="1" ht="12.6">
      <c r="A18" s="405" t="s">
        <v>83</v>
      </c>
      <c r="B18" s="1018" t="s">
        <v>84</v>
      </c>
      <c r="C18" s="1020" t="s">
        <v>85</v>
      </c>
      <c r="D18" s="1019"/>
    </row>
    <row r="19" spans="1:4" s="386" customFormat="1" ht="12.6">
      <c r="A19" s="404">
        <v>11</v>
      </c>
      <c r="B19" s="1018" t="s">
        <v>86</v>
      </c>
      <c r="C19" s="1020" t="s">
        <v>87</v>
      </c>
      <c r="D19" s="1019"/>
    </row>
    <row r="20" spans="1:4" s="386" customFormat="1" ht="12.6">
      <c r="A20" s="404">
        <v>12</v>
      </c>
      <c r="B20" s="1018" t="s">
        <v>88</v>
      </c>
      <c r="C20" s="1021" t="s">
        <v>89</v>
      </c>
      <c r="D20" s="1019"/>
    </row>
    <row r="21" spans="1:4" s="386" customFormat="1" ht="38.450000000000003">
      <c r="A21" s="404">
        <v>13</v>
      </c>
      <c r="B21" s="1018" t="s">
        <v>90</v>
      </c>
      <c r="C21" s="1021" t="s">
        <v>91</v>
      </c>
      <c r="D21" s="1019"/>
    </row>
    <row r="22" spans="1:4" s="386" customFormat="1" ht="12.6">
      <c r="A22" s="404">
        <v>14</v>
      </c>
      <c r="B22" s="1018" t="s">
        <v>92</v>
      </c>
      <c r="C22" s="1021" t="s">
        <v>93</v>
      </c>
      <c r="D22" s="1019"/>
    </row>
    <row r="23" spans="1:4" s="386" customFormat="1" ht="12.6">
      <c r="A23" s="404">
        <v>15</v>
      </c>
      <c r="B23" s="1018" t="s">
        <v>94</v>
      </c>
      <c r="C23" s="1021" t="s">
        <v>95</v>
      </c>
      <c r="D23" s="1019"/>
    </row>
    <row r="24" spans="1:4" s="386" customFormat="1" ht="12.6">
      <c r="A24" s="404">
        <v>16</v>
      </c>
      <c r="B24" s="1018" t="s">
        <v>96</v>
      </c>
      <c r="C24" s="1021" t="s">
        <v>97</v>
      </c>
      <c r="D24" s="1019"/>
    </row>
    <row r="25" spans="1:4" s="386" customFormat="1" ht="39">
      <c r="A25" s="404">
        <v>17</v>
      </c>
      <c r="B25" s="1018" t="s">
        <v>98</v>
      </c>
      <c r="C25" s="1021" t="s">
        <v>99</v>
      </c>
      <c r="D25" s="1019"/>
    </row>
    <row r="26" spans="1:4" s="386" customFormat="1" ht="12.6">
      <c r="A26" s="404" t="s">
        <v>100</v>
      </c>
      <c r="B26" s="1018" t="s">
        <v>101</v>
      </c>
      <c r="C26" s="1021" t="s">
        <v>102</v>
      </c>
      <c r="D26" s="1019"/>
    </row>
    <row r="27" spans="1:4" s="386" customFormat="1" ht="12.6">
      <c r="A27" s="404">
        <v>21</v>
      </c>
      <c r="B27" s="1018" t="s">
        <v>103</v>
      </c>
      <c r="C27" s="1021" t="s">
        <v>104</v>
      </c>
      <c r="D27" s="1019"/>
    </row>
    <row r="28" spans="1:4" s="386" customFormat="1" ht="12.6">
      <c r="A28" s="404">
        <v>22</v>
      </c>
      <c r="B28" s="1018" t="s">
        <v>105</v>
      </c>
      <c r="C28" s="1021" t="s">
        <v>106</v>
      </c>
      <c r="D28" s="1019"/>
    </row>
    <row r="29" spans="1:4" s="386" customFormat="1" ht="37.5">
      <c r="A29" s="404">
        <v>23</v>
      </c>
      <c r="B29" s="1018" t="s">
        <v>107</v>
      </c>
      <c r="C29" s="1021" t="s">
        <v>108</v>
      </c>
      <c r="D29" s="1019"/>
    </row>
    <row r="30" spans="1:4" s="386" customFormat="1" ht="38.450000000000003">
      <c r="A30" s="404">
        <v>24</v>
      </c>
      <c r="B30" s="1018" t="s">
        <v>109</v>
      </c>
      <c r="C30" s="1021" t="s">
        <v>110</v>
      </c>
      <c r="D30" s="1019"/>
    </row>
    <row r="31" spans="1:4" s="386" customFormat="1" ht="24.95">
      <c r="A31" s="404">
        <v>25</v>
      </c>
      <c r="B31" s="1018" t="s">
        <v>111</v>
      </c>
      <c r="C31" s="1021" t="s">
        <v>112</v>
      </c>
      <c r="D31" s="1019"/>
    </row>
    <row r="32" spans="1:4" s="386" customFormat="1" ht="12.6">
      <c r="A32" s="404">
        <v>26</v>
      </c>
      <c r="B32" s="1018" t="s">
        <v>113</v>
      </c>
      <c r="C32" s="1021" t="s">
        <v>114</v>
      </c>
      <c r="D32" s="1019"/>
    </row>
    <row r="33" spans="1:4" s="386" customFormat="1" ht="12.6">
      <c r="A33" s="404" t="s">
        <v>115</v>
      </c>
      <c r="B33" s="1018" t="s">
        <v>116</v>
      </c>
      <c r="C33" s="1021" t="s">
        <v>117</v>
      </c>
      <c r="D33" s="1019"/>
    </row>
    <row r="34" spans="1:4" s="386" customFormat="1" ht="12.6">
      <c r="A34" s="404">
        <v>30</v>
      </c>
      <c r="B34" s="1018" t="s">
        <v>118</v>
      </c>
      <c r="C34" s="1021" t="s">
        <v>119</v>
      </c>
      <c r="D34" s="1019"/>
    </row>
    <row r="35" spans="1:4" s="386" customFormat="1" ht="12.6">
      <c r="A35" s="404">
        <v>31</v>
      </c>
      <c r="B35" s="1018" t="s">
        <v>120</v>
      </c>
      <c r="C35" s="1021" t="s">
        <v>121</v>
      </c>
      <c r="D35" s="1019"/>
    </row>
    <row r="36" spans="1:4" s="386" customFormat="1">
      <c r="A36" s="406"/>
      <c r="B36" s="407" t="s">
        <v>122</v>
      </c>
      <c r="C36" s="1022"/>
      <c r="D36" s="1016"/>
    </row>
    <row r="37" spans="1:4" s="386" customFormat="1" ht="24.95">
      <c r="A37" s="404">
        <v>32</v>
      </c>
      <c r="B37" s="1018" t="s">
        <v>123</v>
      </c>
      <c r="C37" s="1021" t="s">
        <v>124</v>
      </c>
      <c r="D37" s="1019"/>
    </row>
    <row r="38" spans="1:4" s="386" customFormat="1" ht="12.6">
      <c r="A38" s="404">
        <v>33</v>
      </c>
      <c r="B38" s="1018" t="s">
        <v>125</v>
      </c>
      <c r="C38" s="1021" t="s">
        <v>126</v>
      </c>
      <c r="D38" s="1019"/>
    </row>
    <row r="39" spans="1:4" s="386" customFormat="1" ht="12.6">
      <c r="A39" s="404">
        <v>34</v>
      </c>
      <c r="B39" s="1018" t="s">
        <v>127</v>
      </c>
      <c r="C39" s="1021" t="s">
        <v>128</v>
      </c>
      <c r="D39" s="1019"/>
    </row>
    <row r="40" spans="1:4" s="386" customFormat="1" ht="12.6">
      <c r="A40" s="404">
        <v>35</v>
      </c>
      <c r="B40" s="1018" t="s">
        <v>129</v>
      </c>
      <c r="C40" s="1021" t="s">
        <v>130</v>
      </c>
      <c r="D40" s="1019"/>
    </row>
    <row r="41" spans="1:4" s="386" customFormat="1" ht="12.6">
      <c r="A41" s="404">
        <v>36</v>
      </c>
      <c r="B41" s="1018" t="s">
        <v>131</v>
      </c>
      <c r="C41" s="1021" t="s">
        <v>132</v>
      </c>
      <c r="D41" s="1019"/>
    </row>
    <row r="42" spans="1:4" s="386" customFormat="1" ht="12.6">
      <c r="A42" s="404">
        <v>37</v>
      </c>
      <c r="B42" s="1018" t="s">
        <v>133</v>
      </c>
      <c r="C42" s="1021" t="s">
        <v>134</v>
      </c>
      <c r="D42" s="1019"/>
    </row>
    <row r="43" spans="1:4" s="386" customFormat="1" ht="24.95">
      <c r="A43" s="404">
        <v>38</v>
      </c>
      <c r="B43" s="1018" t="s">
        <v>135</v>
      </c>
      <c r="C43" s="1021" t="s">
        <v>136</v>
      </c>
      <c r="D43" s="1019"/>
    </row>
    <row r="44" spans="1:4" s="386" customFormat="1" ht="12.6">
      <c r="A44" s="404">
        <v>39</v>
      </c>
      <c r="B44" s="1018" t="s">
        <v>137</v>
      </c>
      <c r="C44" s="1021" t="s">
        <v>138</v>
      </c>
      <c r="D44" s="1019"/>
    </row>
    <row r="45" spans="1:4" s="386" customFormat="1" ht="37.5">
      <c r="A45" s="404">
        <v>40</v>
      </c>
      <c r="B45" s="1018" t="s">
        <v>139</v>
      </c>
      <c r="C45" s="1021" t="s">
        <v>140</v>
      </c>
      <c r="D45" s="1019"/>
    </row>
    <row r="46" spans="1:4" s="386" customFormat="1" ht="12.6">
      <c r="A46" s="404" t="s">
        <v>141</v>
      </c>
      <c r="B46" s="1018" t="s">
        <v>142</v>
      </c>
      <c r="C46" s="1021" t="s">
        <v>143</v>
      </c>
      <c r="D46" s="1019"/>
    </row>
    <row r="47" spans="1:4" s="386" customFormat="1" ht="12.6">
      <c r="A47" s="404">
        <v>45</v>
      </c>
      <c r="B47" s="1018" t="s">
        <v>144</v>
      </c>
      <c r="C47" s="1021" t="s">
        <v>145</v>
      </c>
      <c r="D47" s="1019"/>
    </row>
    <row r="48" spans="1:4" s="386" customFormat="1" ht="37.5">
      <c r="A48" s="404">
        <v>46</v>
      </c>
      <c r="B48" s="1018" t="s">
        <v>146</v>
      </c>
      <c r="C48" s="1021" t="s">
        <v>147</v>
      </c>
      <c r="D48" s="1019"/>
    </row>
    <row r="49" spans="1:4" s="386" customFormat="1" ht="39">
      <c r="A49" s="404">
        <v>47</v>
      </c>
      <c r="B49" s="1018" t="s">
        <v>148</v>
      </c>
      <c r="C49" s="1021" t="s">
        <v>149</v>
      </c>
      <c r="D49" s="1019"/>
    </row>
    <row r="50" spans="1:4" s="386" customFormat="1" ht="12.6">
      <c r="A50" s="404" t="s">
        <v>150</v>
      </c>
      <c r="B50" s="1018" t="s">
        <v>151</v>
      </c>
      <c r="C50" s="1021" t="s">
        <v>152</v>
      </c>
      <c r="D50" s="1019"/>
    </row>
    <row r="51" spans="1:4" s="386" customFormat="1" ht="12.6">
      <c r="A51" s="404">
        <v>52</v>
      </c>
      <c r="B51" s="1018" t="s">
        <v>153</v>
      </c>
      <c r="C51" s="1021" t="s">
        <v>154</v>
      </c>
      <c r="D51" s="1019"/>
    </row>
    <row r="52" spans="1:4" s="386" customFormat="1" ht="12.6">
      <c r="A52" s="404">
        <v>53</v>
      </c>
      <c r="B52" s="1018" t="s">
        <v>155</v>
      </c>
      <c r="C52" s="1021" t="s">
        <v>156</v>
      </c>
      <c r="D52" s="1019"/>
    </row>
    <row r="53" spans="1:4" s="386" customFormat="1">
      <c r="A53" s="406"/>
      <c r="B53" s="407" t="s">
        <v>157</v>
      </c>
      <c r="C53" s="1022"/>
      <c r="D53" s="1016"/>
    </row>
    <row r="54" spans="1:4" s="386" customFormat="1" ht="26.1">
      <c r="A54" s="404">
        <v>54</v>
      </c>
      <c r="B54" s="1018" t="s">
        <v>158</v>
      </c>
      <c r="C54" s="1021" t="s">
        <v>159</v>
      </c>
      <c r="D54" s="1019"/>
    </row>
    <row r="55" spans="1:4" s="386" customFormat="1" ht="12.6">
      <c r="A55" s="404">
        <v>55</v>
      </c>
      <c r="B55" s="1018" t="s">
        <v>160</v>
      </c>
      <c r="C55" s="1021" t="s">
        <v>161</v>
      </c>
      <c r="D55" s="1019"/>
    </row>
    <row r="56" spans="1:4" s="386" customFormat="1" ht="50.1">
      <c r="A56" s="404">
        <v>56</v>
      </c>
      <c r="B56" s="1018" t="s">
        <v>162</v>
      </c>
      <c r="C56" s="1021" t="s">
        <v>163</v>
      </c>
      <c r="D56" s="1019"/>
    </row>
    <row r="57" spans="1:4" s="386" customFormat="1" ht="12.6">
      <c r="A57" s="404">
        <v>57</v>
      </c>
      <c r="B57" s="1018" t="s">
        <v>164</v>
      </c>
      <c r="C57" s="1023" t="s">
        <v>165</v>
      </c>
      <c r="D57" s="1019"/>
    </row>
    <row r="58" spans="1:4" s="386" customFormat="1" ht="12.6">
      <c r="A58" s="404" t="s">
        <v>166</v>
      </c>
      <c r="B58" s="1018" t="s">
        <v>167</v>
      </c>
      <c r="C58" s="1023" t="s">
        <v>168</v>
      </c>
      <c r="D58" s="1019"/>
    </row>
    <row r="59" spans="1:4" s="386" customFormat="1" ht="24.95">
      <c r="A59" s="404">
        <v>62</v>
      </c>
      <c r="B59" s="1018" t="s">
        <v>169</v>
      </c>
      <c r="C59" s="1021" t="s">
        <v>170</v>
      </c>
      <c r="D59" s="1019"/>
    </row>
    <row r="60" spans="1:4" s="386" customFormat="1" ht="12.6">
      <c r="A60" s="408">
        <v>63</v>
      </c>
      <c r="B60" s="1024" t="s">
        <v>171</v>
      </c>
      <c r="C60" s="1023" t="s">
        <v>172</v>
      </c>
      <c r="D60" s="1019"/>
    </row>
    <row r="61" spans="1:4" s="386" customFormat="1" ht="12.6">
      <c r="A61" s="408">
        <v>64</v>
      </c>
      <c r="B61" s="1024" t="s">
        <v>173</v>
      </c>
      <c r="C61" s="1023" t="s">
        <v>174</v>
      </c>
      <c r="D61" s="1019"/>
    </row>
    <row r="62" spans="1:4" s="386" customFormat="1" ht="12.6">
      <c r="A62" s="408">
        <v>65</v>
      </c>
      <c r="B62" s="1024" t="s">
        <v>175</v>
      </c>
      <c r="C62" s="1023" t="s">
        <v>176</v>
      </c>
      <c r="D62" s="1019"/>
    </row>
    <row r="63" spans="1:4" s="386" customFormat="1" thickBot="1">
      <c r="A63" s="409">
        <v>66</v>
      </c>
      <c r="B63" s="1025" t="s">
        <v>177</v>
      </c>
      <c r="C63" s="1026" t="s">
        <v>178</v>
      </c>
      <c r="D63" s="1019"/>
    </row>
    <row r="64" spans="1:4" ht="13.5" thickBot="1">
      <c r="A64" s="820"/>
      <c r="B64" s="719" t="s">
        <v>179</v>
      </c>
      <c r="C64" s="817" t="s">
        <v>180</v>
      </c>
      <c r="D64" s="1012"/>
    </row>
    <row r="65" spans="1:4" ht="12.6">
      <c r="A65" s="413">
        <v>1</v>
      </c>
      <c r="B65" s="821" t="s">
        <v>181</v>
      </c>
      <c r="C65" s="395" t="s">
        <v>182</v>
      </c>
      <c r="D65" s="1015"/>
    </row>
    <row r="66" spans="1:4" ht="12.6">
      <c r="A66" s="413">
        <v>2</v>
      </c>
      <c r="B66" s="821" t="s">
        <v>183</v>
      </c>
      <c r="C66" s="395" t="s">
        <v>184</v>
      </c>
      <c r="D66" s="1015"/>
    </row>
    <row r="67" spans="1:4" ht="12.6">
      <c r="A67" s="413">
        <v>3</v>
      </c>
      <c r="B67" s="821" t="s">
        <v>185</v>
      </c>
      <c r="C67" s="395" t="s">
        <v>186</v>
      </c>
      <c r="D67" s="1015"/>
    </row>
    <row r="68" spans="1:4" ht="12.6">
      <c r="A68" s="413">
        <v>4</v>
      </c>
      <c r="B68" s="821" t="s">
        <v>187</v>
      </c>
      <c r="C68" s="395" t="s">
        <v>188</v>
      </c>
      <c r="D68" s="1015"/>
    </row>
    <row r="69" spans="1:4" ht="12.6">
      <c r="A69" s="413">
        <v>5</v>
      </c>
      <c r="B69" s="821" t="s">
        <v>189</v>
      </c>
      <c r="C69" s="395" t="s">
        <v>190</v>
      </c>
      <c r="D69" s="1015"/>
    </row>
    <row r="70" spans="1:4" ht="12.6">
      <c r="A70" s="413">
        <v>6</v>
      </c>
      <c r="B70" s="821" t="s">
        <v>191</v>
      </c>
      <c r="C70" s="395" t="s">
        <v>192</v>
      </c>
      <c r="D70" s="1015"/>
    </row>
    <row r="71" spans="1:4" s="386" customFormat="1" ht="12.6">
      <c r="A71" s="413">
        <v>7</v>
      </c>
      <c r="B71" s="821" t="s">
        <v>193</v>
      </c>
      <c r="C71" s="395" t="s">
        <v>194</v>
      </c>
      <c r="D71" s="1019"/>
    </row>
    <row r="72" spans="1:4" s="386" customFormat="1" ht="12.6">
      <c r="A72" s="413">
        <v>8</v>
      </c>
      <c r="B72" s="821" t="s">
        <v>195</v>
      </c>
      <c r="C72" s="395" t="s">
        <v>196</v>
      </c>
      <c r="D72" s="1019"/>
    </row>
    <row r="73" spans="1:4" ht="12.6">
      <c r="A73" s="413">
        <v>9</v>
      </c>
      <c r="B73" s="821" t="s">
        <v>197</v>
      </c>
      <c r="C73" s="395" t="s">
        <v>198</v>
      </c>
      <c r="D73" s="1015"/>
    </row>
    <row r="74" spans="1:4" ht="12.6">
      <c r="A74" s="413">
        <v>10</v>
      </c>
      <c r="B74" s="821" t="s">
        <v>199</v>
      </c>
      <c r="C74" s="395" t="s">
        <v>200</v>
      </c>
      <c r="D74" s="1015"/>
    </row>
    <row r="75" spans="1:4" thickBot="1">
      <c r="A75" s="413">
        <v>11</v>
      </c>
      <c r="B75" s="821" t="s">
        <v>201</v>
      </c>
      <c r="C75" s="395" t="s">
        <v>202</v>
      </c>
      <c r="D75" s="1015"/>
    </row>
    <row r="76" spans="1:4" ht="39.6" thickBot="1">
      <c r="A76" s="397"/>
      <c r="B76" s="410" t="s">
        <v>203</v>
      </c>
      <c r="C76" s="727" t="s">
        <v>204</v>
      </c>
      <c r="D76" s="1015"/>
    </row>
    <row r="77" spans="1:4">
      <c r="A77" s="411"/>
      <c r="B77" s="412" t="s">
        <v>205</v>
      </c>
      <c r="C77" s="1027"/>
      <c r="D77" s="1015"/>
    </row>
    <row r="78" spans="1:4" ht="12.6">
      <c r="A78" s="413">
        <v>1</v>
      </c>
      <c r="B78" s="414" t="s">
        <v>206</v>
      </c>
      <c r="C78" s="415" t="s">
        <v>207</v>
      </c>
      <c r="D78" s="1015"/>
    </row>
    <row r="79" spans="1:4" ht="24.95">
      <c r="A79" s="413">
        <v>2</v>
      </c>
      <c r="B79" s="414" t="s">
        <v>208</v>
      </c>
      <c r="C79" s="415" t="s">
        <v>209</v>
      </c>
      <c r="D79" s="1015"/>
    </row>
    <row r="80" spans="1:4" ht="24.95">
      <c r="A80" s="413">
        <v>3</v>
      </c>
      <c r="B80" s="414" t="s">
        <v>210</v>
      </c>
      <c r="C80" s="415" t="s">
        <v>211</v>
      </c>
      <c r="D80" s="1015"/>
    </row>
    <row r="81" spans="1:4" ht="24.95">
      <c r="A81" s="413">
        <v>4</v>
      </c>
      <c r="B81" s="414" t="s">
        <v>212</v>
      </c>
      <c r="C81" s="415" t="s">
        <v>213</v>
      </c>
      <c r="D81" s="1015"/>
    </row>
    <row r="82" spans="1:4" ht="12.6">
      <c r="A82" s="413">
        <v>5</v>
      </c>
      <c r="B82" s="414" t="s">
        <v>214</v>
      </c>
      <c r="C82" s="415" t="s">
        <v>215</v>
      </c>
      <c r="D82" s="1015"/>
    </row>
    <row r="83" spans="1:4" ht="24.95">
      <c r="A83" s="413">
        <v>6</v>
      </c>
      <c r="B83" s="414" t="s">
        <v>216</v>
      </c>
      <c r="C83" s="415" t="s">
        <v>217</v>
      </c>
      <c r="D83" s="1015"/>
    </row>
    <row r="84" spans="1:4" ht="24.95">
      <c r="A84" s="413">
        <v>7</v>
      </c>
      <c r="B84" s="414" t="s">
        <v>218</v>
      </c>
      <c r="C84" s="1028" t="s">
        <v>219</v>
      </c>
      <c r="D84" s="1015"/>
    </row>
    <row r="85" spans="1:4" ht="12.6">
      <c r="A85" s="413">
        <v>8</v>
      </c>
      <c r="B85" s="414" t="s">
        <v>220</v>
      </c>
      <c r="C85" s="1028" t="s">
        <v>221</v>
      </c>
      <c r="D85" s="1015"/>
    </row>
    <row r="86" spans="1:4" ht="24.95">
      <c r="A86" s="413">
        <v>9</v>
      </c>
      <c r="B86" s="414" t="s">
        <v>222</v>
      </c>
      <c r="C86" s="415" t="s">
        <v>223</v>
      </c>
      <c r="D86" s="1015"/>
    </row>
    <row r="87" spans="1:4" ht="12.6">
      <c r="A87" s="413">
        <v>10</v>
      </c>
      <c r="B87" s="414" t="s">
        <v>224</v>
      </c>
      <c r="C87" s="415" t="s">
        <v>225</v>
      </c>
      <c r="D87" s="1015"/>
    </row>
    <row r="88" spans="1:4" ht="12.6">
      <c r="A88" s="413">
        <v>11</v>
      </c>
      <c r="B88" s="414" t="s">
        <v>226</v>
      </c>
      <c r="C88" s="415" t="s">
        <v>227</v>
      </c>
      <c r="D88" s="1015"/>
    </row>
    <row r="89" spans="1:4" ht="12.6">
      <c r="A89" s="413">
        <v>12</v>
      </c>
      <c r="B89" s="414" t="s">
        <v>187</v>
      </c>
      <c r="C89" s="415" t="s">
        <v>228</v>
      </c>
      <c r="D89" s="1015"/>
    </row>
    <row r="90" spans="1:4">
      <c r="A90" s="411"/>
      <c r="B90" s="416" t="s">
        <v>229</v>
      </c>
      <c r="C90" s="417" t="s">
        <v>230</v>
      </c>
      <c r="D90" s="1015"/>
    </row>
    <row r="91" spans="1:4" ht="12.6">
      <c r="A91" s="418">
        <v>13</v>
      </c>
      <c r="B91" s="414" t="s">
        <v>231</v>
      </c>
      <c r="C91" s="419" t="s">
        <v>232</v>
      </c>
      <c r="D91" s="1015"/>
    </row>
    <row r="92" spans="1:4" ht="12.6">
      <c r="A92" s="418">
        <v>14</v>
      </c>
      <c r="B92" s="414" t="s">
        <v>233</v>
      </c>
      <c r="C92" s="419" t="s">
        <v>232</v>
      </c>
      <c r="D92" s="1015"/>
    </row>
    <row r="93" spans="1:4" ht="12.6">
      <c r="A93" s="418">
        <v>15</v>
      </c>
      <c r="B93" s="1029" t="s">
        <v>234</v>
      </c>
      <c r="C93" s="419" t="s">
        <v>232</v>
      </c>
      <c r="D93" s="1015"/>
    </row>
    <row r="94" spans="1:4" ht="12.6">
      <c r="A94" s="418">
        <v>16</v>
      </c>
      <c r="B94" s="1029" t="s">
        <v>235</v>
      </c>
      <c r="C94" s="419" t="s">
        <v>232</v>
      </c>
      <c r="D94" s="1015"/>
    </row>
    <row r="95" spans="1:4" ht="12.6">
      <c r="A95" s="418">
        <v>17</v>
      </c>
      <c r="B95" s="1029" t="s">
        <v>236</v>
      </c>
      <c r="C95" s="419" t="s">
        <v>232</v>
      </c>
      <c r="D95" s="1015"/>
    </row>
    <row r="96" spans="1:4" ht="12.6">
      <c r="A96" s="418">
        <v>18</v>
      </c>
      <c r="B96" s="1029" t="s">
        <v>237</v>
      </c>
      <c r="C96" s="419" t="s">
        <v>232</v>
      </c>
      <c r="D96" s="1015"/>
    </row>
    <row r="97" spans="1:4" ht="12.6">
      <c r="A97" s="418">
        <v>19</v>
      </c>
      <c r="B97" s="1029" t="s">
        <v>238</v>
      </c>
      <c r="C97" s="419" t="s">
        <v>232</v>
      </c>
      <c r="D97" s="1015"/>
    </row>
    <row r="98" spans="1:4" ht="12.6">
      <c r="A98" s="418">
        <v>20</v>
      </c>
      <c r="B98" s="1029" t="s">
        <v>239</v>
      </c>
      <c r="C98" s="419" t="s">
        <v>232</v>
      </c>
      <c r="D98" s="1015"/>
    </row>
    <row r="99" spans="1:4" ht="12.6">
      <c r="A99" s="418">
        <v>21</v>
      </c>
      <c r="B99" s="1024" t="s">
        <v>240</v>
      </c>
      <c r="C99" s="419" t="s">
        <v>232</v>
      </c>
      <c r="D99" s="1015"/>
    </row>
    <row r="100" spans="1:4" ht="12.6">
      <c r="A100" s="418">
        <v>22</v>
      </c>
      <c r="B100" s="1024" t="s">
        <v>241</v>
      </c>
      <c r="C100" s="419" t="s">
        <v>232</v>
      </c>
      <c r="D100" s="1015"/>
    </row>
    <row r="101" spans="1:4" ht="12.6">
      <c r="A101" s="418">
        <v>23</v>
      </c>
      <c r="B101" s="1029" t="s">
        <v>242</v>
      </c>
      <c r="C101" s="419" t="s">
        <v>232</v>
      </c>
      <c r="D101" s="1015"/>
    </row>
    <row r="102" spans="1:4" ht="12.6">
      <c r="A102" s="418">
        <v>24</v>
      </c>
      <c r="B102" s="1029" t="s">
        <v>243</v>
      </c>
      <c r="C102" s="419" t="s">
        <v>232</v>
      </c>
      <c r="D102" s="1015"/>
    </row>
    <row r="103" spans="1:4" ht="12.6">
      <c r="A103" s="832">
        <v>25</v>
      </c>
      <c r="B103" s="1029" t="s">
        <v>244</v>
      </c>
      <c r="C103" s="419" t="s">
        <v>232</v>
      </c>
      <c r="D103" s="1015"/>
    </row>
    <row r="104" spans="1:4" ht="12.6">
      <c r="A104" s="832">
        <v>26</v>
      </c>
      <c r="B104" s="1029" t="s">
        <v>245</v>
      </c>
      <c r="C104" s="419" t="s">
        <v>232</v>
      </c>
      <c r="D104" s="1015"/>
    </row>
    <row r="105" spans="1:4" ht="12.6">
      <c r="A105" s="832">
        <v>27</v>
      </c>
      <c r="B105" s="1029" t="s">
        <v>246</v>
      </c>
      <c r="C105" s="419" t="s">
        <v>232</v>
      </c>
      <c r="D105" s="1015"/>
    </row>
    <row r="106" spans="1:4" ht="12.6">
      <c r="A106" s="832">
        <v>28</v>
      </c>
      <c r="B106" s="1029" t="s">
        <v>247</v>
      </c>
      <c r="C106" s="419" t="s">
        <v>232</v>
      </c>
      <c r="D106" s="1015"/>
    </row>
    <row r="107" spans="1:4" ht="12.6">
      <c r="A107" s="832">
        <v>29</v>
      </c>
      <c r="B107" s="1029" t="s">
        <v>248</v>
      </c>
      <c r="C107" s="419" t="s">
        <v>232</v>
      </c>
      <c r="D107" s="1015"/>
    </row>
    <row r="108" spans="1:4" ht="12.6">
      <c r="A108" s="418">
        <v>30</v>
      </c>
      <c r="B108" s="1029" t="s">
        <v>249</v>
      </c>
      <c r="C108" s="419" t="s">
        <v>232</v>
      </c>
      <c r="D108" s="1015"/>
    </row>
    <row r="109" spans="1:4" ht="12.6">
      <c r="A109" s="418">
        <v>31</v>
      </c>
      <c r="B109" s="1029" t="s">
        <v>250</v>
      </c>
      <c r="C109" s="419" t="s">
        <v>232</v>
      </c>
      <c r="D109" s="1015"/>
    </row>
    <row r="110" spans="1:4" ht="12.6">
      <c r="A110" s="418">
        <v>32</v>
      </c>
      <c r="B110" s="1029" t="s">
        <v>251</v>
      </c>
      <c r="C110" s="419" t="s">
        <v>232</v>
      </c>
      <c r="D110" s="1015"/>
    </row>
    <row r="111" spans="1:4" ht="12.6">
      <c r="A111" s="418">
        <v>33</v>
      </c>
      <c r="B111" s="1029" t="s">
        <v>252</v>
      </c>
      <c r="C111" s="419" t="s">
        <v>232</v>
      </c>
      <c r="D111" s="1015"/>
    </row>
    <row r="112" spans="1:4" ht="12.6">
      <c r="A112" s="418">
        <v>34</v>
      </c>
      <c r="B112" s="1029" t="s">
        <v>253</v>
      </c>
      <c r="C112" s="419" t="s">
        <v>232</v>
      </c>
      <c r="D112" s="1015"/>
    </row>
    <row r="113" spans="1:4" ht="24.95">
      <c r="A113" s="418">
        <v>35</v>
      </c>
      <c r="B113" s="1029" t="s">
        <v>254</v>
      </c>
      <c r="C113" s="419" t="s">
        <v>255</v>
      </c>
      <c r="D113" s="1015"/>
    </row>
    <row r="114" spans="1:4" ht="26.1">
      <c r="A114" s="418">
        <v>36</v>
      </c>
      <c r="B114" s="414" t="s">
        <v>256</v>
      </c>
      <c r="C114" s="420" t="s">
        <v>257</v>
      </c>
      <c r="D114" s="1015"/>
    </row>
    <row r="115" spans="1:4" ht="12.6">
      <c r="A115" s="418">
        <v>37</v>
      </c>
      <c r="B115" s="414" t="s">
        <v>258</v>
      </c>
      <c r="C115" s="420" t="s">
        <v>259</v>
      </c>
      <c r="D115" s="1015"/>
    </row>
    <row r="116" spans="1:4">
      <c r="A116" s="411"/>
      <c r="B116" s="412" t="s">
        <v>260</v>
      </c>
      <c r="C116" s="1030"/>
      <c r="D116" s="1015"/>
    </row>
    <row r="117" spans="1:4" ht="12.6">
      <c r="A117" s="413">
        <v>38</v>
      </c>
      <c r="B117" s="414" t="s">
        <v>261</v>
      </c>
      <c r="C117" s="415" t="s">
        <v>262</v>
      </c>
      <c r="D117" s="1015"/>
    </row>
    <row r="118" spans="1:4" ht="24.95">
      <c r="A118" s="413">
        <v>39</v>
      </c>
      <c r="B118" s="414" t="s">
        <v>263</v>
      </c>
      <c r="C118" s="415" t="s">
        <v>264</v>
      </c>
      <c r="D118" s="1015"/>
    </row>
    <row r="119" spans="1:4" ht="12.6">
      <c r="A119" s="413">
        <v>40</v>
      </c>
      <c r="B119" s="414" t="s">
        <v>265</v>
      </c>
      <c r="C119" s="415" t="s">
        <v>266</v>
      </c>
      <c r="D119" s="1015"/>
    </row>
    <row r="120" spans="1:4" ht="24.95">
      <c r="A120" s="413">
        <v>41</v>
      </c>
      <c r="B120" s="414" t="s">
        <v>252</v>
      </c>
      <c r="C120" s="415" t="s">
        <v>267</v>
      </c>
      <c r="D120" s="1015"/>
    </row>
    <row r="121" spans="1:4" ht="37.5">
      <c r="A121" s="413">
        <v>42</v>
      </c>
      <c r="B121" s="414" t="s">
        <v>268</v>
      </c>
      <c r="C121" s="415" t="s">
        <v>269</v>
      </c>
      <c r="D121" s="1015"/>
    </row>
    <row r="122" spans="1:4">
      <c r="A122" s="411"/>
      <c r="B122" s="412" t="s">
        <v>270</v>
      </c>
      <c r="C122" s="1030"/>
      <c r="D122" s="1015"/>
    </row>
    <row r="123" spans="1:4" ht="37.5">
      <c r="A123" s="418">
        <v>43</v>
      </c>
      <c r="B123" s="414" t="s">
        <v>271</v>
      </c>
      <c r="C123" s="415" t="s">
        <v>272</v>
      </c>
      <c r="D123" s="1015"/>
    </row>
    <row r="124" spans="1:4" ht="50.1">
      <c r="A124" s="418">
        <v>44</v>
      </c>
      <c r="B124" s="414" t="s">
        <v>273</v>
      </c>
      <c r="C124" s="415" t="s">
        <v>274</v>
      </c>
      <c r="D124" s="1015"/>
    </row>
    <row r="125" spans="1:4" ht="12.6">
      <c r="A125" s="418">
        <v>45</v>
      </c>
      <c r="B125" s="414" t="s">
        <v>275</v>
      </c>
      <c r="C125" s="415" t="s">
        <v>276</v>
      </c>
      <c r="D125" s="1015"/>
    </row>
    <row r="126" spans="1:4" ht="50.1">
      <c r="A126" s="418">
        <v>46</v>
      </c>
      <c r="B126" s="414" t="s">
        <v>277</v>
      </c>
      <c r="C126" s="415" t="s">
        <v>278</v>
      </c>
      <c r="D126" s="1015"/>
    </row>
    <row r="127" spans="1:4" ht="37.5">
      <c r="A127" s="418">
        <v>47</v>
      </c>
      <c r="B127" s="414" t="s">
        <v>279</v>
      </c>
      <c r="C127" s="415" t="s">
        <v>280</v>
      </c>
      <c r="D127" s="1015"/>
    </row>
    <row r="128" spans="1:4" ht="51">
      <c r="A128" s="418">
        <v>48</v>
      </c>
      <c r="B128" s="414" t="s">
        <v>281</v>
      </c>
      <c r="C128" s="415" t="s">
        <v>282</v>
      </c>
      <c r="D128" s="1015"/>
    </row>
    <row r="129" spans="1:8" ht="26.1">
      <c r="A129" s="418">
        <v>49</v>
      </c>
      <c r="B129" s="414" t="s">
        <v>283</v>
      </c>
      <c r="C129" s="415" t="s">
        <v>284</v>
      </c>
      <c r="D129" s="1015"/>
      <c r="E129" s="1012"/>
      <c r="F129" s="1012"/>
      <c r="G129" s="1031"/>
      <c r="H129" s="1031"/>
    </row>
    <row r="130" spans="1:8" ht="12.6">
      <c r="A130" s="418">
        <v>50</v>
      </c>
      <c r="B130" s="414" t="s">
        <v>285</v>
      </c>
      <c r="C130" s="415" t="s">
        <v>286</v>
      </c>
      <c r="D130" s="1015"/>
      <c r="E130" s="1012"/>
      <c r="F130" s="1012"/>
      <c r="G130" s="1012"/>
      <c r="H130" s="1012"/>
    </row>
    <row r="131" spans="1:8" ht="12.6">
      <c r="A131" s="418">
        <v>51</v>
      </c>
      <c r="B131" s="414" t="s">
        <v>287</v>
      </c>
      <c r="C131" s="415" t="s">
        <v>288</v>
      </c>
      <c r="D131" s="1015"/>
      <c r="E131" s="1012"/>
      <c r="F131" s="1012"/>
      <c r="G131" s="1012"/>
      <c r="H131" s="1012"/>
    </row>
    <row r="132" spans="1:8" ht="12.6">
      <c r="A132" s="418">
        <v>52</v>
      </c>
      <c r="B132" s="414" t="s">
        <v>289</v>
      </c>
      <c r="C132" s="415" t="s">
        <v>290</v>
      </c>
      <c r="D132" s="1015"/>
      <c r="E132" s="1012"/>
      <c r="F132" s="1012"/>
      <c r="G132" s="1012"/>
      <c r="H132" s="1012"/>
    </row>
    <row r="133" spans="1:8" ht="38.450000000000003">
      <c r="A133" s="418">
        <v>53</v>
      </c>
      <c r="B133" s="414" t="s">
        <v>291</v>
      </c>
      <c r="C133" s="415" t="s">
        <v>292</v>
      </c>
      <c r="D133" s="1015"/>
      <c r="E133" s="1012"/>
      <c r="F133" s="1012"/>
      <c r="G133" s="1012"/>
      <c r="H133" s="1012"/>
    </row>
    <row r="134" spans="1:8" ht="12.6">
      <c r="A134" s="418">
        <v>54</v>
      </c>
      <c r="B134" s="414" t="s">
        <v>293</v>
      </c>
      <c r="C134" s="415" t="s">
        <v>294</v>
      </c>
      <c r="D134" s="1015"/>
      <c r="E134" s="1012"/>
      <c r="F134" s="1012"/>
      <c r="G134" s="1012"/>
      <c r="H134" s="1012"/>
    </row>
    <row r="135" spans="1:8" s="386" customFormat="1" ht="37.5">
      <c r="A135" s="418">
        <v>55</v>
      </c>
      <c r="B135" s="414" t="s">
        <v>295</v>
      </c>
      <c r="C135" s="822" t="s">
        <v>296</v>
      </c>
      <c r="D135" s="1019"/>
      <c r="E135" s="1016"/>
      <c r="F135" s="1016"/>
      <c r="G135" s="1016"/>
      <c r="H135" s="1016"/>
    </row>
    <row r="136" spans="1:8" ht="12.6">
      <c r="A136" s="418">
        <v>56</v>
      </c>
      <c r="B136" s="421" t="s">
        <v>297</v>
      </c>
      <c r="C136" s="822" t="s">
        <v>298</v>
      </c>
      <c r="D136" s="1015"/>
      <c r="E136" s="1012"/>
      <c r="F136" s="1012"/>
      <c r="G136" s="1012"/>
      <c r="H136" s="1012"/>
    </row>
    <row r="137" spans="1:8" ht="24.95">
      <c r="A137" s="418">
        <v>57</v>
      </c>
      <c r="B137" s="414" t="s">
        <v>299</v>
      </c>
      <c r="C137" s="415" t="s">
        <v>300</v>
      </c>
      <c r="D137" s="1015"/>
      <c r="E137" s="1012"/>
      <c r="F137" s="1012"/>
      <c r="G137" s="1012"/>
      <c r="H137" s="1012"/>
    </row>
    <row r="138" spans="1:8" ht="37.5">
      <c r="A138" s="418">
        <v>58</v>
      </c>
      <c r="B138" s="422" t="s">
        <v>301</v>
      </c>
      <c r="C138" s="420" t="s">
        <v>302</v>
      </c>
      <c r="D138" s="1015"/>
      <c r="E138" s="1012"/>
      <c r="F138" s="1012"/>
      <c r="G138" s="1012"/>
      <c r="H138" s="1012"/>
    </row>
    <row r="139" spans="1:8" ht="25.5" thickBot="1">
      <c r="A139" s="418">
        <v>59</v>
      </c>
      <c r="B139" s="414" t="s">
        <v>303</v>
      </c>
      <c r="C139" s="415" t="s">
        <v>304</v>
      </c>
      <c r="D139" s="1015"/>
      <c r="E139" s="1012"/>
      <c r="F139" s="1012"/>
      <c r="G139" s="1012"/>
      <c r="H139" s="1012"/>
    </row>
    <row r="140" spans="1:8" ht="26.45" thickBot="1">
      <c r="A140" s="815"/>
      <c r="B140" s="816" t="s">
        <v>305</v>
      </c>
      <c r="C140" s="817" t="s">
        <v>306</v>
      </c>
      <c r="D140" s="1015"/>
      <c r="E140" s="1012"/>
      <c r="F140" s="1012"/>
      <c r="G140" s="1012"/>
      <c r="H140" s="1012"/>
    </row>
    <row r="141" spans="1:8" ht="26.1">
      <c r="A141" s="411"/>
      <c r="B141" s="818" t="s">
        <v>307</v>
      </c>
      <c r="C141" s="819" t="s">
        <v>308</v>
      </c>
      <c r="D141" s="1015"/>
      <c r="E141" s="1012"/>
      <c r="F141" s="1012"/>
      <c r="G141" s="1012"/>
      <c r="H141" s="1012"/>
    </row>
    <row r="142" spans="1:8" ht="12.6">
      <c r="A142" s="418" t="s">
        <v>309</v>
      </c>
      <c r="B142" s="414" t="s">
        <v>310</v>
      </c>
      <c r="C142" s="415" t="s">
        <v>311</v>
      </c>
      <c r="D142" s="1015"/>
      <c r="E142" s="1012"/>
      <c r="F142" s="1012"/>
      <c r="G142" s="1012"/>
      <c r="H142" s="1012"/>
    </row>
    <row r="143" spans="1:8" s="386" customFormat="1" ht="24.95">
      <c r="A143" s="418" t="s">
        <v>312</v>
      </c>
      <c r="B143" s="414" t="s">
        <v>313</v>
      </c>
      <c r="C143" s="415" t="s">
        <v>314</v>
      </c>
      <c r="D143" s="1019"/>
      <c r="E143" s="1016"/>
      <c r="F143" s="1016"/>
      <c r="G143" s="1016"/>
      <c r="H143" s="1016"/>
    </row>
    <row r="144" spans="1:8" ht="12.6">
      <c r="A144" s="418" t="s">
        <v>315</v>
      </c>
      <c r="B144" s="414" t="s">
        <v>316</v>
      </c>
      <c r="C144" s="415" t="s">
        <v>317</v>
      </c>
      <c r="D144" s="1015"/>
      <c r="E144" s="1012"/>
      <c r="F144" s="1012"/>
      <c r="G144" s="1012"/>
      <c r="H144" s="1012"/>
    </row>
    <row r="145" spans="1:4" ht="24.95">
      <c r="A145" s="418" t="s">
        <v>318</v>
      </c>
      <c r="B145" s="414" t="s">
        <v>319</v>
      </c>
      <c r="C145" s="415" t="s">
        <v>320</v>
      </c>
      <c r="D145" s="1015"/>
    </row>
    <row r="146" spans="1:4" ht="12.6">
      <c r="A146" s="418" t="s">
        <v>321</v>
      </c>
      <c r="B146" s="414" t="s">
        <v>66</v>
      </c>
      <c r="C146" s="415" t="s">
        <v>322</v>
      </c>
      <c r="D146" s="1015"/>
    </row>
    <row r="147" spans="1:4" ht="12.6">
      <c r="A147" s="418" t="s">
        <v>323</v>
      </c>
      <c r="B147" s="414" t="s">
        <v>324</v>
      </c>
      <c r="C147" s="415" t="s">
        <v>325</v>
      </c>
      <c r="D147" s="1015"/>
    </row>
    <row r="148" spans="1:4" ht="26.1">
      <c r="A148" s="411"/>
      <c r="B148" s="818" t="s">
        <v>326</v>
      </c>
      <c r="C148" s="819" t="s">
        <v>327</v>
      </c>
      <c r="D148" s="1015"/>
    </row>
    <row r="149" spans="1:4" ht="12.6">
      <c r="A149" s="418" t="s">
        <v>328</v>
      </c>
      <c r="B149" s="414" t="s">
        <v>329</v>
      </c>
      <c r="C149" s="415" t="s">
        <v>330</v>
      </c>
      <c r="D149" s="1015"/>
    </row>
    <row r="150" spans="1:4" ht="24.95">
      <c r="A150" s="418" t="s">
        <v>331</v>
      </c>
      <c r="B150" s="414" t="s">
        <v>332</v>
      </c>
      <c r="C150" s="415" t="s">
        <v>333</v>
      </c>
      <c r="D150" s="1015"/>
    </row>
    <row r="151" spans="1:4" ht="12.6">
      <c r="A151" s="418" t="s">
        <v>334</v>
      </c>
      <c r="B151" s="414" t="s">
        <v>335</v>
      </c>
      <c r="C151" s="415" t="s">
        <v>330</v>
      </c>
      <c r="D151" s="1012"/>
    </row>
    <row r="152" spans="1:4" ht="24.95">
      <c r="A152" s="418" t="s">
        <v>336</v>
      </c>
      <c r="B152" s="414" t="s">
        <v>337</v>
      </c>
      <c r="C152" s="415" t="s">
        <v>338</v>
      </c>
      <c r="D152" s="1012"/>
    </row>
    <row r="153" spans="1:4" ht="12.6">
      <c r="A153" s="418" t="s">
        <v>339</v>
      </c>
      <c r="B153" s="414" t="s">
        <v>316</v>
      </c>
      <c r="C153" s="415" t="s">
        <v>340</v>
      </c>
      <c r="D153" s="1012"/>
    </row>
    <row r="154" spans="1:4" ht="24.95">
      <c r="A154" s="418" t="s">
        <v>341</v>
      </c>
      <c r="B154" s="414" t="s">
        <v>342</v>
      </c>
      <c r="C154" s="415" t="s">
        <v>343</v>
      </c>
      <c r="D154" s="1012"/>
    </row>
    <row r="155" spans="1:4" ht="12.6">
      <c r="A155" s="418" t="s">
        <v>344</v>
      </c>
      <c r="B155" s="414" t="s">
        <v>66</v>
      </c>
      <c r="C155" s="415" t="s">
        <v>345</v>
      </c>
      <c r="D155" s="1012"/>
    </row>
    <row r="156" spans="1:4" thickBot="1">
      <c r="A156" s="418" t="s">
        <v>346</v>
      </c>
      <c r="B156" s="414" t="s">
        <v>324</v>
      </c>
      <c r="C156" s="415" t="s">
        <v>347</v>
      </c>
      <c r="D156" s="1012"/>
    </row>
    <row r="157" spans="1:4" ht="39.6" thickBot="1">
      <c r="A157" s="423"/>
      <c r="B157" s="814" t="s">
        <v>348</v>
      </c>
      <c r="C157" s="425" t="s">
        <v>349</v>
      </c>
      <c r="D157" s="1012"/>
    </row>
    <row r="158" spans="1:4" ht="24.95">
      <c r="A158" s="426" t="s">
        <v>350</v>
      </c>
      <c r="B158" s="1032" t="s">
        <v>351</v>
      </c>
      <c r="C158" s="1033" t="s">
        <v>352</v>
      </c>
      <c r="D158" s="1012"/>
    </row>
    <row r="159" spans="1:4" ht="112.5">
      <c r="A159" s="427" t="s">
        <v>353</v>
      </c>
      <c r="B159" s="1034" t="s">
        <v>354</v>
      </c>
      <c r="C159" s="1023" t="s">
        <v>355</v>
      </c>
      <c r="D159" s="1012"/>
    </row>
    <row r="160" spans="1:4" ht="126" customHeight="1">
      <c r="A160" s="427" t="s">
        <v>356</v>
      </c>
      <c r="B160" s="1034" t="s">
        <v>357</v>
      </c>
      <c r="C160" s="1035" t="s">
        <v>358</v>
      </c>
      <c r="D160" s="1012"/>
    </row>
    <row r="161" spans="1:3" ht="24.95">
      <c r="A161" s="427" t="s">
        <v>359</v>
      </c>
      <c r="B161" s="1034" t="s">
        <v>360</v>
      </c>
      <c r="C161" s="1023" t="s">
        <v>361</v>
      </c>
    </row>
    <row r="162" spans="1:3" ht="50.1">
      <c r="A162" s="427" t="s">
        <v>362</v>
      </c>
      <c r="B162" s="1034" t="s">
        <v>363</v>
      </c>
      <c r="C162" s="1023" t="s">
        <v>364</v>
      </c>
    </row>
    <row r="163" spans="1:3" ht="50.1">
      <c r="A163" s="427" t="s">
        <v>365</v>
      </c>
      <c r="B163" s="1034" t="s">
        <v>366</v>
      </c>
      <c r="C163" s="1023" t="s">
        <v>367</v>
      </c>
    </row>
    <row r="164" spans="1:3" ht="50.1">
      <c r="A164" s="427" t="s">
        <v>368</v>
      </c>
      <c r="B164" s="1034" t="s">
        <v>369</v>
      </c>
      <c r="C164" s="1023" t="s">
        <v>370</v>
      </c>
    </row>
    <row r="165" spans="1:3" ht="24.95">
      <c r="A165" s="427" t="s">
        <v>371</v>
      </c>
      <c r="B165" s="1034" t="s">
        <v>372</v>
      </c>
      <c r="C165" s="1023" t="s">
        <v>373</v>
      </c>
    </row>
    <row r="166" spans="1:3" ht="37.5">
      <c r="A166" s="427" t="s">
        <v>374</v>
      </c>
      <c r="B166" s="1034" t="s">
        <v>375</v>
      </c>
      <c r="C166" s="1023" t="s">
        <v>376</v>
      </c>
    </row>
    <row r="167" spans="1:3" ht="37.5">
      <c r="A167" s="427" t="s">
        <v>377</v>
      </c>
      <c r="B167" s="1034" t="s">
        <v>378</v>
      </c>
      <c r="C167" s="1023" t="s">
        <v>379</v>
      </c>
    </row>
    <row r="168" spans="1:3" ht="12.6">
      <c r="A168" s="427" t="s">
        <v>380</v>
      </c>
      <c r="B168" s="1034" t="s">
        <v>381</v>
      </c>
      <c r="C168" s="1023" t="s">
        <v>382</v>
      </c>
    </row>
    <row r="169" spans="1:3" ht="37.5">
      <c r="A169" s="427" t="s">
        <v>383</v>
      </c>
      <c r="B169" s="1034" t="s">
        <v>384</v>
      </c>
      <c r="C169" s="1023" t="s">
        <v>385</v>
      </c>
    </row>
    <row r="170" spans="1:3" ht="12.6">
      <c r="A170" s="427" t="s">
        <v>386</v>
      </c>
      <c r="B170" s="1034" t="s">
        <v>387</v>
      </c>
      <c r="C170" s="1023" t="s">
        <v>388</v>
      </c>
    </row>
    <row r="171" spans="1:3" ht="24.95">
      <c r="A171" s="427" t="s">
        <v>389</v>
      </c>
      <c r="B171" s="1034" t="s">
        <v>390</v>
      </c>
      <c r="C171" s="1023" t="s">
        <v>391</v>
      </c>
    </row>
    <row r="172" spans="1:3" ht="24.95">
      <c r="A172" s="427" t="s">
        <v>392</v>
      </c>
      <c r="B172" s="1034" t="s">
        <v>393</v>
      </c>
      <c r="C172" s="1023" t="s">
        <v>394</v>
      </c>
    </row>
    <row r="173" spans="1:3" ht="37.5">
      <c r="A173" s="427" t="s">
        <v>395</v>
      </c>
      <c r="B173" s="1034" t="s">
        <v>396</v>
      </c>
      <c r="C173" s="1023" t="s">
        <v>397</v>
      </c>
    </row>
    <row r="174" spans="1:3" ht="24.95">
      <c r="A174" s="427" t="s">
        <v>398</v>
      </c>
      <c r="B174" s="1034" t="s">
        <v>399</v>
      </c>
      <c r="C174" s="1023" t="s">
        <v>400</v>
      </c>
    </row>
    <row r="175" spans="1:3" ht="38.1" thickBot="1">
      <c r="A175" s="427" t="s">
        <v>401</v>
      </c>
      <c r="B175" s="1036" t="s">
        <v>402</v>
      </c>
      <c r="C175" s="1026" t="s">
        <v>403</v>
      </c>
    </row>
    <row r="176" spans="1:3" ht="13.5" thickBot="1">
      <c r="A176" s="678"/>
      <c r="B176" s="679" t="s">
        <v>404</v>
      </c>
      <c r="C176" s="680" t="s">
        <v>405</v>
      </c>
    </row>
    <row r="177" spans="1:3" ht="13.5" thickBot="1">
      <c r="A177" s="423"/>
      <c r="B177" s="424" t="s">
        <v>406</v>
      </c>
      <c r="C177" s="428" t="s">
        <v>407</v>
      </c>
    </row>
    <row r="178" spans="1:3">
      <c r="A178" s="411"/>
      <c r="B178" s="412" t="s">
        <v>408</v>
      </c>
      <c r="C178" s="1027"/>
    </row>
    <row r="179" spans="1:3" ht="12.6">
      <c r="A179" s="413" t="s">
        <v>409</v>
      </c>
      <c r="B179" s="414" t="s">
        <v>410</v>
      </c>
      <c r="C179" s="415" t="s">
        <v>411</v>
      </c>
    </row>
    <row r="180" spans="1:3" ht="12.6">
      <c r="A180" s="413" t="s">
        <v>412</v>
      </c>
      <c r="B180" s="414" t="s">
        <v>413</v>
      </c>
      <c r="C180" s="415" t="s">
        <v>414</v>
      </c>
    </row>
    <row r="181" spans="1:3" ht="12.6">
      <c r="A181" s="413" t="s">
        <v>415</v>
      </c>
      <c r="B181" s="414" t="s">
        <v>416</v>
      </c>
      <c r="C181" s="415" t="s">
        <v>417</v>
      </c>
    </row>
    <row r="182" spans="1:3" ht="37.5">
      <c r="A182" s="413" t="s">
        <v>418</v>
      </c>
      <c r="B182" s="414" t="s">
        <v>419</v>
      </c>
      <c r="C182" s="415" t="s">
        <v>420</v>
      </c>
    </row>
    <row r="183" spans="1:3" ht="24.95">
      <c r="A183" s="413" t="s">
        <v>421</v>
      </c>
      <c r="B183" s="414" t="s">
        <v>422</v>
      </c>
      <c r="C183" s="415" t="s">
        <v>423</v>
      </c>
    </row>
    <row r="184" spans="1:3" ht="24.95">
      <c r="A184" s="413" t="s">
        <v>424</v>
      </c>
      <c r="B184" s="414" t="s">
        <v>425</v>
      </c>
      <c r="C184" s="415" t="s">
        <v>426</v>
      </c>
    </row>
    <row r="185" spans="1:3" ht="12.6">
      <c r="A185" s="413" t="s">
        <v>427</v>
      </c>
      <c r="B185" s="414" t="s">
        <v>428</v>
      </c>
      <c r="C185" s="415" t="s">
        <v>429</v>
      </c>
    </row>
    <row r="186" spans="1:3" s="386" customFormat="1" ht="24.95">
      <c r="A186" s="413" t="s">
        <v>430</v>
      </c>
      <c r="B186" s="414" t="s">
        <v>431</v>
      </c>
      <c r="C186" s="415" t="s">
        <v>432</v>
      </c>
    </row>
    <row r="187" spans="1:3" s="386" customFormat="1" ht="12.6">
      <c r="A187" s="413" t="s">
        <v>433</v>
      </c>
      <c r="B187" s="414" t="s">
        <v>434</v>
      </c>
      <c r="C187" s="415" t="s">
        <v>435</v>
      </c>
    </row>
    <row r="188" spans="1:3" s="386" customFormat="1">
      <c r="A188" s="411"/>
      <c r="B188" s="429" t="s">
        <v>436</v>
      </c>
      <c r="C188" s="1037"/>
    </row>
    <row r="189" spans="1:3" s="386" customFormat="1" ht="12.6">
      <c r="A189" s="418">
        <v>1</v>
      </c>
      <c r="B189" s="414" t="s">
        <v>231</v>
      </c>
      <c r="C189" s="419" t="s">
        <v>232</v>
      </c>
    </row>
    <row r="190" spans="1:3" s="386" customFormat="1" ht="12.6">
      <c r="A190" s="413">
        <v>2</v>
      </c>
      <c r="B190" s="414" t="s">
        <v>437</v>
      </c>
      <c r="C190" s="419" t="s">
        <v>232</v>
      </c>
    </row>
    <row r="191" spans="1:3" s="386" customFormat="1" ht="12.6">
      <c r="A191" s="413">
        <v>3</v>
      </c>
      <c r="B191" s="1029" t="s">
        <v>234</v>
      </c>
      <c r="C191" s="419" t="s">
        <v>232</v>
      </c>
    </row>
    <row r="192" spans="1:3" s="386" customFormat="1" ht="12.6">
      <c r="A192" s="418">
        <v>4</v>
      </c>
      <c r="B192" s="1029" t="s">
        <v>235</v>
      </c>
      <c r="C192" s="419" t="s">
        <v>232</v>
      </c>
    </row>
    <row r="193" spans="1:7" s="386" customFormat="1" ht="12.6">
      <c r="A193" s="413">
        <v>5</v>
      </c>
      <c r="B193" s="1029" t="s">
        <v>236</v>
      </c>
      <c r="C193" s="419" t="s">
        <v>232</v>
      </c>
      <c r="D193" s="1016"/>
      <c r="E193" s="1016"/>
      <c r="F193" s="1016"/>
      <c r="G193" s="1016"/>
    </row>
    <row r="194" spans="1:7" s="386" customFormat="1" ht="12.6">
      <c r="A194" s="413">
        <v>6</v>
      </c>
      <c r="B194" s="1029" t="s">
        <v>237</v>
      </c>
      <c r="C194" s="419" t="s">
        <v>232</v>
      </c>
      <c r="D194" s="1016"/>
      <c r="E194" s="1016"/>
      <c r="F194" s="1016"/>
      <c r="G194" s="1016"/>
    </row>
    <row r="195" spans="1:7" s="386" customFormat="1" ht="12.6">
      <c r="A195" s="418">
        <v>7</v>
      </c>
      <c r="B195" s="1029" t="s">
        <v>238</v>
      </c>
      <c r="C195" s="419" t="s">
        <v>232</v>
      </c>
      <c r="D195" s="1016"/>
      <c r="E195" s="1016"/>
      <c r="F195" s="1016"/>
      <c r="G195" s="1016"/>
    </row>
    <row r="196" spans="1:7" s="386" customFormat="1" ht="12.6">
      <c r="A196" s="413">
        <v>8</v>
      </c>
      <c r="B196" s="1029" t="s">
        <v>239</v>
      </c>
      <c r="C196" s="419" t="s">
        <v>232</v>
      </c>
      <c r="D196" s="1016"/>
      <c r="E196" s="1016"/>
      <c r="F196" s="1016"/>
      <c r="G196" s="1016"/>
    </row>
    <row r="197" spans="1:7" s="386" customFormat="1" ht="12.6">
      <c r="A197" s="404">
        <v>9</v>
      </c>
      <c r="B197" s="1018" t="s">
        <v>240</v>
      </c>
      <c r="C197" s="718" t="s">
        <v>232</v>
      </c>
      <c r="D197" s="1016"/>
      <c r="E197" s="1016"/>
      <c r="F197" s="1016"/>
      <c r="G197" s="1016"/>
    </row>
    <row r="198" spans="1:7" s="386" customFormat="1" ht="12.6">
      <c r="A198" s="404">
        <v>10</v>
      </c>
      <c r="B198" s="1018" t="s">
        <v>241</v>
      </c>
      <c r="C198" s="718" t="s">
        <v>232</v>
      </c>
      <c r="D198" s="1016"/>
      <c r="E198" s="1016"/>
      <c r="F198" s="1016"/>
      <c r="G198" s="1016"/>
    </row>
    <row r="199" spans="1:7" s="386" customFormat="1" ht="12.6">
      <c r="A199" s="418">
        <v>11</v>
      </c>
      <c r="B199" s="1029" t="s">
        <v>242</v>
      </c>
      <c r="C199" s="419" t="s">
        <v>232</v>
      </c>
      <c r="D199" s="1016"/>
      <c r="E199" s="1016"/>
      <c r="F199" s="1016"/>
      <c r="G199" s="1016"/>
    </row>
    <row r="200" spans="1:7" s="386" customFormat="1" ht="12.6">
      <c r="A200" s="418">
        <v>12</v>
      </c>
      <c r="B200" s="1029" t="s">
        <v>243</v>
      </c>
      <c r="C200" s="419" t="s">
        <v>232</v>
      </c>
      <c r="D200" s="1016"/>
      <c r="E200" s="1016"/>
      <c r="F200" s="1016"/>
      <c r="G200" s="1016"/>
    </row>
    <row r="201" spans="1:7" s="386" customFormat="1" ht="12.6">
      <c r="A201" s="832">
        <v>13</v>
      </c>
      <c r="B201" s="1029" t="s">
        <v>244</v>
      </c>
      <c r="C201" s="419" t="s">
        <v>232</v>
      </c>
      <c r="D201" s="1016"/>
      <c r="E201" s="1016"/>
      <c r="F201" s="1016"/>
      <c r="G201" s="1016"/>
    </row>
    <row r="202" spans="1:7" s="387" customFormat="1" ht="12.6">
      <c r="A202" s="832">
        <v>14</v>
      </c>
      <c r="B202" s="1029" t="s">
        <v>245</v>
      </c>
      <c r="C202" s="419" t="s">
        <v>232</v>
      </c>
      <c r="D202" s="1016"/>
      <c r="E202" s="1016"/>
      <c r="F202" s="1016"/>
      <c r="G202" s="1016"/>
    </row>
    <row r="203" spans="1:7" s="387" customFormat="1" ht="12.6">
      <c r="A203" s="832">
        <v>15</v>
      </c>
      <c r="B203" s="1029" t="s">
        <v>246</v>
      </c>
      <c r="C203" s="419" t="s">
        <v>232</v>
      </c>
      <c r="D203" s="1016"/>
      <c r="E203" s="1016"/>
      <c r="F203" s="1016"/>
      <c r="G203" s="1016"/>
    </row>
    <row r="204" spans="1:7" s="387" customFormat="1" ht="12.6">
      <c r="A204" s="832">
        <v>16</v>
      </c>
      <c r="B204" s="1029" t="s">
        <v>247</v>
      </c>
      <c r="C204" s="419" t="s">
        <v>232</v>
      </c>
      <c r="D204" s="1016"/>
      <c r="E204" s="1016"/>
      <c r="F204" s="1016"/>
      <c r="G204" s="1016"/>
    </row>
    <row r="205" spans="1:7" s="387" customFormat="1" ht="12.6">
      <c r="A205" s="832">
        <v>17</v>
      </c>
      <c r="B205" s="1029" t="s">
        <v>438</v>
      </c>
      <c r="C205" s="419" t="s">
        <v>232</v>
      </c>
      <c r="D205" s="1016"/>
      <c r="E205" s="1016"/>
      <c r="F205" s="1016"/>
      <c r="G205" s="1016"/>
    </row>
    <row r="206" spans="1:7" s="387" customFormat="1" ht="12.6">
      <c r="A206" s="418">
        <v>18</v>
      </c>
      <c r="B206" s="1029" t="s">
        <v>249</v>
      </c>
      <c r="C206" s="419" t="s">
        <v>232</v>
      </c>
      <c r="D206" s="1016"/>
      <c r="E206" s="1016"/>
      <c r="F206" s="1016"/>
      <c r="G206" s="1016"/>
    </row>
    <row r="207" spans="1:7" s="387" customFormat="1" ht="12.6">
      <c r="A207" s="418">
        <v>19</v>
      </c>
      <c r="B207" s="1029" t="s">
        <v>250</v>
      </c>
      <c r="C207" s="419" t="s">
        <v>232</v>
      </c>
      <c r="D207" s="1016"/>
      <c r="E207" s="1016"/>
      <c r="F207" s="1016"/>
      <c r="G207" s="1016"/>
    </row>
    <row r="208" spans="1:7" s="387" customFormat="1" ht="12.6">
      <c r="A208" s="418">
        <v>20</v>
      </c>
      <c r="B208" s="1029" t="s">
        <v>251</v>
      </c>
      <c r="C208" s="419" t="s">
        <v>232</v>
      </c>
      <c r="D208" s="1016"/>
      <c r="E208" s="1016"/>
      <c r="F208" s="1016"/>
      <c r="G208" s="1016"/>
    </row>
    <row r="209" spans="1:7" s="387" customFormat="1" ht="12.6">
      <c r="A209" s="418">
        <v>21</v>
      </c>
      <c r="B209" s="1029" t="s">
        <v>252</v>
      </c>
      <c r="C209" s="419" t="s">
        <v>232</v>
      </c>
      <c r="D209" s="1016"/>
      <c r="E209" s="1016"/>
      <c r="F209" s="1016"/>
      <c r="G209" s="1016"/>
    </row>
    <row r="210" spans="1:7" s="387" customFormat="1" ht="12.6">
      <c r="A210" s="418">
        <v>22</v>
      </c>
      <c r="B210" s="1029" t="s">
        <v>253</v>
      </c>
      <c r="C210" s="419" t="s">
        <v>232</v>
      </c>
      <c r="D210" s="1016"/>
      <c r="E210" s="1016"/>
      <c r="F210" s="1016"/>
      <c r="G210" s="1016"/>
    </row>
    <row r="211" spans="1:7" s="387" customFormat="1" ht="12.6">
      <c r="A211" s="430">
        <v>23</v>
      </c>
      <c r="B211" s="431" t="s">
        <v>66</v>
      </c>
      <c r="C211" s="432" t="s">
        <v>439</v>
      </c>
      <c r="D211" s="1016"/>
      <c r="E211" s="1016"/>
      <c r="F211" s="1016"/>
      <c r="G211" s="1016"/>
    </row>
    <row r="212" spans="1:7" s="386" customFormat="1" ht="24.95">
      <c r="A212" s="433">
        <v>24</v>
      </c>
      <c r="B212" s="434" t="s">
        <v>238</v>
      </c>
      <c r="C212" s="435" t="s">
        <v>440</v>
      </c>
      <c r="D212" s="1016"/>
      <c r="E212" s="1016"/>
      <c r="F212" s="1016"/>
      <c r="G212" s="1016"/>
    </row>
    <row r="213" spans="1:7" s="386" customFormat="1" ht="24.95">
      <c r="A213" s="430">
        <v>25</v>
      </c>
      <c r="B213" s="434" t="s">
        <v>441</v>
      </c>
      <c r="C213" s="435" t="s">
        <v>440</v>
      </c>
      <c r="D213" s="1016"/>
      <c r="E213" s="1016"/>
      <c r="F213" s="1016"/>
      <c r="G213" s="1016"/>
    </row>
    <row r="214" spans="1:7" s="386" customFormat="1" ht="24.95">
      <c r="A214" s="433">
        <v>26</v>
      </c>
      <c r="B214" s="1038" t="s">
        <v>442</v>
      </c>
      <c r="C214" s="435" t="s">
        <v>440</v>
      </c>
      <c r="D214" s="1016"/>
      <c r="E214" s="1016"/>
      <c r="F214" s="1016"/>
      <c r="G214" s="1016"/>
    </row>
    <row r="215" spans="1:7" s="386" customFormat="1" ht="24.95">
      <c r="A215" s="430">
        <v>27</v>
      </c>
      <c r="B215" s="1038" t="s">
        <v>443</v>
      </c>
      <c r="C215" s="435" t="s">
        <v>440</v>
      </c>
      <c r="D215" s="1016"/>
      <c r="E215" s="1016"/>
      <c r="F215" s="1016"/>
      <c r="G215" s="1016"/>
    </row>
    <row r="216" spans="1:7" ht="24.95">
      <c r="A216" s="433">
        <v>28</v>
      </c>
      <c r="B216" s="1038" t="s">
        <v>444</v>
      </c>
      <c r="C216" s="435" t="s">
        <v>440</v>
      </c>
      <c r="D216" s="1012"/>
      <c r="E216" s="1012"/>
      <c r="F216" s="1012"/>
      <c r="G216" s="1012"/>
    </row>
    <row r="217" spans="1:7" ht="25.5" thickBot="1">
      <c r="A217" s="430">
        <v>29</v>
      </c>
      <c r="B217" s="1038" t="s">
        <v>445</v>
      </c>
      <c r="C217" s="435" t="s">
        <v>440</v>
      </c>
      <c r="D217" s="1012"/>
      <c r="E217" s="1012"/>
      <c r="F217" s="1012"/>
      <c r="G217" s="1012"/>
    </row>
    <row r="218" spans="1:7" ht="297" customHeight="1" thickBot="1">
      <c r="A218" s="423"/>
      <c r="B218" s="436" t="s">
        <v>446</v>
      </c>
      <c r="C218" s="437" t="s">
        <v>447</v>
      </c>
      <c r="D218" s="1012"/>
      <c r="E218" s="1012"/>
      <c r="F218" s="1012"/>
      <c r="G218" s="1012"/>
    </row>
    <row r="219" spans="1:7" ht="29.45" customHeight="1" thickBot="1">
      <c r="A219" s="423"/>
      <c r="B219" s="679" t="s">
        <v>448</v>
      </c>
      <c r="C219" s="690" t="s">
        <v>449</v>
      </c>
      <c r="D219" s="1012"/>
      <c r="E219" s="1012"/>
      <c r="F219" s="1012"/>
      <c r="G219" s="1012"/>
    </row>
    <row r="220" spans="1:7" ht="30.6" customHeight="1" thickBot="1">
      <c r="A220" s="423"/>
      <c r="B220" s="679" t="s">
        <v>450</v>
      </c>
      <c r="C220" s="690" t="s">
        <v>451</v>
      </c>
      <c r="D220" s="1012"/>
      <c r="E220" s="1012"/>
      <c r="F220" s="1012"/>
      <c r="G220" s="1012"/>
    </row>
    <row r="221" spans="1:7" ht="73.349999999999994" customHeight="1" thickBot="1">
      <c r="A221" s="423"/>
      <c r="B221" s="424" t="s">
        <v>452</v>
      </c>
      <c r="C221" s="425" t="s">
        <v>453</v>
      </c>
      <c r="D221" s="1012"/>
      <c r="E221" s="1012"/>
      <c r="F221" s="1012"/>
      <c r="G221" s="1012"/>
    </row>
    <row r="222" spans="1:7" ht="39.6" thickBot="1">
      <c r="A222" s="423"/>
      <c r="B222" s="436" t="s">
        <v>454</v>
      </c>
      <c r="C222" s="437" t="s">
        <v>455</v>
      </c>
      <c r="D222" s="1012"/>
      <c r="E222" s="1012"/>
      <c r="F222" s="1012"/>
      <c r="G222" s="1012"/>
    </row>
    <row r="223" spans="1:7" ht="47.45" customHeight="1" thickBot="1">
      <c r="A223" s="423"/>
      <c r="B223" s="424" t="s">
        <v>456</v>
      </c>
      <c r="C223" s="727" t="s">
        <v>457</v>
      </c>
      <c r="D223" s="1012"/>
      <c r="E223" s="1012"/>
      <c r="F223" s="1012"/>
      <c r="G223" s="1012"/>
    </row>
    <row r="224" spans="1:7" ht="22.35" customHeight="1" thickBot="1">
      <c r="A224" s="423"/>
      <c r="B224" s="424" t="s">
        <v>458</v>
      </c>
      <c r="C224" s="438" t="s">
        <v>459</v>
      </c>
      <c r="D224" s="1012"/>
      <c r="E224" s="1012"/>
      <c r="F224" s="1012"/>
      <c r="G224" s="1012"/>
    </row>
    <row r="225" spans="1:3" ht="12.6">
      <c r="A225" s="1012"/>
      <c r="B225" s="1012"/>
      <c r="C225" s="1039"/>
    </row>
    <row r="226" spans="1:3" ht="12.6">
      <c r="A226" s="1012"/>
      <c r="B226" s="1012"/>
      <c r="C226" s="1039"/>
    </row>
    <row r="227" spans="1:3" ht="12.6">
      <c r="A227" s="1012"/>
      <c r="B227" s="1012"/>
      <c r="C227" s="1039"/>
    </row>
    <row r="228" spans="1:3" ht="12.6">
      <c r="A228" s="1012"/>
      <c r="B228" s="1012"/>
      <c r="C228" s="1039"/>
    </row>
    <row r="229" spans="1:3" ht="12.6">
      <c r="A229" s="1012"/>
      <c r="B229" s="1040"/>
      <c r="C229" s="1012"/>
    </row>
  </sheetData>
  <sheetProtection formatColumns="0" formatRows="0"/>
  <pageMargins left="0.7" right="0.7" top="0.75" bottom="0.75" header="0.3" footer="0.3"/>
  <pageSetup scale="73"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DI59"/>
  <sheetViews>
    <sheetView showGridLines="0" topLeftCell="P3" zoomScale="70" zoomScaleNormal="70" workbookViewId="0">
      <selection activeCell="S35" sqref="S35"/>
    </sheetView>
  </sheetViews>
  <sheetFormatPr defaultColWidth="8" defaultRowHeight="12.6"/>
  <cols>
    <col min="1" max="1" width="10.140625" style="522" bestFit="1" customWidth="1"/>
    <col min="2" max="2" width="24.5703125" style="528" customWidth="1"/>
    <col min="3" max="3" width="16.5703125" style="528" customWidth="1"/>
    <col min="4" max="28" width="16.5703125" style="521" customWidth="1"/>
    <col min="29" max="31" width="16.5703125" style="522" customWidth="1"/>
    <col min="32" max="32" width="19.5703125" style="524" bestFit="1" customWidth="1"/>
    <col min="33" max="33" width="16.5703125" style="524" customWidth="1"/>
    <col min="34" max="16384" width="8" style="524"/>
  </cols>
  <sheetData>
    <row r="1" spans="1:113" ht="15.6">
      <c r="A1" s="508" t="s">
        <v>1533</v>
      </c>
      <c r="B1" s="348"/>
      <c r="C1" s="17"/>
      <c r="D1" s="35"/>
      <c r="E1" s="17"/>
      <c r="F1" s="17"/>
      <c r="AB1" s="522"/>
      <c r="AC1" s="523"/>
      <c r="AD1" s="523"/>
      <c r="AE1" s="523"/>
      <c r="AF1" s="523"/>
      <c r="AG1" s="523"/>
      <c r="AH1" s="523"/>
      <c r="AI1" s="523"/>
      <c r="AJ1" s="523"/>
      <c r="AK1" s="523"/>
      <c r="AL1" s="523"/>
      <c r="AM1" s="523"/>
      <c r="AN1" s="523"/>
      <c r="AO1" s="523"/>
      <c r="AP1" s="523"/>
      <c r="AQ1" s="523"/>
      <c r="AR1" s="523"/>
      <c r="AS1" s="523"/>
      <c r="AT1" s="523"/>
      <c r="AU1" s="523"/>
      <c r="AV1" s="523"/>
      <c r="AW1" s="523"/>
      <c r="AX1" s="523"/>
      <c r="AY1" s="523"/>
      <c r="AZ1" s="523"/>
      <c r="BA1" s="523"/>
      <c r="BB1" s="523"/>
      <c r="BC1" s="523"/>
      <c r="BD1" s="523"/>
      <c r="BE1" s="523"/>
      <c r="BF1" s="523"/>
      <c r="BG1" s="523"/>
      <c r="BH1" s="523"/>
      <c r="BI1" s="523"/>
      <c r="BJ1" s="523"/>
      <c r="BK1" s="523"/>
      <c r="BL1" s="523"/>
      <c r="BM1" s="523"/>
      <c r="BN1" s="523"/>
      <c r="BO1" s="523"/>
      <c r="BP1" s="523"/>
      <c r="BQ1" s="523"/>
      <c r="BR1" s="523"/>
      <c r="BS1" s="523"/>
      <c r="BT1" s="523"/>
      <c r="BU1" s="523"/>
      <c r="BV1" s="523"/>
      <c r="BW1" s="523"/>
      <c r="BX1" s="523"/>
      <c r="BY1" s="523"/>
      <c r="BZ1" s="523"/>
      <c r="CA1" s="523"/>
      <c r="CB1" s="523"/>
      <c r="CC1" s="523"/>
      <c r="CD1" s="523"/>
      <c r="CE1" s="523"/>
      <c r="CF1" s="523"/>
      <c r="CG1" s="523"/>
      <c r="CH1" s="523"/>
      <c r="CI1" s="523"/>
      <c r="CJ1" s="523"/>
      <c r="CK1" s="523"/>
      <c r="CL1" s="523"/>
      <c r="CM1" s="523"/>
      <c r="CN1" s="523"/>
      <c r="CO1" s="523"/>
      <c r="CP1" s="523"/>
      <c r="CQ1" s="523"/>
      <c r="CR1" s="523"/>
      <c r="CS1" s="523"/>
      <c r="CT1" s="523"/>
      <c r="CU1" s="523"/>
      <c r="CV1" s="523"/>
      <c r="CW1" s="523"/>
      <c r="CX1" s="523"/>
      <c r="CY1" s="523"/>
      <c r="CZ1" s="523"/>
      <c r="DA1" s="523"/>
      <c r="DB1" s="523"/>
      <c r="DC1" s="523"/>
      <c r="DD1" s="523"/>
      <c r="DE1" s="523"/>
      <c r="DF1" s="523"/>
      <c r="DG1" s="523"/>
      <c r="DH1" s="523"/>
      <c r="DI1" s="523"/>
    </row>
    <row r="2" spans="1:113" ht="12.95">
      <c r="A2" s="192" t="s">
        <v>1297</v>
      </c>
      <c r="B2" s="192"/>
      <c r="C2" s="1103" t="str">
        <f>'1_Enrollment'!D2</f>
        <v>Tufts Health Public Plan, Inc.</v>
      </c>
      <c r="D2" s="529"/>
      <c r="E2" s="529"/>
      <c r="F2" s="349"/>
      <c r="AB2" s="522"/>
      <c r="AC2" s="523"/>
      <c r="AD2" s="523"/>
      <c r="AE2" s="523"/>
      <c r="AF2" s="523"/>
      <c r="AG2" s="523"/>
      <c r="AH2" s="523"/>
      <c r="AI2" s="523"/>
      <c r="AJ2" s="523"/>
      <c r="AK2" s="523"/>
      <c r="AL2" s="523"/>
      <c r="AM2" s="523"/>
      <c r="AN2" s="523"/>
      <c r="AO2" s="523"/>
      <c r="AP2" s="523"/>
      <c r="AQ2" s="523"/>
      <c r="AR2" s="523"/>
      <c r="AS2" s="523"/>
      <c r="AT2" s="523"/>
      <c r="AU2" s="523"/>
      <c r="AV2" s="523"/>
      <c r="AW2" s="523"/>
      <c r="AX2" s="523"/>
      <c r="AY2" s="523"/>
      <c r="AZ2" s="523"/>
      <c r="BA2" s="523"/>
      <c r="BB2" s="523"/>
      <c r="BC2" s="523"/>
      <c r="BD2" s="523"/>
      <c r="BE2" s="523"/>
      <c r="BF2" s="523"/>
      <c r="BG2" s="523"/>
      <c r="BH2" s="523"/>
      <c r="BI2" s="523"/>
      <c r="BJ2" s="523"/>
      <c r="BK2" s="523"/>
      <c r="BL2" s="523"/>
      <c r="BM2" s="523"/>
      <c r="BN2" s="523"/>
      <c r="BO2" s="523"/>
      <c r="BP2" s="523"/>
      <c r="BQ2" s="523"/>
      <c r="BR2" s="523"/>
      <c r="BS2" s="523"/>
      <c r="BT2" s="523"/>
      <c r="BU2" s="523"/>
      <c r="BV2" s="523"/>
      <c r="BW2" s="523"/>
      <c r="BX2" s="523"/>
      <c r="BY2" s="523"/>
      <c r="BZ2" s="523"/>
      <c r="CA2" s="523"/>
      <c r="CB2" s="523"/>
      <c r="CC2" s="523"/>
      <c r="CD2" s="523"/>
      <c r="CE2" s="523"/>
      <c r="CF2" s="523"/>
      <c r="CG2" s="523"/>
      <c r="CH2" s="523"/>
      <c r="CI2" s="523"/>
      <c r="CJ2" s="523"/>
      <c r="CK2" s="523"/>
      <c r="CL2" s="523"/>
      <c r="CM2" s="523"/>
      <c r="CN2" s="523"/>
      <c r="CO2" s="523"/>
      <c r="CP2" s="523"/>
      <c r="CQ2" s="523"/>
      <c r="CR2" s="523"/>
      <c r="CS2" s="523"/>
      <c r="CT2" s="523"/>
      <c r="CU2" s="523"/>
      <c r="CV2" s="523"/>
      <c r="CW2" s="523"/>
      <c r="CX2" s="523"/>
      <c r="CY2" s="523"/>
      <c r="CZ2" s="523"/>
      <c r="DA2" s="523"/>
      <c r="DB2" s="523"/>
      <c r="DC2" s="523"/>
      <c r="DD2" s="523"/>
      <c r="DE2" s="523"/>
      <c r="DF2" s="523"/>
      <c r="DG2" s="523"/>
      <c r="DH2" s="523"/>
      <c r="DI2" s="523"/>
    </row>
    <row r="3" spans="1:113" ht="12.95">
      <c r="A3" s="192" t="s">
        <v>1299</v>
      </c>
      <c r="B3" s="192"/>
      <c r="C3" s="1103" t="str">
        <f>'1_Enrollment'!D3</f>
        <v>01/01/2022 to 12/31/2022</v>
      </c>
      <c r="D3" s="529"/>
      <c r="E3" s="529"/>
      <c r="F3" s="349"/>
      <c r="AB3" s="522"/>
      <c r="AC3" s="523"/>
      <c r="AD3" s="523"/>
      <c r="AE3" s="523"/>
      <c r="AF3" s="523"/>
      <c r="AG3" s="523"/>
      <c r="AH3" s="523"/>
      <c r="AI3" s="523"/>
      <c r="AJ3" s="523"/>
      <c r="AK3" s="523"/>
      <c r="AL3" s="523"/>
      <c r="AM3" s="523"/>
      <c r="AN3" s="523"/>
      <c r="AO3" s="523"/>
      <c r="AP3" s="523"/>
      <c r="AQ3" s="523"/>
      <c r="AR3" s="523"/>
      <c r="AS3" s="523"/>
      <c r="AT3" s="523"/>
      <c r="AU3" s="523"/>
      <c r="AV3" s="523"/>
      <c r="AW3" s="523"/>
      <c r="AX3" s="523"/>
      <c r="AY3" s="523"/>
      <c r="AZ3" s="523"/>
      <c r="BA3" s="523"/>
      <c r="BB3" s="523"/>
      <c r="BC3" s="523"/>
      <c r="BD3" s="523"/>
      <c r="BE3" s="523"/>
      <c r="BF3" s="523"/>
      <c r="BG3" s="523"/>
      <c r="BH3" s="523"/>
      <c r="BI3" s="523"/>
      <c r="BJ3" s="523"/>
      <c r="BK3" s="523"/>
      <c r="BL3" s="523"/>
      <c r="BM3" s="523"/>
      <c r="BN3" s="523"/>
      <c r="BO3" s="523"/>
      <c r="BP3" s="523"/>
      <c r="BQ3" s="523"/>
      <c r="BR3" s="523"/>
      <c r="BS3" s="523"/>
      <c r="BT3" s="523"/>
      <c r="BU3" s="523"/>
      <c r="BV3" s="523"/>
      <c r="BW3" s="523"/>
      <c r="BX3" s="523"/>
      <c r="BY3" s="523"/>
      <c r="BZ3" s="523"/>
      <c r="CA3" s="523"/>
      <c r="CB3" s="523"/>
      <c r="CC3" s="523"/>
      <c r="CD3" s="523"/>
      <c r="CE3" s="523"/>
      <c r="CF3" s="523"/>
      <c r="CG3" s="523"/>
      <c r="CH3" s="523"/>
      <c r="CI3" s="523"/>
      <c r="CJ3" s="523"/>
      <c r="CK3" s="523"/>
      <c r="CL3" s="523"/>
      <c r="CM3" s="523"/>
      <c r="CN3" s="523"/>
      <c r="CO3" s="523"/>
      <c r="CP3" s="523"/>
      <c r="CQ3" s="523"/>
      <c r="CR3" s="523"/>
      <c r="CS3" s="523"/>
      <c r="CT3" s="523"/>
      <c r="CU3" s="523"/>
      <c r="CV3" s="523"/>
      <c r="CW3" s="523"/>
      <c r="CX3" s="523"/>
      <c r="CY3" s="523"/>
      <c r="CZ3" s="523"/>
      <c r="DA3" s="523"/>
      <c r="DB3" s="523"/>
      <c r="DC3" s="523"/>
      <c r="DD3" s="523"/>
      <c r="DE3" s="523"/>
      <c r="DF3" s="523"/>
      <c r="DG3" s="523"/>
      <c r="DH3" s="523"/>
      <c r="DI3" s="523"/>
    </row>
    <row r="4" spans="1:113" ht="12.95">
      <c r="A4" s="192" t="s">
        <v>1301</v>
      </c>
      <c r="B4" s="192"/>
      <c r="C4" s="1105">
        <f>'1_Enrollment'!D4</f>
        <v>45382</v>
      </c>
      <c r="D4" s="529"/>
      <c r="E4" s="529"/>
      <c r="F4" s="349"/>
      <c r="AB4" s="522"/>
      <c r="AC4" s="523"/>
      <c r="AD4" s="523"/>
      <c r="AE4" s="523"/>
      <c r="AF4" s="523"/>
      <c r="AG4" s="523"/>
      <c r="AH4" s="523"/>
      <c r="AI4" s="523"/>
      <c r="AJ4" s="523"/>
      <c r="AK4" s="523"/>
      <c r="AL4" s="523"/>
      <c r="AM4" s="523"/>
      <c r="AN4" s="523"/>
      <c r="AO4" s="523"/>
      <c r="AP4" s="523"/>
      <c r="AQ4" s="523"/>
      <c r="AR4" s="523"/>
      <c r="AS4" s="523"/>
      <c r="AT4" s="523"/>
      <c r="AU4" s="523"/>
      <c r="AV4" s="523"/>
      <c r="AW4" s="523"/>
      <c r="AX4" s="523"/>
      <c r="AY4" s="523"/>
      <c r="AZ4" s="523"/>
      <c r="BA4" s="523"/>
      <c r="BB4" s="523"/>
      <c r="BC4" s="523"/>
      <c r="BD4" s="523"/>
      <c r="BE4" s="523"/>
      <c r="BF4" s="523"/>
      <c r="BG4" s="523"/>
      <c r="BH4" s="523"/>
      <c r="BI4" s="523"/>
      <c r="BJ4" s="523"/>
      <c r="BK4" s="523"/>
      <c r="BL4" s="523"/>
      <c r="BM4" s="523"/>
      <c r="BN4" s="523"/>
      <c r="BO4" s="523"/>
      <c r="BP4" s="523"/>
      <c r="BQ4" s="523"/>
      <c r="BR4" s="523"/>
      <c r="BS4" s="523"/>
      <c r="BT4" s="523"/>
      <c r="BU4" s="523"/>
      <c r="BV4" s="523"/>
      <c r="BW4" s="523"/>
      <c r="BX4" s="523"/>
      <c r="BY4" s="523"/>
      <c r="BZ4" s="523"/>
      <c r="CA4" s="523"/>
      <c r="CB4" s="523"/>
      <c r="CC4" s="523"/>
      <c r="CD4" s="523"/>
      <c r="CE4" s="523"/>
      <c r="CF4" s="523"/>
      <c r="CG4" s="523"/>
      <c r="CH4" s="523"/>
      <c r="CI4" s="523"/>
      <c r="CJ4" s="523"/>
      <c r="CK4" s="523"/>
      <c r="CL4" s="523"/>
      <c r="CM4" s="523"/>
      <c r="CN4" s="523"/>
      <c r="CO4" s="523"/>
      <c r="CP4" s="523"/>
      <c r="CQ4" s="523"/>
      <c r="CR4" s="523"/>
      <c r="CS4" s="523"/>
      <c r="CT4" s="523"/>
      <c r="CU4" s="523"/>
      <c r="CV4" s="523"/>
      <c r="CW4" s="523"/>
      <c r="CX4" s="523"/>
      <c r="CY4" s="523"/>
      <c r="CZ4" s="523"/>
      <c r="DA4" s="523"/>
      <c r="DB4" s="523"/>
      <c r="DC4" s="523"/>
      <c r="DD4" s="523"/>
      <c r="DE4" s="523"/>
      <c r="DF4" s="523"/>
      <c r="DG4" s="523"/>
      <c r="DH4" s="523"/>
      <c r="DI4" s="523"/>
    </row>
    <row r="5" spans="1:113" ht="12.95">
      <c r="A5" s="192" t="s">
        <v>1302</v>
      </c>
      <c r="B5" s="192"/>
      <c r="C5" s="1103" t="str">
        <f>'1_Enrollment'!D5</f>
        <v>Jeffrey Muehlberg</v>
      </c>
      <c r="D5" s="529"/>
      <c r="E5" s="529"/>
      <c r="F5" s="349"/>
      <c r="AB5" s="522"/>
      <c r="AC5" s="523"/>
      <c r="AD5" s="523"/>
      <c r="AE5" s="523"/>
      <c r="AF5" s="523"/>
      <c r="AG5" s="523"/>
      <c r="AH5" s="523"/>
      <c r="AI5" s="523"/>
      <c r="AJ5" s="523"/>
      <c r="AK5" s="523"/>
      <c r="AL5" s="523"/>
      <c r="AM5" s="523"/>
      <c r="AN5" s="523"/>
      <c r="AO5" s="523"/>
      <c r="AP5" s="523"/>
      <c r="AQ5" s="523"/>
      <c r="AR5" s="523"/>
      <c r="AS5" s="523"/>
      <c r="AT5" s="523"/>
      <c r="AU5" s="523"/>
      <c r="AV5" s="523"/>
      <c r="AW5" s="523"/>
      <c r="AX5" s="523"/>
      <c r="AY5" s="523"/>
      <c r="AZ5" s="523"/>
      <c r="BA5" s="523"/>
      <c r="BB5" s="523"/>
      <c r="BC5" s="523"/>
      <c r="BD5" s="523"/>
      <c r="BE5" s="523"/>
      <c r="BF5" s="523"/>
      <c r="BG5" s="523"/>
      <c r="BH5" s="523"/>
      <c r="BI5" s="523"/>
      <c r="BJ5" s="523"/>
      <c r="BK5" s="523"/>
      <c r="BL5" s="523"/>
      <c r="BM5" s="523"/>
      <c r="BN5" s="523"/>
      <c r="BO5" s="523"/>
      <c r="BP5" s="523"/>
      <c r="BQ5" s="523"/>
      <c r="BR5" s="523"/>
      <c r="BS5" s="523"/>
      <c r="BT5" s="523"/>
      <c r="BU5" s="523"/>
      <c r="BV5" s="523"/>
      <c r="BW5" s="523"/>
      <c r="BX5" s="523"/>
      <c r="BY5" s="523"/>
      <c r="BZ5" s="523"/>
      <c r="CA5" s="523"/>
      <c r="CB5" s="523"/>
      <c r="CC5" s="523"/>
      <c r="CD5" s="523"/>
      <c r="CE5" s="523"/>
      <c r="CF5" s="523"/>
      <c r="CG5" s="523"/>
      <c r="CH5" s="523"/>
      <c r="CI5" s="523"/>
      <c r="CJ5" s="523"/>
      <c r="CK5" s="523"/>
      <c r="CL5" s="523"/>
      <c r="CM5" s="523"/>
      <c r="CN5" s="523"/>
      <c r="CO5" s="523"/>
      <c r="CP5" s="523"/>
      <c r="CQ5" s="523"/>
      <c r="CR5" s="523"/>
      <c r="CS5" s="523"/>
      <c r="CT5" s="523"/>
      <c r="CU5" s="523"/>
      <c r="CV5" s="523"/>
      <c r="CW5" s="523"/>
      <c r="CX5" s="523"/>
      <c r="CY5" s="523"/>
      <c r="CZ5" s="523"/>
      <c r="DA5" s="523"/>
      <c r="DB5" s="523"/>
      <c r="DC5" s="523"/>
      <c r="DD5" s="523"/>
      <c r="DE5" s="523"/>
      <c r="DF5" s="523"/>
      <c r="DG5" s="523"/>
      <c r="DH5" s="523"/>
      <c r="DI5" s="523"/>
    </row>
    <row r="6" spans="1:113" ht="12.95">
      <c r="A6" s="192" t="s">
        <v>1304</v>
      </c>
      <c r="B6" s="192"/>
      <c r="C6" s="1105">
        <f>'1_Enrollment'!D6</f>
        <v>45412</v>
      </c>
      <c r="D6" s="529"/>
      <c r="E6" s="529"/>
      <c r="F6" s="349"/>
      <c r="AB6" s="522"/>
      <c r="AC6" s="523"/>
      <c r="AD6" s="523"/>
      <c r="AE6" s="523"/>
      <c r="AF6" s="523"/>
      <c r="AG6" s="523"/>
      <c r="AH6" s="523"/>
      <c r="AI6" s="523"/>
      <c r="AJ6" s="523"/>
      <c r="AK6" s="523"/>
      <c r="AL6" s="523"/>
      <c r="AM6" s="523"/>
      <c r="AN6" s="523"/>
      <c r="AO6" s="523"/>
      <c r="AP6" s="523"/>
      <c r="AQ6" s="523"/>
      <c r="AR6" s="523"/>
      <c r="AS6" s="523"/>
      <c r="AT6" s="523"/>
      <c r="AU6" s="523"/>
      <c r="AV6" s="523"/>
      <c r="AW6" s="523"/>
      <c r="AX6" s="523"/>
      <c r="AY6" s="523"/>
      <c r="AZ6" s="523"/>
      <c r="BA6" s="523"/>
      <c r="BB6" s="523"/>
      <c r="BC6" s="523"/>
      <c r="BD6" s="523"/>
      <c r="BE6" s="523"/>
      <c r="BF6" s="523"/>
      <c r="BG6" s="523"/>
      <c r="BH6" s="523"/>
      <c r="BI6" s="523"/>
      <c r="BJ6" s="523"/>
      <c r="BK6" s="523"/>
      <c r="BL6" s="523"/>
      <c r="BM6" s="523"/>
      <c r="BN6" s="523"/>
      <c r="BO6" s="523"/>
      <c r="BP6" s="523"/>
      <c r="BQ6" s="523"/>
      <c r="BR6" s="523"/>
      <c r="BS6" s="523"/>
      <c r="BT6" s="523"/>
      <c r="BU6" s="523"/>
      <c r="BV6" s="523"/>
      <c r="BW6" s="523"/>
      <c r="BX6" s="523"/>
      <c r="BY6" s="523"/>
      <c r="BZ6" s="523"/>
      <c r="CA6" s="523"/>
      <c r="CB6" s="523"/>
      <c r="CC6" s="523"/>
      <c r="CD6" s="523"/>
      <c r="CE6" s="523"/>
      <c r="CF6" s="523"/>
      <c r="CG6" s="523"/>
      <c r="CH6" s="523"/>
      <c r="CI6" s="523"/>
      <c r="CJ6" s="523"/>
      <c r="CK6" s="523"/>
      <c r="CL6" s="523"/>
      <c r="CM6" s="523"/>
      <c r="CN6" s="523"/>
      <c r="CO6" s="523"/>
      <c r="CP6" s="523"/>
      <c r="CQ6" s="523"/>
      <c r="CR6" s="523"/>
      <c r="CS6" s="523"/>
      <c r="CT6" s="523"/>
      <c r="CU6" s="523"/>
      <c r="CV6" s="523"/>
      <c r="CW6" s="523"/>
      <c r="CX6" s="523"/>
      <c r="CY6" s="523"/>
      <c r="CZ6" s="523"/>
      <c r="DA6" s="523"/>
      <c r="DB6" s="523"/>
      <c r="DC6" s="523"/>
      <c r="DD6" s="523"/>
      <c r="DE6" s="523"/>
      <c r="DF6" s="523"/>
      <c r="DG6" s="523"/>
      <c r="DH6" s="523"/>
      <c r="DI6" s="523"/>
    </row>
    <row r="7" spans="1:113" ht="13.5" thickBot="1">
      <c r="A7" s="206" t="s">
        <v>1517</v>
      </c>
      <c r="B7" s="350"/>
      <c r="C7" s="350"/>
      <c r="D7" s="350"/>
      <c r="E7" s="350"/>
      <c r="F7" s="350"/>
      <c r="G7" s="350"/>
      <c r="H7" s="350"/>
      <c r="AB7" s="522"/>
      <c r="AC7" s="523"/>
      <c r="AD7" s="523"/>
      <c r="AE7" s="523"/>
      <c r="AF7" s="523"/>
      <c r="AG7" s="523"/>
      <c r="AH7" s="523"/>
      <c r="AI7" s="523"/>
      <c r="AJ7" s="523"/>
      <c r="AK7" s="523"/>
      <c r="AL7" s="523"/>
      <c r="AM7" s="523"/>
      <c r="AN7" s="523"/>
      <c r="AO7" s="523"/>
      <c r="AP7" s="523"/>
      <c r="AQ7" s="523"/>
      <c r="AR7" s="523"/>
      <c r="AS7" s="523"/>
      <c r="AT7" s="523"/>
      <c r="AU7" s="523"/>
      <c r="AV7" s="523"/>
      <c r="AW7" s="523"/>
      <c r="AX7" s="523"/>
      <c r="AY7" s="523"/>
      <c r="AZ7" s="523"/>
      <c r="BA7" s="523"/>
      <c r="BB7" s="523"/>
      <c r="BC7" s="523"/>
      <c r="BD7" s="523"/>
      <c r="BE7" s="523"/>
      <c r="BF7" s="523"/>
      <c r="BG7" s="523"/>
      <c r="BH7" s="523"/>
      <c r="BI7" s="523"/>
      <c r="BJ7" s="523"/>
      <c r="BK7" s="523"/>
      <c r="BL7" s="523"/>
      <c r="BM7" s="523"/>
      <c r="BN7" s="523"/>
      <c r="BO7" s="523"/>
      <c r="BP7" s="523"/>
      <c r="BQ7" s="523"/>
      <c r="BR7" s="523"/>
      <c r="BS7" s="523"/>
      <c r="BT7" s="523"/>
      <c r="BU7" s="523"/>
      <c r="BV7" s="523"/>
      <c r="BW7" s="523"/>
      <c r="BX7" s="523"/>
      <c r="BY7" s="523"/>
      <c r="BZ7" s="523"/>
      <c r="CA7" s="523"/>
      <c r="CB7" s="523"/>
      <c r="CC7" s="523"/>
      <c r="CD7" s="523"/>
      <c r="CE7" s="523"/>
      <c r="CF7" s="523"/>
      <c r="CG7" s="523"/>
      <c r="CH7" s="523"/>
      <c r="CI7" s="523"/>
      <c r="CJ7" s="523"/>
      <c r="CK7" s="523"/>
      <c r="CL7" s="523"/>
      <c r="CM7" s="523"/>
      <c r="CN7" s="523"/>
      <c r="CO7" s="523"/>
      <c r="CP7" s="523"/>
      <c r="CQ7" s="523"/>
      <c r="CR7" s="523"/>
      <c r="CS7" s="523"/>
      <c r="CT7" s="523"/>
      <c r="CU7" s="523"/>
      <c r="CV7" s="523"/>
      <c r="CW7" s="523"/>
      <c r="CX7" s="523"/>
      <c r="CY7" s="523"/>
      <c r="CZ7" s="523"/>
      <c r="DA7" s="523"/>
      <c r="DB7" s="523"/>
      <c r="DC7" s="523"/>
      <c r="DD7" s="523"/>
      <c r="DE7" s="523"/>
      <c r="DF7" s="523"/>
      <c r="DG7" s="523"/>
      <c r="DH7" s="523"/>
      <c r="DI7" s="523"/>
    </row>
    <row r="8" spans="1:113" s="525" customFormat="1" ht="16.5" customHeight="1" thickBot="1">
      <c r="A8" s="18"/>
      <c r="B8" s="1144"/>
      <c r="C8" s="742" t="s">
        <v>1518</v>
      </c>
      <c r="D8" s="742"/>
      <c r="E8" s="1145"/>
      <c r="F8" s="1145"/>
      <c r="G8" s="1145"/>
      <c r="H8" s="742"/>
      <c r="I8" s="742"/>
      <c r="J8" s="1145"/>
      <c r="K8" s="1145"/>
      <c r="L8" s="1146"/>
      <c r="M8" s="742" t="s">
        <v>1518</v>
      </c>
      <c r="N8" s="742"/>
      <c r="O8" s="1145"/>
      <c r="P8" s="1146"/>
      <c r="Q8" s="1145"/>
      <c r="R8" s="742"/>
      <c r="S8" s="742"/>
      <c r="T8" s="1145"/>
      <c r="U8" s="1145"/>
      <c r="V8" s="1146"/>
      <c r="W8" s="742" t="s">
        <v>1518</v>
      </c>
      <c r="X8" s="742"/>
      <c r="Y8" s="1145"/>
      <c r="Z8" s="1145"/>
      <c r="AA8" s="1145"/>
      <c r="AB8" s="1147"/>
      <c r="AC8" s="742"/>
      <c r="AD8" s="742"/>
      <c r="AE8" s="742"/>
      <c r="AF8" s="742"/>
      <c r="AG8" s="1148"/>
      <c r="AH8" s="19"/>
    </row>
    <row r="9" spans="1:113" s="526" customFormat="1" ht="39.6" thickBot="1">
      <c r="A9" s="20" t="s">
        <v>1399</v>
      </c>
      <c r="B9" s="1149" t="s">
        <v>1519</v>
      </c>
      <c r="C9" s="1150">
        <f t="array" ref="C9:AF9">TRANSPOSE(B10:B40)</f>
        <v>45412</v>
      </c>
      <c r="D9" s="1151">
        <v>45382</v>
      </c>
      <c r="E9" s="1151">
        <v>45351</v>
      </c>
      <c r="F9" s="1151">
        <v>45322</v>
      </c>
      <c r="G9" s="1151">
        <v>45291</v>
      </c>
      <c r="H9" s="1151">
        <v>45260</v>
      </c>
      <c r="I9" s="1151">
        <v>45230</v>
      </c>
      <c r="J9" s="1151">
        <v>45199</v>
      </c>
      <c r="K9" s="1151">
        <v>45169</v>
      </c>
      <c r="L9" s="1151">
        <v>45138</v>
      </c>
      <c r="M9" s="1151">
        <v>45107</v>
      </c>
      <c r="N9" s="1151">
        <v>45077</v>
      </c>
      <c r="O9" s="721">
        <v>45046</v>
      </c>
      <c r="P9" s="1151">
        <v>45016</v>
      </c>
      <c r="Q9" s="721">
        <v>44985</v>
      </c>
      <c r="R9" s="1151">
        <v>44957</v>
      </c>
      <c r="S9" s="721">
        <v>44926</v>
      </c>
      <c r="T9" s="721">
        <v>44895</v>
      </c>
      <c r="U9" s="721">
        <v>44865</v>
      </c>
      <c r="V9" s="1151">
        <v>44834</v>
      </c>
      <c r="W9" s="721">
        <v>44804</v>
      </c>
      <c r="X9" s="721">
        <v>44773</v>
      </c>
      <c r="Y9" s="721">
        <v>44742</v>
      </c>
      <c r="Z9" s="1151">
        <v>44712</v>
      </c>
      <c r="AA9" s="721">
        <v>44681</v>
      </c>
      <c r="AB9" s="1151">
        <v>44651</v>
      </c>
      <c r="AC9" s="721">
        <v>44620</v>
      </c>
      <c r="AD9" s="721">
        <v>44592</v>
      </c>
      <c r="AE9" s="721">
        <v>44561</v>
      </c>
      <c r="AF9" s="721">
        <v>44530</v>
      </c>
      <c r="AG9" s="20" t="s">
        <v>1520</v>
      </c>
      <c r="AH9" s="1152" t="s">
        <v>1521</v>
      </c>
    </row>
    <row r="10" spans="1:113" s="526" customFormat="1" ht="12.95">
      <c r="A10" s="723">
        <v>1</v>
      </c>
      <c r="B10" s="737">
        <f>EOMONTH(B11,1)</f>
        <v>45412</v>
      </c>
      <c r="C10" s="726"/>
      <c r="D10" s="726"/>
      <c r="E10" s="726"/>
      <c r="F10" s="726"/>
      <c r="G10" s="726"/>
      <c r="H10" s="726"/>
      <c r="I10" s="726"/>
      <c r="J10" s="726"/>
      <c r="K10" s="726"/>
      <c r="L10" s="726"/>
      <c r="M10" s="726"/>
      <c r="N10" s="726"/>
      <c r="O10" s="726"/>
      <c r="P10" s="726"/>
      <c r="Q10" s="726"/>
      <c r="R10" s="726"/>
      <c r="S10" s="726"/>
      <c r="T10" s="726"/>
      <c r="U10" s="726"/>
      <c r="V10" s="726"/>
      <c r="W10" s="726"/>
      <c r="X10" s="726"/>
      <c r="Y10" s="726"/>
      <c r="Z10" s="726"/>
      <c r="AA10" s="726"/>
      <c r="AB10" s="726"/>
      <c r="AC10" s="712"/>
      <c r="AD10" s="731"/>
      <c r="AE10" s="731"/>
      <c r="AF10" s="743"/>
      <c r="AG10" s="684">
        <v>0</v>
      </c>
      <c r="AH10" s="21">
        <f t="shared" ref="AH10:AH40" si="0">SUM(C10:AG10)</f>
        <v>0</v>
      </c>
    </row>
    <row r="11" spans="1:113" s="526" customFormat="1" ht="12.95">
      <c r="A11" s="723">
        <v>2</v>
      </c>
      <c r="B11" s="724">
        <f>'1_Enrollment'!D4</f>
        <v>45382</v>
      </c>
      <c r="C11" s="729"/>
      <c r="D11" s="726"/>
      <c r="E11" s="726"/>
      <c r="F11" s="726"/>
      <c r="G11" s="726"/>
      <c r="H11" s="726"/>
      <c r="I11" s="726"/>
      <c r="J11" s="726"/>
      <c r="K11" s="726"/>
      <c r="L11" s="726"/>
      <c r="M11" s="726"/>
      <c r="N11" s="726"/>
      <c r="O11" s="726"/>
      <c r="P11" s="726"/>
      <c r="Q11" s="726"/>
      <c r="R11" s="726"/>
      <c r="S11" s="726">
        <v>0</v>
      </c>
      <c r="T11" s="726">
        <v>0</v>
      </c>
      <c r="U11" s="726">
        <v>0</v>
      </c>
      <c r="V11" s="726">
        <v>0</v>
      </c>
      <c r="W11" s="726">
        <v>0</v>
      </c>
      <c r="X11" s="726">
        <v>0</v>
      </c>
      <c r="Y11" s="726">
        <v>0</v>
      </c>
      <c r="Z11" s="726">
        <v>0</v>
      </c>
      <c r="AA11" s="726">
        <v>0</v>
      </c>
      <c r="AB11" s="726">
        <v>0</v>
      </c>
      <c r="AC11" s="710">
        <v>0</v>
      </c>
      <c r="AD11" s="731">
        <v>0</v>
      </c>
      <c r="AE11" s="731">
        <v>0</v>
      </c>
      <c r="AF11" s="744">
        <v>0</v>
      </c>
      <c r="AG11" s="684">
        <v>0</v>
      </c>
      <c r="AH11" s="21">
        <f t="shared" si="0"/>
        <v>0</v>
      </c>
    </row>
    <row r="12" spans="1:113" s="525" customFormat="1" ht="15" customHeight="1">
      <c r="A12" s="723">
        <v>3</v>
      </c>
      <c r="B12" s="724">
        <f t="shared" ref="B12:B39" si="1">EOMONTH(B11,-1)</f>
        <v>45351</v>
      </c>
      <c r="C12" s="729"/>
      <c r="D12" s="729"/>
      <c r="E12" s="725"/>
      <c r="F12" s="725"/>
      <c r="G12" s="725"/>
      <c r="H12" s="725"/>
      <c r="I12" s="725"/>
      <c r="J12" s="725"/>
      <c r="K12" s="725"/>
      <c r="L12" s="725"/>
      <c r="M12" s="725"/>
      <c r="N12" s="725"/>
      <c r="O12" s="725"/>
      <c r="P12" s="725"/>
      <c r="Q12" s="725"/>
      <c r="R12" s="725"/>
      <c r="S12" s="725">
        <v>0</v>
      </c>
      <c r="T12" s="725">
        <v>0</v>
      </c>
      <c r="U12" s="725">
        <v>0</v>
      </c>
      <c r="V12" s="725">
        <v>0</v>
      </c>
      <c r="W12" s="725">
        <v>0</v>
      </c>
      <c r="X12" s="725">
        <v>0</v>
      </c>
      <c r="Y12" s="725">
        <v>0</v>
      </c>
      <c r="Z12" s="725">
        <v>0</v>
      </c>
      <c r="AA12" s="725">
        <v>0</v>
      </c>
      <c r="AB12" s="725">
        <v>0</v>
      </c>
      <c r="AC12" s="717">
        <v>0</v>
      </c>
      <c r="AD12" s="717">
        <v>0</v>
      </c>
      <c r="AE12" s="717">
        <v>0</v>
      </c>
      <c r="AF12" s="744">
        <v>0</v>
      </c>
      <c r="AG12" s="684">
        <v>0</v>
      </c>
      <c r="AH12" s="21">
        <f t="shared" si="0"/>
        <v>0</v>
      </c>
    </row>
    <row r="13" spans="1:113" s="525" customFormat="1" ht="15" customHeight="1">
      <c r="A13" s="723">
        <v>4</v>
      </c>
      <c r="B13" s="724">
        <f>EOMONTH(B12,-1)</f>
        <v>45322</v>
      </c>
      <c r="C13" s="52"/>
      <c r="D13" s="729"/>
      <c r="E13" s="729"/>
      <c r="F13" s="725"/>
      <c r="G13" s="725"/>
      <c r="H13" s="725"/>
      <c r="I13" s="725"/>
      <c r="J13" s="725"/>
      <c r="K13" s="725"/>
      <c r="L13" s="725"/>
      <c r="M13" s="725"/>
      <c r="N13" s="725"/>
      <c r="O13" s="725"/>
      <c r="P13" s="725"/>
      <c r="Q13" s="725"/>
      <c r="R13" s="725"/>
      <c r="S13" s="725">
        <v>0</v>
      </c>
      <c r="T13" s="725">
        <v>0</v>
      </c>
      <c r="U13" s="725">
        <v>0</v>
      </c>
      <c r="V13" s="725">
        <v>0</v>
      </c>
      <c r="W13" s="725">
        <v>0</v>
      </c>
      <c r="X13" s="725">
        <v>0</v>
      </c>
      <c r="Y13" s="725">
        <v>0</v>
      </c>
      <c r="Z13" s="725">
        <v>0</v>
      </c>
      <c r="AA13" s="725">
        <v>0</v>
      </c>
      <c r="AB13" s="725">
        <v>0</v>
      </c>
      <c r="AC13" s="710">
        <v>0</v>
      </c>
      <c r="AD13" s="710">
        <v>0</v>
      </c>
      <c r="AE13" s="710">
        <v>0</v>
      </c>
      <c r="AF13" s="745">
        <v>0</v>
      </c>
      <c r="AG13" s="684">
        <v>0</v>
      </c>
      <c r="AH13" s="21">
        <f t="shared" si="0"/>
        <v>0</v>
      </c>
    </row>
    <row r="14" spans="1:113" s="525" customFormat="1" ht="15" customHeight="1">
      <c r="A14" s="723">
        <v>5</v>
      </c>
      <c r="B14" s="724">
        <f t="shared" si="1"/>
        <v>45291</v>
      </c>
      <c r="C14" s="52"/>
      <c r="D14" s="49"/>
      <c r="E14" s="729"/>
      <c r="F14" s="729"/>
      <c r="G14" s="725"/>
      <c r="H14" s="725"/>
      <c r="I14" s="725"/>
      <c r="J14" s="725"/>
      <c r="K14" s="725"/>
      <c r="L14" s="725"/>
      <c r="M14" s="725"/>
      <c r="N14" s="725"/>
      <c r="O14" s="725"/>
      <c r="P14" s="725"/>
      <c r="Q14" s="725"/>
      <c r="R14" s="725"/>
      <c r="S14" s="1153">
        <v>0</v>
      </c>
      <c r="T14" s="1153">
        <v>0</v>
      </c>
      <c r="U14" s="1153">
        <v>0</v>
      </c>
      <c r="V14" s="725">
        <v>0</v>
      </c>
      <c r="W14" s="725">
        <v>0</v>
      </c>
      <c r="X14" s="1153">
        <v>0</v>
      </c>
      <c r="Y14" s="1153">
        <v>0</v>
      </c>
      <c r="Z14" s="725">
        <v>0</v>
      </c>
      <c r="AA14" s="725">
        <v>0</v>
      </c>
      <c r="AB14" s="725">
        <v>0</v>
      </c>
      <c r="AC14" s="710">
        <v>0</v>
      </c>
      <c r="AD14" s="710">
        <v>0</v>
      </c>
      <c r="AE14" s="710">
        <v>0</v>
      </c>
      <c r="AF14" s="745">
        <v>0</v>
      </c>
      <c r="AG14" s="731">
        <v>0</v>
      </c>
      <c r="AH14" s="21">
        <f t="shared" si="0"/>
        <v>0</v>
      </c>
    </row>
    <row r="15" spans="1:113" s="525" customFormat="1" ht="15" customHeight="1">
      <c r="A15" s="723">
        <v>6</v>
      </c>
      <c r="B15" s="724">
        <f t="shared" si="1"/>
        <v>45260</v>
      </c>
      <c r="C15" s="52"/>
      <c r="D15" s="49"/>
      <c r="E15" s="49"/>
      <c r="F15" s="729"/>
      <c r="G15" s="729"/>
      <c r="H15" s="725"/>
      <c r="I15" s="725"/>
      <c r="J15" s="725"/>
      <c r="K15" s="725"/>
      <c r="L15" s="725"/>
      <c r="M15" s="725"/>
      <c r="N15" s="725"/>
      <c r="O15" s="725"/>
      <c r="P15" s="725"/>
      <c r="Q15" s="725"/>
      <c r="R15" s="725"/>
      <c r="S15" s="1153">
        <v>0</v>
      </c>
      <c r="T15" s="1153">
        <v>0</v>
      </c>
      <c r="U15" s="1153">
        <v>0</v>
      </c>
      <c r="V15" s="725">
        <v>0</v>
      </c>
      <c r="W15" s="725">
        <v>0</v>
      </c>
      <c r="X15" s="1153">
        <v>0</v>
      </c>
      <c r="Y15" s="1153">
        <v>0</v>
      </c>
      <c r="Z15" s="725">
        <v>0</v>
      </c>
      <c r="AA15" s="725">
        <v>0</v>
      </c>
      <c r="AB15" s="725">
        <v>0</v>
      </c>
      <c r="AC15" s="710">
        <v>0</v>
      </c>
      <c r="AD15" s="710">
        <v>0</v>
      </c>
      <c r="AE15" s="710">
        <v>0</v>
      </c>
      <c r="AF15" s="745">
        <v>0</v>
      </c>
      <c r="AG15" s="684">
        <v>0</v>
      </c>
      <c r="AH15" s="21">
        <f t="shared" si="0"/>
        <v>0</v>
      </c>
    </row>
    <row r="16" spans="1:113" s="525" customFormat="1" ht="15" customHeight="1">
      <c r="A16" s="723">
        <v>7</v>
      </c>
      <c r="B16" s="724">
        <f t="shared" si="1"/>
        <v>45230</v>
      </c>
      <c r="C16" s="52"/>
      <c r="D16" s="49"/>
      <c r="E16" s="49"/>
      <c r="F16" s="49"/>
      <c r="G16" s="729"/>
      <c r="H16" s="729"/>
      <c r="I16" s="725"/>
      <c r="J16" s="725"/>
      <c r="K16" s="725"/>
      <c r="L16" s="725"/>
      <c r="M16" s="725"/>
      <c r="N16" s="725"/>
      <c r="O16" s="725"/>
      <c r="P16" s="725"/>
      <c r="Q16" s="725"/>
      <c r="R16" s="725"/>
      <c r="S16" s="1153">
        <v>0</v>
      </c>
      <c r="T16" s="1153">
        <v>0</v>
      </c>
      <c r="U16" s="1153">
        <v>0</v>
      </c>
      <c r="V16" s="725">
        <v>0</v>
      </c>
      <c r="W16" s="725">
        <v>0</v>
      </c>
      <c r="X16" s="1153">
        <v>0</v>
      </c>
      <c r="Y16" s="1153">
        <v>0</v>
      </c>
      <c r="Z16" s="725">
        <v>0</v>
      </c>
      <c r="AA16" s="725">
        <v>0</v>
      </c>
      <c r="AB16" s="725">
        <v>0</v>
      </c>
      <c r="AC16" s="710">
        <v>0</v>
      </c>
      <c r="AD16" s="710">
        <v>0</v>
      </c>
      <c r="AE16" s="710">
        <v>0</v>
      </c>
      <c r="AF16" s="745">
        <v>0</v>
      </c>
      <c r="AG16" s="684">
        <v>0</v>
      </c>
      <c r="AH16" s="21">
        <f t="shared" si="0"/>
        <v>0</v>
      </c>
    </row>
    <row r="17" spans="1:34" s="525" customFormat="1" ht="15" customHeight="1">
      <c r="A17" s="723">
        <v>8</v>
      </c>
      <c r="B17" s="724">
        <f t="shared" si="1"/>
        <v>45199</v>
      </c>
      <c r="C17" s="52"/>
      <c r="D17" s="49"/>
      <c r="E17" s="49"/>
      <c r="F17" s="50"/>
      <c r="G17" s="49"/>
      <c r="H17" s="729"/>
      <c r="I17" s="729"/>
      <c r="J17" s="725"/>
      <c r="K17" s="725"/>
      <c r="L17" s="725"/>
      <c r="M17" s="725"/>
      <c r="N17" s="725"/>
      <c r="O17" s="725"/>
      <c r="P17" s="725"/>
      <c r="Q17" s="725"/>
      <c r="R17" s="725"/>
      <c r="S17" s="1153">
        <v>-571</v>
      </c>
      <c r="T17" s="1153">
        <v>0</v>
      </c>
      <c r="U17" s="1153">
        <v>-722</v>
      </c>
      <c r="V17" s="725">
        <v>0</v>
      </c>
      <c r="W17" s="725">
        <v>40</v>
      </c>
      <c r="X17" s="1153">
        <v>0</v>
      </c>
      <c r="Y17" s="1153">
        <v>0</v>
      </c>
      <c r="Z17" s="725">
        <v>0</v>
      </c>
      <c r="AA17" s="725">
        <v>0</v>
      </c>
      <c r="AB17" s="725">
        <v>0</v>
      </c>
      <c r="AC17" s="710">
        <v>0</v>
      </c>
      <c r="AD17" s="710">
        <v>0</v>
      </c>
      <c r="AE17" s="710">
        <v>0</v>
      </c>
      <c r="AF17" s="745">
        <v>0</v>
      </c>
      <c r="AG17" s="684">
        <v>0</v>
      </c>
      <c r="AH17" s="21">
        <f t="shared" si="0"/>
        <v>-1253</v>
      </c>
    </row>
    <row r="18" spans="1:34" s="525" customFormat="1" ht="15" customHeight="1">
      <c r="A18" s="723">
        <v>9</v>
      </c>
      <c r="B18" s="724">
        <f t="shared" si="1"/>
        <v>45169</v>
      </c>
      <c r="C18" s="52"/>
      <c r="D18" s="49"/>
      <c r="E18" s="49"/>
      <c r="F18" s="49"/>
      <c r="G18" s="49"/>
      <c r="H18" s="49"/>
      <c r="I18" s="729"/>
      <c r="J18" s="729"/>
      <c r="K18" s="725"/>
      <c r="L18" s="725"/>
      <c r="M18" s="725"/>
      <c r="N18" s="725"/>
      <c r="O18" s="725"/>
      <c r="P18" s="725"/>
      <c r="Q18" s="725"/>
      <c r="R18" s="725"/>
      <c r="S18" s="1153">
        <v>40</v>
      </c>
      <c r="T18" s="1153">
        <v>0</v>
      </c>
      <c r="U18" s="1153">
        <v>0</v>
      </c>
      <c r="V18" s="725">
        <v>0</v>
      </c>
      <c r="W18" s="725">
        <v>0</v>
      </c>
      <c r="X18" s="1153">
        <v>0</v>
      </c>
      <c r="Y18" s="1153">
        <v>0</v>
      </c>
      <c r="Z18" s="725">
        <v>0</v>
      </c>
      <c r="AA18" s="725">
        <v>0</v>
      </c>
      <c r="AB18" s="683">
        <v>0</v>
      </c>
      <c r="AC18" s="710">
        <v>0</v>
      </c>
      <c r="AD18" s="710">
        <v>0</v>
      </c>
      <c r="AE18" s="710">
        <v>0</v>
      </c>
      <c r="AF18" s="745">
        <v>0</v>
      </c>
      <c r="AG18" s="684">
        <v>0</v>
      </c>
      <c r="AH18" s="21">
        <f t="shared" si="0"/>
        <v>40</v>
      </c>
    </row>
    <row r="19" spans="1:34" s="525" customFormat="1" ht="15" customHeight="1">
      <c r="A19" s="723">
        <v>10</v>
      </c>
      <c r="B19" s="724">
        <f t="shared" si="1"/>
        <v>45138</v>
      </c>
      <c r="C19" s="52"/>
      <c r="D19" s="49"/>
      <c r="E19" s="49"/>
      <c r="F19" s="49"/>
      <c r="G19" s="49"/>
      <c r="H19" s="49"/>
      <c r="I19" s="49"/>
      <c r="J19" s="729"/>
      <c r="K19" s="729"/>
      <c r="L19" s="725"/>
      <c r="M19" s="725"/>
      <c r="N19" s="725"/>
      <c r="O19" s="725"/>
      <c r="P19" s="725"/>
      <c r="Q19" s="725"/>
      <c r="R19" s="725"/>
      <c r="S19" s="1153">
        <v>0</v>
      </c>
      <c r="T19" s="1153">
        <v>0</v>
      </c>
      <c r="U19" s="1153">
        <v>0</v>
      </c>
      <c r="V19" s="725">
        <v>40</v>
      </c>
      <c r="W19" s="725">
        <v>0</v>
      </c>
      <c r="X19" s="1153">
        <v>0</v>
      </c>
      <c r="Y19" s="1153">
        <v>0</v>
      </c>
      <c r="Z19" s="725">
        <v>0</v>
      </c>
      <c r="AA19" s="725">
        <v>0</v>
      </c>
      <c r="AB19" s="725">
        <v>0</v>
      </c>
      <c r="AC19" s="710">
        <v>0</v>
      </c>
      <c r="AD19" s="710">
        <v>0</v>
      </c>
      <c r="AE19" s="710">
        <v>0</v>
      </c>
      <c r="AF19" s="745">
        <v>0</v>
      </c>
      <c r="AG19" s="684">
        <v>0</v>
      </c>
      <c r="AH19" s="21">
        <f t="shared" si="0"/>
        <v>40</v>
      </c>
    </row>
    <row r="20" spans="1:34" s="525" customFormat="1" ht="15" customHeight="1">
      <c r="A20" s="723">
        <v>11</v>
      </c>
      <c r="B20" s="724">
        <f t="shared" si="1"/>
        <v>45107</v>
      </c>
      <c r="C20" s="52"/>
      <c r="D20" s="49"/>
      <c r="E20" s="49"/>
      <c r="F20" s="49"/>
      <c r="G20" s="49"/>
      <c r="H20" s="49"/>
      <c r="I20" s="49"/>
      <c r="J20" s="49"/>
      <c r="K20" s="729"/>
      <c r="L20" s="729"/>
      <c r="M20" s="725"/>
      <c r="N20" s="725"/>
      <c r="O20" s="725"/>
      <c r="P20" s="725"/>
      <c r="Q20" s="725"/>
      <c r="R20" s="725"/>
      <c r="S20" s="1153">
        <v>0</v>
      </c>
      <c r="T20" s="1153">
        <v>0</v>
      </c>
      <c r="U20" s="1153">
        <v>0</v>
      </c>
      <c r="V20" s="725">
        <v>1920</v>
      </c>
      <c r="W20" s="725">
        <v>0</v>
      </c>
      <c r="X20" s="1153">
        <v>0</v>
      </c>
      <c r="Y20" s="1153">
        <v>0</v>
      </c>
      <c r="Z20" s="725">
        <v>0</v>
      </c>
      <c r="AA20" s="725">
        <v>0</v>
      </c>
      <c r="AB20" s="725">
        <v>0</v>
      </c>
      <c r="AC20" s="710">
        <v>0</v>
      </c>
      <c r="AD20" s="710">
        <v>0</v>
      </c>
      <c r="AE20" s="710">
        <v>0</v>
      </c>
      <c r="AF20" s="745">
        <v>0</v>
      </c>
      <c r="AG20" s="684">
        <v>0</v>
      </c>
      <c r="AH20" s="21">
        <f t="shared" si="0"/>
        <v>1920</v>
      </c>
    </row>
    <row r="21" spans="1:34" s="525" customFormat="1" ht="15" customHeight="1">
      <c r="A21" s="723">
        <v>12</v>
      </c>
      <c r="B21" s="724">
        <f t="shared" si="1"/>
        <v>45077</v>
      </c>
      <c r="C21" s="52"/>
      <c r="D21" s="49"/>
      <c r="E21" s="49"/>
      <c r="F21" s="49"/>
      <c r="G21" s="49"/>
      <c r="H21" s="49"/>
      <c r="I21" s="49"/>
      <c r="J21" s="49"/>
      <c r="K21" s="49"/>
      <c r="L21" s="729"/>
      <c r="M21" s="729"/>
      <c r="N21" s="725"/>
      <c r="O21" s="725"/>
      <c r="P21" s="725"/>
      <c r="Q21" s="725"/>
      <c r="R21" s="725"/>
      <c r="S21" s="1153">
        <v>0</v>
      </c>
      <c r="T21" s="1153">
        <v>0</v>
      </c>
      <c r="U21" s="1153">
        <v>0</v>
      </c>
      <c r="V21" s="725">
        <v>0</v>
      </c>
      <c r="W21" s="725">
        <v>0</v>
      </c>
      <c r="X21" s="1153">
        <v>0</v>
      </c>
      <c r="Y21" s="1153">
        <v>0</v>
      </c>
      <c r="Z21" s="725">
        <v>0</v>
      </c>
      <c r="AA21" s="725">
        <v>0</v>
      </c>
      <c r="AB21" s="725">
        <v>0</v>
      </c>
      <c r="AC21" s="710">
        <v>0</v>
      </c>
      <c r="AD21" s="710">
        <v>0</v>
      </c>
      <c r="AE21" s="710">
        <v>0</v>
      </c>
      <c r="AF21" s="745">
        <v>0</v>
      </c>
      <c r="AG21" s="684">
        <v>0</v>
      </c>
      <c r="AH21" s="21">
        <f t="shared" si="0"/>
        <v>0</v>
      </c>
    </row>
    <row r="22" spans="1:34" s="525" customFormat="1" ht="15" customHeight="1">
      <c r="A22" s="723">
        <v>13</v>
      </c>
      <c r="B22" s="724">
        <f t="shared" si="1"/>
        <v>45046</v>
      </c>
      <c r="C22" s="52"/>
      <c r="D22" s="49"/>
      <c r="E22" s="49"/>
      <c r="F22" s="49"/>
      <c r="G22" s="49"/>
      <c r="H22" s="49"/>
      <c r="I22" s="49"/>
      <c r="J22" s="49"/>
      <c r="K22" s="49"/>
      <c r="L22" s="49"/>
      <c r="M22" s="729"/>
      <c r="N22" s="729"/>
      <c r="O22" s="725"/>
      <c r="P22" s="725"/>
      <c r="Q22" s="725"/>
      <c r="R22" s="725"/>
      <c r="S22" s="1153">
        <v>0</v>
      </c>
      <c r="T22" s="1153">
        <v>0</v>
      </c>
      <c r="U22" s="1153">
        <v>0</v>
      </c>
      <c r="V22" s="725">
        <v>0</v>
      </c>
      <c r="W22" s="725">
        <v>0</v>
      </c>
      <c r="X22" s="1153">
        <v>0</v>
      </c>
      <c r="Y22" s="1153">
        <v>0</v>
      </c>
      <c r="Z22" s="725">
        <v>0</v>
      </c>
      <c r="AA22" s="725">
        <v>0</v>
      </c>
      <c r="AB22" s="725">
        <v>0</v>
      </c>
      <c r="AC22" s="710">
        <v>0</v>
      </c>
      <c r="AD22" s="710">
        <v>0</v>
      </c>
      <c r="AE22" s="710">
        <v>0</v>
      </c>
      <c r="AF22" s="745">
        <v>0</v>
      </c>
      <c r="AG22" s="684">
        <v>0</v>
      </c>
      <c r="AH22" s="21">
        <f t="shared" si="0"/>
        <v>0</v>
      </c>
    </row>
    <row r="23" spans="1:34" s="525" customFormat="1" ht="15" customHeight="1">
      <c r="A23" s="723">
        <v>14</v>
      </c>
      <c r="B23" s="724">
        <f t="shared" si="1"/>
        <v>45016</v>
      </c>
      <c r="C23" s="52"/>
      <c r="D23" s="49"/>
      <c r="E23" s="49"/>
      <c r="F23" s="49"/>
      <c r="G23" s="49"/>
      <c r="H23" s="49"/>
      <c r="I23" s="49"/>
      <c r="J23" s="49"/>
      <c r="K23" s="49"/>
      <c r="L23" s="49"/>
      <c r="M23" s="49"/>
      <c r="N23" s="729"/>
      <c r="O23" s="729"/>
      <c r="P23" s="725"/>
      <c r="Q23" s="725"/>
      <c r="R23" s="725"/>
      <c r="S23" s="1153">
        <v>405</v>
      </c>
      <c r="T23" s="1153">
        <v>679</v>
      </c>
      <c r="U23" s="1153">
        <v>0</v>
      </c>
      <c r="V23" s="725">
        <v>60</v>
      </c>
      <c r="W23" s="725">
        <v>0</v>
      </c>
      <c r="X23" s="1153">
        <v>0</v>
      </c>
      <c r="Y23" s="1153">
        <v>0</v>
      </c>
      <c r="Z23" s="725">
        <v>0</v>
      </c>
      <c r="AA23" s="725">
        <v>0</v>
      </c>
      <c r="AB23" s="725">
        <v>0</v>
      </c>
      <c r="AC23" s="710">
        <v>40</v>
      </c>
      <c r="AD23" s="710">
        <v>0</v>
      </c>
      <c r="AE23" s="710">
        <v>0</v>
      </c>
      <c r="AF23" s="745">
        <v>0</v>
      </c>
      <c r="AG23" s="684">
        <v>0</v>
      </c>
      <c r="AH23" s="21">
        <f t="shared" si="0"/>
        <v>1184</v>
      </c>
    </row>
    <row r="24" spans="1:34" s="525" customFormat="1" ht="15" customHeight="1">
      <c r="A24" s="723">
        <v>15</v>
      </c>
      <c r="B24" s="724">
        <f t="shared" si="1"/>
        <v>44985</v>
      </c>
      <c r="C24" s="52"/>
      <c r="D24" s="49"/>
      <c r="E24" s="49"/>
      <c r="F24" s="49"/>
      <c r="G24" s="49"/>
      <c r="H24" s="49"/>
      <c r="I24" s="49"/>
      <c r="J24" s="49"/>
      <c r="K24" s="49"/>
      <c r="L24" s="49"/>
      <c r="M24" s="49"/>
      <c r="N24" s="49"/>
      <c r="O24" s="729"/>
      <c r="P24" s="729"/>
      <c r="Q24" s="725"/>
      <c r="R24" s="725"/>
      <c r="S24" s="1153">
        <v>8040</v>
      </c>
      <c r="T24" s="1153">
        <v>177</v>
      </c>
      <c r="U24" s="1153">
        <v>0</v>
      </c>
      <c r="V24" s="725">
        <v>35</v>
      </c>
      <c r="W24" s="725">
        <v>40</v>
      </c>
      <c r="X24" s="1153">
        <v>0</v>
      </c>
      <c r="Y24" s="1153">
        <v>0</v>
      </c>
      <c r="Z24" s="725">
        <v>0</v>
      </c>
      <c r="AA24" s="725">
        <v>0</v>
      </c>
      <c r="AB24" s="725">
        <v>0</v>
      </c>
      <c r="AC24" s="710">
        <v>0</v>
      </c>
      <c r="AD24" s="710">
        <v>0</v>
      </c>
      <c r="AE24" s="710">
        <v>0</v>
      </c>
      <c r="AF24" s="745">
        <v>0</v>
      </c>
      <c r="AG24" s="684">
        <v>0</v>
      </c>
      <c r="AH24" s="21">
        <f t="shared" si="0"/>
        <v>8292</v>
      </c>
    </row>
    <row r="25" spans="1:34" s="525" customFormat="1" ht="15" customHeight="1">
      <c r="A25" s="723">
        <v>16</v>
      </c>
      <c r="B25" s="724">
        <f t="shared" si="1"/>
        <v>44957</v>
      </c>
      <c r="C25" s="52"/>
      <c r="D25" s="49"/>
      <c r="E25" s="49"/>
      <c r="F25" s="49"/>
      <c r="G25" s="49"/>
      <c r="H25" s="49"/>
      <c r="I25" s="49"/>
      <c r="J25" s="49"/>
      <c r="K25" s="49"/>
      <c r="L25" s="49"/>
      <c r="M25" s="49"/>
      <c r="N25" s="49"/>
      <c r="O25" s="1154"/>
      <c r="P25" s="730"/>
      <c r="Q25" s="729"/>
      <c r="R25" s="725"/>
      <c r="S25" s="1153">
        <v>13751.88</v>
      </c>
      <c r="T25" s="1153">
        <v>912</v>
      </c>
      <c r="U25" s="1153">
        <v>300</v>
      </c>
      <c r="V25" s="725">
        <v>40</v>
      </c>
      <c r="W25" s="725">
        <v>0</v>
      </c>
      <c r="X25" s="1153">
        <v>0</v>
      </c>
      <c r="Y25" s="1153">
        <v>0</v>
      </c>
      <c r="Z25" s="725">
        <v>40</v>
      </c>
      <c r="AA25" s="725">
        <v>40</v>
      </c>
      <c r="AB25" s="725">
        <v>0</v>
      </c>
      <c r="AC25" s="710">
        <v>0</v>
      </c>
      <c r="AD25" s="710">
        <v>0</v>
      </c>
      <c r="AE25" s="710">
        <v>0</v>
      </c>
      <c r="AF25" s="745">
        <v>0</v>
      </c>
      <c r="AG25" s="684">
        <v>0</v>
      </c>
      <c r="AH25" s="21">
        <f t="shared" si="0"/>
        <v>15083.88</v>
      </c>
    </row>
    <row r="26" spans="1:34" s="525" customFormat="1" ht="15" customHeight="1">
      <c r="A26" s="723">
        <v>17</v>
      </c>
      <c r="B26" s="724">
        <f t="shared" si="1"/>
        <v>44926</v>
      </c>
      <c r="C26" s="52"/>
      <c r="D26" s="49"/>
      <c r="E26" s="49"/>
      <c r="F26" s="49"/>
      <c r="G26" s="49"/>
      <c r="H26" s="49"/>
      <c r="I26" s="49"/>
      <c r="J26" s="49"/>
      <c r="K26" s="49"/>
      <c r="L26" s="49"/>
      <c r="M26" s="49"/>
      <c r="N26" s="49"/>
      <c r="O26" s="1154"/>
      <c r="P26" s="49"/>
      <c r="Q26" s="729"/>
      <c r="R26" s="729"/>
      <c r="S26" s="1153">
        <v>47757.39</v>
      </c>
      <c r="T26" s="1153">
        <v>24348.54</v>
      </c>
      <c r="U26" s="1153">
        <v>4244</v>
      </c>
      <c r="V26" s="725">
        <v>170.76999999999998</v>
      </c>
      <c r="W26" s="725">
        <v>290</v>
      </c>
      <c r="X26" s="1153">
        <v>0</v>
      </c>
      <c r="Y26" s="1153">
        <v>0</v>
      </c>
      <c r="Z26" s="725">
        <v>0</v>
      </c>
      <c r="AA26" s="725">
        <v>0</v>
      </c>
      <c r="AB26" s="725">
        <v>0</v>
      </c>
      <c r="AC26" s="710">
        <v>0</v>
      </c>
      <c r="AD26" s="710">
        <v>0</v>
      </c>
      <c r="AE26" s="710">
        <v>0</v>
      </c>
      <c r="AF26" s="745">
        <v>0</v>
      </c>
      <c r="AG26" s="684">
        <v>0</v>
      </c>
      <c r="AH26" s="21">
        <f t="shared" si="0"/>
        <v>76810.7</v>
      </c>
    </row>
    <row r="27" spans="1:34" s="525" customFormat="1" ht="15" customHeight="1">
      <c r="A27" s="723">
        <v>18</v>
      </c>
      <c r="B27" s="724">
        <f t="shared" si="1"/>
        <v>44895</v>
      </c>
      <c r="C27" s="52"/>
      <c r="D27" s="49"/>
      <c r="E27" s="49"/>
      <c r="F27" s="49"/>
      <c r="G27" s="49"/>
      <c r="H27" s="49"/>
      <c r="I27" s="49"/>
      <c r="J27" s="49"/>
      <c r="K27" s="49"/>
      <c r="L27" s="49"/>
      <c r="M27" s="49"/>
      <c r="N27" s="49"/>
      <c r="O27" s="1154"/>
      <c r="P27" s="49"/>
      <c r="Q27" s="49"/>
      <c r="R27" s="729"/>
      <c r="S27" s="729">
        <v>0</v>
      </c>
      <c r="T27" s="1153">
        <v>40094.089999999997</v>
      </c>
      <c r="U27" s="1153">
        <v>18201.830000000002</v>
      </c>
      <c r="V27" s="725">
        <v>887.31</v>
      </c>
      <c r="W27" s="725">
        <v>312</v>
      </c>
      <c r="X27" s="1153">
        <v>40</v>
      </c>
      <c r="Y27" s="1153">
        <v>0</v>
      </c>
      <c r="Z27" s="725">
        <v>0</v>
      </c>
      <c r="AA27" s="725">
        <v>40</v>
      </c>
      <c r="AB27" s="725">
        <v>40</v>
      </c>
      <c r="AC27" s="710">
        <v>0</v>
      </c>
      <c r="AD27" s="710">
        <v>40</v>
      </c>
      <c r="AE27" s="710">
        <v>0</v>
      </c>
      <c r="AF27" s="745">
        <v>0</v>
      </c>
      <c r="AG27" s="684">
        <v>0</v>
      </c>
      <c r="AH27" s="21">
        <f t="shared" si="0"/>
        <v>59655.229999999996</v>
      </c>
    </row>
    <row r="28" spans="1:34" s="525" customFormat="1" ht="15" customHeight="1">
      <c r="A28" s="723">
        <v>19</v>
      </c>
      <c r="B28" s="724">
        <f t="shared" si="1"/>
        <v>44865</v>
      </c>
      <c r="C28" s="52"/>
      <c r="D28" s="49"/>
      <c r="E28" s="49"/>
      <c r="F28" s="49"/>
      <c r="G28" s="49"/>
      <c r="H28" s="49"/>
      <c r="I28" s="49"/>
      <c r="J28" s="49"/>
      <c r="K28" s="49"/>
      <c r="L28" s="49"/>
      <c r="M28" s="49"/>
      <c r="N28" s="49"/>
      <c r="O28" s="1154"/>
      <c r="P28" s="49"/>
      <c r="Q28" s="1154"/>
      <c r="R28" s="49"/>
      <c r="S28" s="729">
        <v>0</v>
      </c>
      <c r="T28" s="729">
        <v>0</v>
      </c>
      <c r="U28" s="1153">
        <v>41582.020000000004</v>
      </c>
      <c r="V28" s="725">
        <v>13085.84</v>
      </c>
      <c r="W28" s="725">
        <v>1443</v>
      </c>
      <c r="X28" s="1153">
        <v>232</v>
      </c>
      <c r="Y28" s="1153">
        <v>40</v>
      </c>
      <c r="Z28" s="725">
        <v>168.5</v>
      </c>
      <c r="AA28" s="725">
        <v>0</v>
      </c>
      <c r="AB28" s="725">
        <v>40</v>
      </c>
      <c r="AC28" s="710">
        <v>40</v>
      </c>
      <c r="AD28" s="710">
        <v>0</v>
      </c>
      <c r="AE28" s="710">
        <v>0</v>
      </c>
      <c r="AF28" s="745">
        <v>-3348</v>
      </c>
      <c r="AG28" s="684">
        <v>0</v>
      </c>
      <c r="AH28" s="21">
        <f t="shared" si="0"/>
        <v>53283.360000000001</v>
      </c>
    </row>
    <row r="29" spans="1:34" s="525" customFormat="1" ht="15" customHeight="1">
      <c r="A29" s="723">
        <v>20</v>
      </c>
      <c r="B29" s="724">
        <f t="shared" si="1"/>
        <v>44834</v>
      </c>
      <c r="C29" s="52"/>
      <c r="D29" s="49"/>
      <c r="E29" s="49"/>
      <c r="F29" s="49"/>
      <c r="G29" s="49"/>
      <c r="H29" s="49"/>
      <c r="I29" s="49"/>
      <c r="J29" s="49"/>
      <c r="K29" s="49"/>
      <c r="L29" s="49"/>
      <c r="M29" s="49"/>
      <c r="N29" s="49"/>
      <c r="O29" s="1154"/>
      <c r="P29" s="49"/>
      <c r="Q29" s="1154"/>
      <c r="R29" s="49"/>
      <c r="S29" s="49">
        <v>0</v>
      </c>
      <c r="T29" s="729">
        <v>0</v>
      </c>
      <c r="U29" s="729">
        <v>0</v>
      </c>
      <c r="V29" s="725">
        <v>36304.58</v>
      </c>
      <c r="W29" s="725">
        <v>18337.310000000001</v>
      </c>
      <c r="X29" s="1153">
        <v>3358</v>
      </c>
      <c r="Y29" s="1153">
        <v>1877</v>
      </c>
      <c r="Z29" s="725">
        <v>40</v>
      </c>
      <c r="AA29" s="725">
        <v>40</v>
      </c>
      <c r="AB29" s="725">
        <v>40</v>
      </c>
      <c r="AC29" s="710">
        <v>0</v>
      </c>
      <c r="AD29" s="710">
        <v>40</v>
      </c>
      <c r="AE29" s="710">
        <v>0</v>
      </c>
      <c r="AF29" s="745">
        <v>0</v>
      </c>
      <c r="AG29" s="684">
        <v>0</v>
      </c>
      <c r="AH29" s="21">
        <f t="shared" si="0"/>
        <v>60036.89</v>
      </c>
    </row>
    <row r="30" spans="1:34" s="525" customFormat="1" ht="15" customHeight="1">
      <c r="A30" s="723">
        <v>21</v>
      </c>
      <c r="B30" s="724">
        <f t="shared" si="1"/>
        <v>44804</v>
      </c>
      <c r="C30" s="52"/>
      <c r="D30" s="49"/>
      <c r="E30" s="49"/>
      <c r="F30" s="49"/>
      <c r="G30" s="49"/>
      <c r="H30" s="49"/>
      <c r="I30" s="49"/>
      <c r="J30" s="49"/>
      <c r="K30" s="49"/>
      <c r="L30" s="49"/>
      <c r="M30" s="49"/>
      <c r="N30" s="49"/>
      <c r="O30" s="1154"/>
      <c r="P30" s="49"/>
      <c r="Q30" s="1154"/>
      <c r="R30" s="49"/>
      <c r="S30" s="1154">
        <v>0</v>
      </c>
      <c r="T30" s="49">
        <v>0</v>
      </c>
      <c r="U30" s="729">
        <v>0</v>
      </c>
      <c r="V30" s="729">
        <v>0</v>
      </c>
      <c r="W30" s="725">
        <v>35448.18</v>
      </c>
      <c r="X30" s="1153">
        <v>10861.81</v>
      </c>
      <c r="Y30" s="1153">
        <v>2713</v>
      </c>
      <c r="Z30" s="725">
        <v>252</v>
      </c>
      <c r="AA30" s="725">
        <v>313.27</v>
      </c>
      <c r="AB30" s="725">
        <v>0</v>
      </c>
      <c r="AC30" s="710">
        <v>0</v>
      </c>
      <c r="AD30" s="710">
        <v>0</v>
      </c>
      <c r="AE30" s="710">
        <v>0</v>
      </c>
      <c r="AF30" s="745">
        <v>80</v>
      </c>
      <c r="AG30" s="684">
        <v>0</v>
      </c>
      <c r="AH30" s="21">
        <f t="shared" si="0"/>
        <v>49668.259999999995</v>
      </c>
    </row>
    <row r="31" spans="1:34" s="525" customFormat="1" ht="15" customHeight="1">
      <c r="A31" s="723">
        <v>22</v>
      </c>
      <c r="B31" s="724">
        <f t="shared" si="1"/>
        <v>44773</v>
      </c>
      <c r="C31" s="52"/>
      <c r="D31" s="49"/>
      <c r="E31" s="49"/>
      <c r="F31" s="49"/>
      <c r="G31" s="49"/>
      <c r="H31" s="49"/>
      <c r="I31" s="49"/>
      <c r="J31" s="49"/>
      <c r="K31" s="49"/>
      <c r="L31" s="49"/>
      <c r="M31" s="49"/>
      <c r="N31" s="49"/>
      <c r="O31" s="1154"/>
      <c r="P31" s="49"/>
      <c r="Q31" s="1154"/>
      <c r="R31" s="49"/>
      <c r="S31" s="1154">
        <v>0</v>
      </c>
      <c r="T31" s="1154">
        <v>0</v>
      </c>
      <c r="U31" s="49">
        <v>0</v>
      </c>
      <c r="V31" s="729">
        <v>0</v>
      </c>
      <c r="W31" s="729">
        <v>0</v>
      </c>
      <c r="X31" s="1153">
        <v>36039.480000000003</v>
      </c>
      <c r="Y31" s="1153">
        <v>15481.39</v>
      </c>
      <c r="Z31" s="725">
        <v>3061</v>
      </c>
      <c r="AA31" s="725">
        <v>689</v>
      </c>
      <c r="AB31" s="725">
        <v>0</v>
      </c>
      <c r="AC31" s="710">
        <v>0</v>
      </c>
      <c r="AD31" s="710">
        <v>80</v>
      </c>
      <c r="AE31" s="710">
        <v>0</v>
      </c>
      <c r="AF31" s="745">
        <v>0</v>
      </c>
      <c r="AG31" s="684">
        <v>0</v>
      </c>
      <c r="AH31" s="21">
        <f t="shared" si="0"/>
        <v>55350.87</v>
      </c>
    </row>
    <row r="32" spans="1:34" s="525" customFormat="1" ht="15" customHeight="1">
      <c r="A32" s="723">
        <v>23</v>
      </c>
      <c r="B32" s="724">
        <f t="shared" si="1"/>
        <v>44742</v>
      </c>
      <c r="C32" s="52"/>
      <c r="D32" s="49"/>
      <c r="E32" s="49"/>
      <c r="F32" s="49"/>
      <c r="G32" s="49"/>
      <c r="H32" s="49"/>
      <c r="I32" s="49"/>
      <c r="J32" s="49"/>
      <c r="K32" s="49"/>
      <c r="L32" s="49"/>
      <c r="M32" s="49"/>
      <c r="N32" s="49"/>
      <c r="O32" s="1154"/>
      <c r="P32" s="49"/>
      <c r="Q32" s="1154"/>
      <c r="R32" s="49"/>
      <c r="S32" s="1154">
        <v>0</v>
      </c>
      <c r="T32" s="1154">
        <v>0</v>
      </c>
      <c r="U32" s="1154">
        <v>0</v>
      </c>
      <c r="V32" s="49">
        <v>0</v>
      </c>
      <c r="W32" s="729">
        <v>0</v>
      </c>
      <c r="X32" s="729">
        <v>0</v>
      </c>
      <c r="Y32" s="1153">
        <v>46734.23</v>
      </c>
      <c r="Z32" s="725">
        <v>13689.93</v>
      </c>
      <c r="AA32" s="725">
        <v>1482.5</v>
      </c>
      <c r="AB32" s="725">
        <v>896</v>
      </c>
      <c r="AC32" s="710">
        <v>0</v>
      </c>
      <c r="AD32" s="710">
        <v>0</v>
      </c>
      <c r="AE32" s="710">
        <v>0</v>
      </c>
      <c r="AF32" s="745">
        <v>0</v>
      </c>
      <c r="AG32" s="684">
        <v>0</v>
      </c>
      <c r="AH32" s="21">
        <f t="shared" si="0"/>
        <v>62802.66</v>
      </c>
    </row>
    <row r="33" spans="1:78" s="525" customFormat="1" ht="15" customHeight="1">
      <c r="A33" s="723">
        <v>24</v>
      </c>
      <c r="B33" s="724">
        <f t="shared" si="1"/>
        <v>44712</v>
      </c>
      <c r="C33" s="52"/>
      <c r="D33" s="49"/>
      <c r="E33" s="49"/>
      <c r="F33" s="49"/>
      <c r="G33" s="49"/>
      <c r="H33" s="49"/>
      <c r="I33" s="49"/>
      <c r="J33" s="49"/>
      <c r="K33" s="49"/>
      <c r="L33" s="49"/>
      <c r="M33" s="49"/>
      <c r="N33" s="49"/>
      <c r="O33" s="1154"/>
      <c r="P33" s="49"/>
      <c r="Q33" s="1154"/>
      <c r="R33" s="49"/>
      <c r="S33" s="1154">
        <v>0</v>
      </c>
      <c r="T33" s="1154">
        <v>0</v>
      </c>
      <c r="U33" s="1154">
        <v>0</v>
      </c>
      <c r="V33" s="49">
        <v>0</v>
      </c>
      <c r="W33" s="49">
        <v>0</v>
      </c>
      <c r="X33" s="729">
        <v>0</v>
      </c>
      <c r="Y33" s="729">
        <v>0</v>
      </c>
      <c r="Z33" s="725">
        <v>42241.88</v>
      </c>
      <c r="AA33" s="725">
        <v>11305.85</v>
      </c>
      <c r="AB33" s="725">
        <v>1967.48</v>
      </c>
      <c r="AC33" s="710">
        <v>1555</v>
      </c>
      <c r="AD33" s="710">
        <v>40</v>
      </c>
      <c r="AE33" s="710">
        <v>0</v>
      </c>
      <c r="AF33" s="745">
        <v>80</v>
      </c>
      <c r="AG33" s="684">
        <v>0</v>
      </c>
      <c r="AH33" s="21">
        <f t="shared" si="0"/>
        <v>57190.21</v>
      </c>
    </row>
    <row r="34" spans="1:78" s="525" customFormat="1" ht="15" customHeight="1">
      <c r="A34" s="723">
        <v>25</v>
      </c>
      <c r="B34" s="724">
        <f t="shared" si="1"/>
        <v>44681</v>
      </c>
      <c r="C34" s="52"/>
      <c r="D34" s="49"/>
      <c r="E34" s="49"/>
      <c r="F34" s="49"/>
      <c r="G34" s="49"/>
      <c r="H34" s="49"/>
      <c r="I34" s="49"/>
      <c r="J34" s="49"/>
      <c r="K34" s="49"/>
      <c r="L34" s="49"/>
      <c r="M34" s="49"/>
      <c r="N34" s="49"/>
      <c r="O34" s="1154"/>
      <c r="P34" s="49"/>
      <c r="Q34" s="1154"/>
      <c r="R34" s="49"/>
      <c r="S34" s="1154">
        <v>0</v>
      </c>
      <c r="T34" s="1154">
        <v>0</v>
      </c>
      <c r="U34" s="1154">
        <v>0</v>
      </c>
      <c r="V34" s="49">
        <v>0</v>
      </c>
      <c r="W34" s="1154">
        <v>0</v>
      </c>
      <c r="X34" s="1154">
        <v>0</v>
      </c>
      <c r="Y34" s="729">
        <v>0</v>
      </c>
      <c r="Z34" s="729">
        <v>0</v>
      </c>
      <c r="AA34" s="725">
        <v>34849.4</v>
      </c>
      <c r="AB34" s="725">
        <v>8654.31</v>
      </c>
      <c r="AC34" s="710">
        <v>463</v>
      </c>
      <c r="AD34" s="710">
        <v>669</v>
      </c>
      <c r="AE34" s="710">
        <v>80</v>
      </c>
      <c r="AF34" s="745">
        <v>0</v>
      </c>
      <c r="AG34" s="684">
        <v>0</v>
      </c>
      <c r="AH34" s="21">
        <f t="shared" si="0"/>
        <v>44715.71</v>
      </c>
    </row>
    <row r="35" spans="1:78" s="525" customFormat="1" ht="15" customHeight="1">
      <c r="A35" s="723">
        <v>26</v>
      </c>
      <c r="B35" s="724">
        <f t="shared" si="1"/>
        <v>44651</v>
      </c>
      <c r="C35" s="52"/>
      <c r="D35" s="49"/>
      <c r="E35" s="49"/>
      <c r="F35" s="49"/>
      <c r="G35" s="49"/>
      <c r="H35" s="49"/>
      <c r="I35" s="49"/>
      <c r="J35" s="49"/>
      <c r="K35" s="49"/>
      <c r="L35" s="49"/>
      <c r="M35" s="49"/>
      <c r="N35" s="49"/>
      <c r="O35" s="1154"/>
      <c r="P35" s="49"/>
      <c r="Q35" s="1154"/>
      <c r="R35" s="49"/>
      <c r="S35" s="1154">
        <v>0</v>
      </c>
      <c r="T35" s="1154">
        <v>0</v>
      </c>
      <c r="U35" s="1154">
        <v>0</v>
      </c>
      <c r="V35" s="49">
        <v>0</v>
      </c>
      <c r="W35" s="1154">
        <v>0</v>
      </c>
      <c r="X35" s="1154">
        <v>0</v>
      </c>
      <c r="Y35" s="1154">
        <v>0</v>
      </c>
      <c r="Z35" s="730">
        <v>0</v>
      </c>
      <c r="AA35" s="729">
        <v>0</v>
      </c>
      <c r="AB35" s="725">
        <v>41210.82</v>
      </c>
      <c r="AC35" s="710">
        <v>9553.93</v>
      </c>
      <c r="AD35" s="710">
        <v>832.05</v>
      </c>
      <c r="AE35" s="710">
        <v>3287</v>
      </c>
      <c r="AF35" s="745">
        <v>61</v>
      </c>
      <c r="AG35" s="684">
        <v>0</v>
      </c>
      <c r="AH35" s="21">
        <f t="shared" si="0"/>
        <v>54944.800000000003</v>
      </c>
    </row>
    <row r="36" spans="1:78" s="525" customFormat="1" ht="15" customHeight="1">
      <c r="A36" s="723">
        <v>27</v>
      </c>
      <c r="B36" s="724">
        <f t="shared" si="1"/>
        <v>44620</v>
      </c>
      <c r="C36" s="52"/>
      <c r="D36" s="49"/>
      <c r="E36" s="49"/>
      <c r="F36" s="49"/>
      <c r="G36" s="49"/>
      <c r="H36" s="49"/>
      <c r="I36" s="49"/>
      <c r="J36" s="49"/>
      <c r="K36" s="49"/>
      <c r="L36" s="49"/>
      <c r="M36" s="49"/>
      <c r="N36" s="49"/>
      <c r="O36" s="1154"/>
      <c r="P36" s="49"/>
      <c r="Q36" s="1154"/>
      <c r="R36" s="49"/>
      <c r="S36" s="1154">
        <v>0</v>
      </c>
      <c r="T36" s="1154">
        <v>0</v>
      </c>
      <c r="U36" s="1154">
        <v>0</v>
      </c>
      <c r="V36" s="49">
        <v>0</v>
      </c>
      <c r="W36" s="1154">
        <v>0</v>
      </c>
      <c r="X36" s="1154">
        <v>0</v>
      </c>
      <c r="Y36" s="1154">
        <v>0</v>
      </c>
      <c r="Z36" s="49">
        <v>0</v>
      </c>
      <c r="AA36" s="729">
        <v>0</v>
      </c>
      <c r="AB36" s="729">
        <v>0</v>
      </c>
      <c r="AC36" s="710">
        <v>29795.85</v>
      </c>
      <c r="AD36" s="710">
        <v>13482.9</v>
      </c>
      <c r="AE36" s="710">
        <v>2071</v>
      </c>
      <c r="AF36" s="745">
        <v>3471</v>
      </c>
      <c r="AG36" s="684">
        <v>0</v>
      </c>
      <c r="AH36" s="21">
        <f t="shared" si="0"/>
        <v>48820.75</v>
      </c>
    </row>
    <row r="37" spans="1:78" s="525" customFormat="1" ht="15" customHeight="1">
      <c r="A37" s="723">
        <v>28</v>
      </c>
      <c r="B37" s="724">
        <f t="shared" si="1"/>
        <v>44592</v>
      </c>
      <c r="C37" s="52"/>
      <c r="D37" s="49"/>
      <c r="E37" s="49"/>
      <c r="F37" s="49"/>
      <c r="G37" s="49"/>
      <c r="H37" s="49"/>
      <c r="I37" s="49"/>
      <c r="J37" s="49"/>
      <c r="K37" s="49"/>
      <c r="L37" s="49"/>
      <c r="M37" s="49"/>
      <c r="N37" s="49"/>
      <c r="O37" s="1154"/>
      <c r="P37" s="49"/>
      <c r="Q37" s="1154"/>
      <c r="R37" s="49"/>
      <c r="S37" s="1154">
        <v>0</v>
      </c>
      <c r="T37" s="1154">
        <v>0</v>
      </c>
      <c r="U37" s="1154">
        <v>0</v>
      </c>
      <c r="V37" s="49">
        <v>0</v>
      </c>
      <c r="W37" s="1154">
        <v>0</v>
      </c>
      <c r="X37" s="1154">
        <v>0</v>
      </c>
      <c r="Y37" s="1154">
        <v>0</v>
      </c>
      <c r="Z37" s="49">
        <v>0</v>
      </c>
      <c r="AA37" s="49">
        <v>0</v>
      </c>
      <c r="AB37" s="729">
        <v>0</v>
      </c>
      <c r="AC37" s="729">
        <v>0</v>
      </c>
      <c r="AD37" s="710">
        <v>32491.67</v>
      </c>
      <c r="AE37" s="710">
        <v>8137.24</v>
      </c>
      <c r="AF37" s="745">
        <v>467.5</v>
      </c>
      <c r="AG37" s="684">
        <v>0</v>
      </c>
      <c r="AH37" s="21">
        <f t="shared" si="0"/>
        <v>41096.409999999996</v>
      </c>
    </row>
    <row r="38" spans="1:78" s="525" customFormat="1" ht="15" customHeight="1">
      <c r="A38" s="723">
        <v>29</v>
      </c>
      <c r="B38" s="724">
        <f t="shared" si="1"/>
        <v>44561</v>
      </c>
      <c r="C38" s="52"/>
      <c r="D38" s="49"/>
      <c r="E38" s="49"/>
      <c r="F38" s="49"/>
      <c r="G38" s="49"/>
      <c r="H38" s="49"/>
      <c r="I38" s="49"/>
      <c r="J38" s="49"/>
      <c r="K38" s="49"/>
      <c r="L38" s="49"/>
      <c r="M38" s="49"/>
      <c r="N38" s="49"/>
      <c r="O38" s="1154"/>
      <c r="P38" s="49"/>
      <c r="Q38" s="1154"/>
      <c r="R38" s="49"/>
      <c r="S38" s="1154">
        <v>0</v>
      </c>
      <c r="T38" s="1154">
        <v>0</v>
      </c>
      <c r="U38" s="1154">
        <v>0</v>
      </c>
      <c r="V38" s="49">
        <v>0</v>
      </c>
      <c r="W38" s="1154">
        <v>0</v>
      </c>
      <c r="X38" s="1154">
        <v>0</v>
      </c>
      <c r="Y38" s="1154">
        <v>0</v>
      </c>
      <c r="Z38" s="49">
        <v>0</v>
      </c>
      <c r="AA38" s="1154">
        <v>0</v>
      </c>
      <c r="AB38" s="49">
        <v>0</v>
      </c>
      <c r="AC38" s="729">
        <v>0</v>
      </c>
      <c r="AD38" s="729">
        <v>0</v>
      </c>
      <c r="AE38" s="710">
        <v>40732.92</v>
      </c>
      <c r="AF38" s="745">
        <v>15914.550000000001</v>
      </c>
      <c r="AG38" s="684">
        <v>0</v>
      </c>
      <c r="AH38" s="21">
        <f t="shared" si="0"/>
        <v>56647.47</v>
      </c>
    </row>
    <row r="39" spans="1:78" s="525" customFormat="1" ht="39.950000000000003" customHeight="1">
      <c r="A39" s="723">
        <v>30</v>
      </c>
      <c r="B39" s="724">
        <f t="shared" si="1"/>
        <v>44530</v>
      </c>
      <c r="C39" s="52"/>
      <c r="D39" s="49"/>
      <c r="E39" s="49"/>
      <c r="F39" s="49"/>
      <c r="G39" s="49"/>
      <c r="H39" s="49"/>
      <c r="I39" s="49"/>
      <c r="J39" s="49"/>
      <c r="K39" s="49"/>
      <c r="L39" s="49"/>
      <c r="M39" s="49"/>
      <c r="N39" s="49"/>
      <c r="O39" s="1154"/>
      <c r="P39" s="49"/>
      <c r="Q39" s="1154"/>
      <c r="R39" s="49"/>
      <c r="S39" s="1154">
        <v>0</v>
      </c>
      <c r="T39" s="1154">
        <v>0</v>
      </c>
      <c r="U39" s="1154">
        <v>0</v>
      </c>
      <c r="V39" s="49">
        <v>0</v>
      </c>
      <c r="W39" s="1154">
        <v>0</v>
      </c>
      <c r="X39" s="1154">
        <v>0</v>
      </c>
      <c r="Y39" s="1154">
        <v>0</v>
      </c>
      <c r="Z39" s="49">
        <v>0</v>
      </c>
      <c r="AA39" s="1154">
        <v>0</v>
      </c>
      <c r="AB39" s="49">
        <v>0</v>
      </c>
      <c r="AC39" s="729">
        <v>0</v>
      </c>
      <c r="AD39" s="729">
        <v>0</v>
      </c>
      <c r="AE39" s="729">
        <v>0</v>
      </c>
      <c r="AF39" s="745">
        <v>35085.339999999997</v>
      </c>
      <c r="AG39" s="684">
        <v>0</v>
      </c>
      <c r="AH39" s="21">
        <f t="shared" si="0"/>
        <v>35085.339999999997</v>
      </c>
    </row>
    <row r="40" spans="1:78" s="525" customFormat="1" ht="39.950000000000003" customHeight="1" thickBot="1">
      <c r="A40" s="723">
        <v>31</v>
      </c>
      <c r="B40" s="724" t="s">
        <v>1522</v>
      </c>
      <c r="C40" s="52"/>
      <c r="D40" s="49"/>
      <c r="E40" s="49"/>
      <c r="F40" s="49"/>
      <c r="G40" s="49"/>
      <c r="H40" s="49"/>
      <c r="I40" s="49"/>
      <c r="J40" s="49"/>
      <c r="K40" s="49"/>
      <c r="L40" s="49"/>
      <c r="M40" s="49"/>
      <c r="N40" s="49"/>
      <c r="O40" s="1154"/>
      <c r="P40" s="49"/>
      <c r="Q40" s="1154"/>
      <c r="R40" s="49"/>
      <c r="S40" s="1154"/>
      <c r="T40" s="1154"/>
      <c r="U40" s="1154"/>
      <c r="V40" s="49"/>
      <c r="W40" s="1154"/>
      <c r="X40" s="1154"/>
      <c r="Y40" s="1154"/>
      <c r="Z40" s="49"/>
      <c r="AA40" s="1154"/>
      <c r="AB40" s="49"/>
      <c r="AC40" s="729"/>
      <c r="AD40" s="729"/>
      <c r="AE40" s="729"/>
      <c r="AF40" s="746"/>
      <c r="AG40" s="684">
        <v>0</v>
      </c>
      <c r="AH40" s="21">
        <f t="shared" si="0"/>
        <v>0</v>
      </c>
    </row>
    <row r="41" spans="1:78" s="525" customFormat="1" ht="39.950000000000003" customHeight="1">
      <c r="A41" s="44">
        <v>32</v>
      </c>
      <c r="B41" s="732" t="s">
        <v>1523</v>
      </c>
      <c r="C41" s="53">
        <f t="shared" ref="C41:AC41" si="2">SUM(C10:C40)</f>
        <v>0</v>
      </c>
      <c r="D41" s="53">
        <f t="shared" si="2"/>
        <v>0</v>
      </c>
      <c r="E41" s="53">
        <f t="shared" si="2"/>
        <v>0</v>
      </c>
      <c r="F41" s="53">
        <f t="shared" si="2"/>
        <v>0</v>
      </c>
      <c r="G41" s="53">
        <f t="shared" si="2"/>
        <v>0</v>
      </c>
      <c r="H41" s="53">
        <f t="shared" si="2"/>
        <v>0</v>
      </c>
      <c r="I41" s="53">
        <f t="shared" si="2"/>
        <v>0</v>
      </c>
      <c r="J41" s="53">
        <f t="shared" si="2"/>
        <v>0</v>
      </c>
      <c r="K41" s="53">
        <f t="shared" si="2"/>
        <v>0</v>
      </c>
      <c r="L41" s="53">
        <f t="shared" si="2"/>
        <v>0</v>
      </c>
      <c r="M41" s="53">
        <f t="shared" si="2"/>
        <v>0</v>
      </c>
      <c r="N41" s="53">
        <f t="shared" si="2"/>
        <v>0</v>
      </c>
      <c r="O41" s="53">
        <f t="shared" si="2"/>
        <v>0</v>
      </c>
      <c r="P41" s="53">
        <f t="shared" si="2"/>
        <v>0</v>
      </c>
      <c r="Q41" s="53">
        <f t="shared" si="2"/>
        <v>0</v>
      </c>
      <c r="R41" s="53">
        <f t="shared" si="2"/>
        <v>0</v>
      </c>
      <c r="S41" s="53">
        <f t="shared" si="2"/>
        <v>69423.26999999999</v>
      </c>
      <c r="T41" s="53">
        <f t="shared" si="2"/>
        <v>66210.63</v>
      </c>
      <c r="U41" s="53">
        <f t="shared" si="2"/>
        <v>63605.850000000006</v>
      </c>
      <c r="V41" s="53">
        <f t="shared" si="2"/>
        <v>52543.5</v>
      </c>
      <c r="W41" s="53">
        <f t="shared" si="2"/>
        <v>55910.490000000005</v>
      </c>
      <c r="X41" s="53">
        <f t="shared" si="2"/>
        <v>50531.29</v>
      </c>
      <c r="Y41" s="53">
        <f t="shared" si="2"/>
        <v>66845.62</v>
      </c>
      <c r="Z41" s="53">
        <f t="shared" si="2"/>
        <v>59493.31</v>
      </c>
      <c r="AA41" s="53">
        <f t="shared" si="2"/>
        <v>48760.020000000004</v>
      </c>
      <c r="AB41" s="53">
        <f t="shared" si="2"/>
        <v>52848.61</v>
      </c>
      <c r="AC41" s="1155">
        <f t="shared" si="2"/>
        <v>41447.78</v>
      </c>
      <c r="AD41" s="720">
        <v>0</v>
      </c>
      <c r="AE41" s="738">
        <v>0</v>
      </c>
      <c r="AF41" s="685"/>
      <c r="AG41" s="685">
        <f t="shared" ref="AG41" si="3">SUM(AG12:AG40)</f>
        <v>0</v>
      </c>
      <c r="AH41" s="681">
        <f>SUM(AH10:AH40)</f>
        <v>781415.54</v>
      </c>
    </row>
    <row r="42" spans="1:78" s="525" customFormat="1" ht="39.950000000000003" customHeight="1">
      <c r="A42" s="45">
        <v>31</v>
      </c>
      <c r="B42" s="46" t="s">
        <v>1524</v>
      </c>
      <c r="C42" s="188"/>
      <c r="D42" s="725"/>
      <c r="E42" s="725"/>
      <c r="F42" s="725"/>
      <c r="G42" s="189"/>
      <c r="H42" s="725"/>
      <c r="I42" s="725"/>
      <c r="J42" s="725"/>
      <c r="K42" s="725"/>
      <c r="L42" s="725"/>
      <c r="M42" s="725"/>
      <c r="N42" s="725"/>
      <c r="O42" s="1153"/>
      <c r="P42" s="725"/>
      <c r="Q42" s="1153"/>
      <c r="R42" s="725"/>
      <c r="S42" s="1153"/>
      <c r="T42" s="1153"/>
      <c r="U42" s="1153"/>
      <c r="V42" s="725"/>
      <c r="W42" s="1153"/>
      <c r="X42" s="1153"/>
      <c r="Y42" s="1153"/>
      <c r="Z42" s="725"/>
      <c r="AA42" s="1153"/>
      <c r="AB42" s="725"/>
      <c r="AC42" s="725"/>
      <c r="AD42" s="733">
        <v>0</v>
      </c>
      <c r="AE42" s="682">
        <v>0</v>
      </c>
      <c r="AF42" s="733"/>
      <c r="AG42" s="189">
        <v>0</v>
      </c>
      <c r="AH42" s="21">
        <f>SUM(C42:AG42)</f>
        <v>0</v>
      </c>
    </row>
    <row r="43" spans="1:78" s="525" customFormat="1">
      <c r="A43" s="45">
        <v>32</v>
      </c>
      <c r="B43" s="46" t="s">
        <v>1525</v>
      </c>
      <c r="C43" s="54"/>
      <c r="D43" s="51"/>
      <c r="E43" s="51"/>
      <c r="F43" s="51"/>
      <c r="G43" s="51"/>
      <c r="H43" s="51"/>
      <c r="I43" s="51"/>
      <c r="J43" s="51"/>
      <c r="K43" s="51"/>
      <c r="L43" s="51"/>
      <c r="M43" s="51"/>
      <c r="N43" s="51"/>
      <c r="O43" s="1156"/>
      <c r="P43" s="51"/>
      <c r="Q43" s="1156"/>
      <c r="R43" s="51"/>
      <c r="S43" s="1156"/>
      <c r="T43" s="1156"/>
      <c r="U43" s="1156"/>
      <c r="V43" s="51"/>
      <c r="W43" s="1156"/>
      <c r="X43" s="1156"/>
      <c r="Y43" s="1156"/>
      <c r="Z43" s="51"/>
      <c r="AA43" s="1156"/>
      <c r="AB43" s="51"/>
      <c r="AC43" s="51"/>
      <c r="AD43" s="1157"/>
      <c r="AE43" s="706"/>
      <c r="AF43" s="707"/>
      <c r="AG43" s="707"/>
      <c r="AH43" s="22"/>
    </row>
    <row r="44" spans="1:78" s="525" customFormat="1" ht="39.950000000000003" customHeight="1">
      <c r="A44" s="45">
        <v>33</v>
      </c>
      <c r="B44" s="47" t="s">
        <v>1526</v>
      </c>
      <c r="C44" s="188"/>
      <c r="D44" s="725"/>
      <c r="E44" s="725"/>
      <c r="F44" s="725"/>
      <c r="G44" s="189"/>
      <c r="H44" s="725"/>
      <c r="I44" s="725"/>
      <c r="J44" s="725"/>
      <c r="K44" s="725"/>
      <c r="L44" s="725"/>
      <c r="M44" s="725"/>
      <c r="N44" s="725"/>
      <c r="O44" s="1153"/>
      <c r="P44" s="725"/>
      <c r="Q44" s="1153"/>
      <c r="R44" s="725"/>
      <c r="S44" s="1153"/>
      <c r="T44" s="1153"/>
      <c r="U44" s="1153"/>
      <c r="V44" s="725"/>
      <c r="W44" s="1153"/>
      <c r="X44" s="1153"/>
      <c r="Y44" s="1153"/>
      <c r="Z44" s="725"/>
      <c r="AA44" s="1153"/>
      <c r="AB44" s="725"/>
      <c r="AC44" s="725"/>
      <c r="AD44" s="733">
        <v>0</v>
      </c>
      <c r="AE44" s="682">
        <v>0</v>
      </c>
      <c r="AF44" s="733"/>
      <c r="AG44" s="189">
        <v>0</v>
      </c>
      <c r="AH44" s="23">
        <f>SUM(C44:AG44)</f>
        <v>0</v>
      </c>
    </row>
    <row r="45" spans="1:78" s="525" customFormat="1" ht="58.35" customHeight="1">
      <c r="A45" s="45">
        <v>34</v>
      </c>
      <c r="B45" s="48" t="s">
        <v>1527</v>
      </c>
      <c r="C45" s="1158">
        <f t="shared" ref="C45:AG45" si="4">SUM(C41:C44)</f>
        <v>0</v>
      </c>
      <c r="D45" s="1158">
        <f t="shared" si="4"/>
        <v>0</v>
      </c>
      <c r="E45" s="24">
        <f t="shared" si="4"/>
        <v>0</v>
      </c>
      <c r="F45" s="24">
        <f t="shared" si="4"/>
        <v>0</v>
      </c>
      <c r="G45" s="24">
        <f t="shared" si="4"/>
        <v>0</v>
      </c>
      <c r="H45" s="24">
        <f t="shared" si="4"/>
        <v>0</v>
      </c>
      <c r="I45" s="24">
        <f t="shared" si="4"/>
        <v>0</v>
      </c>
      <c r="J45" s="24">
        <f t="shared" si="4"/>
        <v>0</v>
      </c>
      <c r="K45" s="24">
        <f t="shared" si="4"/>
        <v>0</v>
      </c>
      <c r="L45" s="24">
        <f t="shared" si="4"/>
        <v>0</v>
      </c>
      <c r="M45" s="24">
        <f t="shared" si="4"/>
        <v>0</v>
      </c>
      <c r="N45" s="24">
        <f t="shared" si="4"/>
        <v>0</v>
      </c>
      <c r="O45" s="24">
        <f t="shared" si="4"/>
        <v>0</v>
      </c>
      <c r="P45" s="24">
        <f t="shared" si="4"/>
        <v>0</v>
      </c>
      <c r="Q45" s="24">
        <f t="shared" si="4"/>
        <v>0</v>
      </c>
      <c r="R45" s="24">
        <f t="shared" si="4"/>
        <v>0</v>
      </c>
      <c r="S45" s="24">
        <f t="shared" si="4"/>
        <v>69423.26999999999</v>
      </c>
      <c r="T45" s="24">
        <f t="shared" si="4"/>
        <v>66210.63</v>
      </c>
      <c r="U45" s="24">
        <f t="shared" si="4"/>
        <v>63605.850000000006</v>
      </c>
      <c r="V45" s="24">
        <f t="shared" si="4"/>
        <v>52543.5</v>
      </c>
      <c r="W45" s="24">
        <f t="shared" si="4"/>
        <v>55910.490000000005</v>
      </c>
      <c r="X45" s="24">
        <f t="shared" si="4"/>
        <v>50531.29</v>
      </c>
      <c r="Y45" s="24">
        <f t="shared" si="4"/>
        <v>66845.62</v>
      </c>
      <c r="Z45" s="24">
        <f t="shared" si="4"/>
        <v>59493.31</v>
      </c>
      <c r="AA45" s="24">
        <f t="shared" si="4"/>
        <v>48760.020000000004</v>
      </c>
      <c r="AB45" s="24">
        <f t="shared" si="4"/>
        <v>52848.61</v>
      </c>
      <c r="AC45" s="24">
        <f t="shared" si="4"/>
        <v>41447.78</v>
      </c>
      <c r="AD45" s="728">
        <v>0</v>
      </c>
      <c r="AE45" s="728">
        <v>0</v>
      </c>
      <c r="AF45" s="527"/>
      <c r="AG45" s="527">
        <f t="shared" si="4"/>
        <v>0</v>
      </c>
      <c r="AH45" s="23">
        <f>SUM(AH41:AH44)</f>
        <v>781415.54</v>
      </c>
    </row>
    <row r="46" spans="1:78" ht="56.45" customHeight="1" thickBot="1">
      <c r="A46" s="45">
        <v>35</v>
      </c>
      <c r="B46" s="735" t="s">
        <v>1528</v>
      </c>
      <c r="C46" s="188"/>
      <c r="D46" s="725"/>
      <c r="E46" s="725"/>
      <c r="F46" s="725"/>
      <c r="G46" s="189"/>
      <c r="H46" s="725"/>
      <c r="I46" s="725"/>
      <c r="J46" s="725">
        <v>19.247819222730328</v>
      </c>
      <c r="K46" s="725">
        <v>19.858623527817695</v>
      </c>
      <c r="L46" s="725">
        <v>4.6741151519493993</v>
      </c>
      <c r="M46" s="725">
        <v>0</v>
      </c>
      <c r="N46" s="725">
        <v>0</v>
      </c>
      <c r="O46" s="1153">
        <v>0</v>
      </c>
      <c r="P46" s="725">
        <v>0</v>
      </c>
      <c r="Q46" s="1153">
        <v>0</v>
      </c>
      <c r="R46" s="725">
        <v>0</v>
      </c>
      <c r="S46" s="1153">
        <v>0</v>
      </c>
      <c r="T46" s="1153">
        <v>0</v>
      </c>
      <c r="U46" s="1153">
        <v>0</v>
      </c>
      <c r="V46" s="725">
        <v>0</v>
      </c>
      <c r="W46" s="1153">
        <v>0</v>
      </c>
      <c r="X46" s="1153">
        <v>0</v>
      </c>
      <c r="Y46" s="1153">
        <v>0</v>
      </c>
      <c r="Z46" s="725">
        <v>0</v>
      </c>
      <c r="AA46" s="1153">
        <v>0</v>
      </c>
      <c r="AB46" s="725">
        <v>0</v>
      </c>
      <c r="AC46" s="725">
        <v>0</v>
      </c>
      <c r="AD46" s="733">
        <v>0</v>
      </c>
      <c r="AE46" s="682">
        <v>0</v>
      </c>
      <c r="AF46" s="733">
        <v>0</v>
      </c>
      <c r="AG46" s="189">
        <v>0</v>
      </c>
      <c r="AH46" s="23">
        <f>SUM(C46:AG46)</f>
        <v>43.780557902497428</v>
      </c>
      <c r="AI46" s="523"/>
      <c r="AJ46" s="523"/>
      <c r="AK46" s="523"/>
      <c r="AL46" s="523"/>
      <c r="AM46" s="523"/>
      <c r="AN46" s="523"/>
      <c r="AO46" s="523"/>
      <c r="AP46" s="523"/>
      <c r="AQ46" s="523"/>
      <c r="AR46" s="523"/>
      <c r="AS46" s="523"/>
      <c r="AT46" s="523"/>
      <c r="AU46" s="523"/>
      <c r="AV46" s="523"/>
      <c r="AW46" s="523"/>
      <c r="AX46" s="523"/>
      <c r="AY46" s="523"/>
      <c r="AZ46" s="523"/>
      <c r="BA46" s="523"/>
      <c r="BB46" s="523"/>
      <c r="BC46" s="523"/>
      <c r="BD46" s="523"/>
      <c r="BE46" s="523"/>
      <c r="BF46" s="523"/>
      <c r="BG46" s="523"/>
      <c r="BH46" s="523"/>
      <c r="BI46" s="523"/>
      <c r="BJ46" s="523"/>
      <c r="BK46" s="523"/>
      <c r="BL46" s="523"/>
      <c r="BM46" s="523"/>
      <c r="BN46" s="523"/>
      <c r="BO46" s="523"/>
      <c r="BP46" s="523"/>
      <c r="BQ46" s="523"/>
      <c r="BR46" s="523"/>
      <c r="BS46" s="523"/>
      <c r="BT46" s="523"/>
      <c r="BU46" s="523"/>
      <c r="BV46" s="523"/>
      <c r="BW46" s="523"/>
      <c r="BX46" s="523"/>
      <c r="BY46" s="523"/>
      <c r="BZ46" s="523"/>
    </row>
    <row r="47" spans="1:78" ht="30.6" customHeight="1" thickBot="1">
      <c r="A47" s="734">
        <v>36</v>
      </c>
      <c r="B47" s="736" t="s">
        <v>1529</v>
      </c>
      <c r="C47" s="722">
        <f t="shared" ref="C47:AC47" si="5">SUM(C45:C46)</f>
        <v>0</v>
      </c>
      <c r="D47" s="722">
        <f t="shared" si="5"/>
        <v>0</v>
      </c>
      <c r="E47" s="722">
        <f t="shared" si="5"/>
        <v>0</v>
      </c>
      <c r="F47" s="722">
        <f t="shared" si="5"/>
        <v>0</v>
      </c>
      <c r="G47" s="722">
        <f t="shared" si="5"/>
        <v>0</v>
      </c>
      <c r="H47" s="722">
        <f t="shared" si="5"/>
        <v>0</v>
      </c>
      <c r="I47" s="722">
        <f t="shared" si="5"/>
        <v>0</v>
      </c>
      <c r="J47" s="722">
        <f t="shared" si="5"/>
        <v>19.247819222730328</v>
      </c>
      <c r="K47" s="722">
        <f t="shared" si="5"/>
        <v>19.858623527817695</v>
      </c>
      <c r="L47" s="722">
        <f t="shared" si="5"/>
        <v>4.6741151519493993</v>
      </c>
      <c r="M47" s="722">
        <f t="shared" si="5"/>
        <v>0</v>
      </c>
      <c r="N47" s="722">
        <f t="shared" si="5"/>
        <v>0</v>
      </c>
      <c r="O47" s="722">
        <f t="shared" si="5"/>
        <v>0</v>
      </c>
      <c r="P47" s="722">
        <f t="shared" si="5"/>
        <v>0</v>
      </c>
      <c r="Q47" s="722">
        <f t="shared" si="5"/>
        <v>0</v>
      </c>
      <c r="R47" s="722">
        <f t="shared" si="5"/>
        <v>0</v>
      </c>
      <c r="S47" s="722">
        <f t="shared" si="5"/>
        <v>69423.26999999999</v>
      </c>
      <c r="T47" s="722">
        <f t="shared" si="5"/>
        <v>66210.63</v>
      </c>
      <c r="U47" s="722">
        <f t="shared" si="5"/>
        <v>63605.850000000006</v>
      </c>
      <c r="V47" s="722">
        <f t="shared" si="5"/>
        <v>52543.5</v>
      </c>
      <c r="W47" s="722">
        <f t="shared" si="5"/>
        <v>55910.490000000005</v>
      </c>
      <c r="X47" s="722">
        <f t="shared" si="5"/>
        <v>50531.29</v>
      </c>
      <c r="Y47" s="722">
        <f t="shared" si="5"/>
        <v>66845.62</v>
      </c>
      <c r="Z47" s="722">
        <f t="shared" si="5"/>
        <v>59493.31</v>
      </c>
      <c r="AA47" s="722">
        <f t="shared" si="5"/>
        <v>48760.020000000004</v>
      </c>
      <c r="AB47" s="722">
        <f t="shared" si="5"/>
        <v>52848.61</v>
      </c>
      <c r="AC47" s="722">
        <f t="shared" si="5"/>
        <v>41447.78</v>
      </c>
      <c r="AD47" s="722">
        <v>0</v>
      </c>
      <c r="AE47" s="722">
        <v>0</v>
      </c>
      <c r="AF47" s="689"/>
      <c r="AG47" s="689">
        <f>SUM(AG45:AG46)</f>
        <v>0</v>
      </c>
      <c r="AH47" s="25">
        <f>SUM(AH45:AH46)</f>
        <v>781459.32055790257</v>
      </c>
      <c r="AI47" s="523"/>
      <c r="AJ47" s="523"/>
      <c r="AK47" s="523"/>
      <c r="AL47" s="523"/>
      <c r="AM47" s="523"/>
      <c r="AN47" s="523"/>
      <c r="AO47" s="523"/>
      <c r="AP47" s="523"/>
      <c r="AQ47" s="523"/>
      <c r="AR47" s="523"/>
      <c r="AS47" s="523"/>
      <c r="AT47" s="523"/>
      <c r="AU47" s="523"/>
      <c r="AV47" s="523"/>
      <c r="AW47" s="523"/>
      <c r="AX47" s="523"/>
      <c r="AY47" s="523"/>
      <c r="AZ47" s="523"/>
      <c r="BA47" s="523"/>
      <c r="BB47" s="523"/>
      <c r="BC47" s="523"/>
      <c r="BD47" s="523"/>
      <c r="BE47" s="523"/>
      <c r="BF47" s="523"/>
      <c r="BG47" s="523"/>
      <c r="BH47" s="523"/>
      <c r="BI47" s="523"/>
      <c r="BJ47" s="523"/>
      <c r="BK47" s="523"/>
      <c r="BL47" s="523"/>
      <c r="BM47" s="523"/>
      <c r="BN47" s="523"/>
      <c r="BO47" s="523"/>
      <c r="BP47" s="523"/>
      <c r="BQ47" s="523"/>
      <c r="BR47" s="523"/>
      <c r="BS47" s="523"/>
      <c r="BT47" s="523"/>
      <c r="BU47" s="523"/>
      <c r="BV47" s="523"/>
      <c r="BW47" s="523"/>
      <c r="BX47" s="523"/>
      <c r="BY47" s="523"/>
      <c r="BZ47" s="523"/>
    </row>
    <row r="48" spans="1:78">
      <c r="AF48" s="523"/>
      <c r="AG48" s="523"/>
      <c r="AH48" s="523"/>
      <c r="AI48" s="523"/>
      <c r="AJ48" s="523"/>
      <c r="AK48" s="523"/>
      <c r="AL48" s="523"/>
      <c r="AM48" s="523"/>
      <c r="AN48" s="523"/>
      <c r="AO48" s="523"/>
      <c r="AP48" s="523"/>
      <c r="AQ48" s="523"/>
      <c r="AR48" s="523"/>
      <c r="AS48" s="523"/>
      <c r="AT48" s="523"/>
      <c r="AU48" s="523"/>
      <c r="AV48" s="523"/>
      <c r="AW48" s="523"/>
      <c r="AX48" s="523"/>
      <c r="AY48" s="523"/>
      <c r="AZ48" s="523"/>
      <c r="BA48" s="523"/>
      <c r="BB48" s="523"/>
      <c r="BC48" s="523"/>
      <c r="BD48" s="523"/>
      <c r="BE48" s="523"/>
      <c r="BF48" s="523"/>
      <c r="BG48" s="523"/>
      <c r="BH48" s="523"/>
      <c r="BI48" s="523"/>
      <c r="BJ48" s="523"/>
      <c r="BK48" s="523"/>
      <c r="BL48" s="523"/>
      <c r="BM48" s="523"/>
      <c r="BN48" s="523"/>
      <c r="BO48" s="523"/>
      <c r="BP48" s="523"/>
      <c r="BQ48" s="523"/>
      <c r="BR48" s="523"/>
      <c r="BS48" s="523"/>
      <c r="BT48" s="523"/>
      <c r="BU48" s="523"/>
      <c r="BV48" s="523"/>
      <c r="BW48" s="523"/>
      <c r="BX48" s="523"/>
      <c r="BY48" s="523"/>
      <c r="BZ48" s="523"/>
    </row>
    <row r="49" spans="32:78">
      <c r="AF49" s="523"/>
      <c r="AG49" s="523"/>
      <c r="AH49" s="523"/>
      <c r="AI49" s="523"/>
      <c r="AJ49" s="523"/>
      <c r="AK49" s="523"/>
      <c r="AL49" s="523"/>
      <c r="AM49" s="523"/>
      <c r="AN49" s="523"/>
      <c r="AO49" s="523"/>
      <c r="AP49" s="523"/>
      <c r="AQ49" s="523"/>
      <c r="AR49" s="523"/>
      <c r="AS49" s="523"/>
      <c r="AT49" s="523"/>
      <c r="AU49" s="523"/>
      <c r="AV49" s="523"/>
      <c r="AW49" s="523"/>
      <c r="AX49" s="523"/>
      <c r="AY49" s="523"/>
      <c r="AZ49" s="523"/>
      <c r="BA49" s="523"/>
      <c r="BB49" s="523"/>
      <c r="BC49" s="523"/>
      <c r="BD49" s="523"/>
      <c r="BE49" s="523"/>
      <c r="BF49" s="523"/>
      <c r="BG49" s="523"/>
      <c r="BH49" s="523"/>
      <c r="BI49" s="523"/>
      <c r="BJ49" s="523"/>
      <c r="BK49" s="523"/>
      <c r="BL49" s="523"/>
      <c r="BM49" s="523"/>
      <c r="BN49" s="523"/>
      <c r="BO49" s="523"/>
      <c r="BP49" s="523"/>
      <c r="BQ49" s="523"/>
      <c r="BR49" s="523"/>
      <c r="BS49" s="523"/>
      <c r="BT49" s="523"/>
      <c r="BU49" s="523"/>
      <c r="BV49" s="523"/>
      <c r="BW49" s="523"/>
      <c r="BX49" s="523"/>
      <c r="BY49" s="523"/>
      <c r="BZ49" s="523"/>
    </row>
    <row r="50" spans="32:78">
      <c r="AF50" s="523"/>
      <c r="AG50" s="523"/>
      <c r="AH50" s="523"/>
      <c r="AI50" s="523"/>
      <c r="AJ50" s="523"/>
      <c r="AK50" s="523"/>
      <c r="AL50" s="523"/>
      <c r="AM50" s="523"/>
      <c r="AN50" s="523"/>
      <c r="AO50" s="523"/>
      <c r="AP50" s="523"/>
      <c r="AQ50" s="523"/>
      <c r="AR50" s="523"/>
      <c r="AS50" s="523"/>
      <c r="AT50" s="523"/>
      <c r="AU50" s="523"/>
      <c r="AV50" s="523"/>
      <c r="AW50" s="523"/>
      <c r="AX50" s="523"/>
      <c r="AY50" s="523"/>
      <c r="AZ50" s="523"/>
      <c r="BA50" s="523"/>
      <c r="BB50" s="523"/>
      <c r="BC50" s="523"/>
      <c r="BD50" s="523"/>
      <c r="BE50" s="523"/>
      <c r="BF50" s="523"/>
      <c r="BG50" s="523"/>
      <c r="BH50" s="523"/>
      <c r="BI50" s="523"/>
      <c r="BJ50" s="523"/>
      <c r="BK50" s="523"/>
      <c r="BL50" s="523"/>
      <c r="BM50" s="523"/>
      <c r="BN50" s="523"/>
      <c r="BO50" s="523"/>
      <c r="BP50" s="523"/>
      <c r="BQ50" s="523"/>
      <c r="BR50" s="523"/>
      <c r="BS50" s="523"/>
      <c r="BT50" s="523"/>
      <c r="BU50" s="523"/>
      <c r="BV50" s="523"/>
      <c r="BW50" s="523"/>
      <c r="BX50" s="523"/>
      <c r="BY50" s="523"/>
      <c r="BZ50" s="523"/>
    </row>
    <row r="51" spans="32:78">
      <c r="AF51" s="523"/>
      <c r="AG51" s="523"/>
      <c r="AH51" s="523"/>
      <c r="AI51" s="523"/>
      <c r="AJ51" s="523"/>
      <c r="AK51" s="523"/>
      <c r="AL51" s="523"/>
      <c r="AM51" s="523"/>
      <c r="AN51" s="523"/>
      <c r="AO51" s="523"/>
      <c r="AP51" s="523"/>
      <c r="AQ51" s="523"/>
      <c r="AR51" s="523"/>
      <c r="AS51" s="523"/>
      <c r="AT51" s="523"/>
      <c r="AU51" s="523"/>
      <c r="AV51" s="523"/>
      <c r="AW51" s="523"/>
      <c r="AX51" s="523"/>
      <c r="AY51" s="523"/>
      <c r="AZ51" s="523"/>
      <c r="BA51" s="523"/>
      <c r="BB51" s="523"/>
      <c r="BC51" s="523"/>
      <c r="BD51" s="523"/>
      <c r="BE51" s="523"/>
      <c r="BF51" s="523"/>
      <c r="BG51" s="523"/>
      <c r="BH51" s="523"/>
      <c r="BI51" s="523"/>
      <c r="BJ51" s="523"/>
      <c r="BK51" s="523"/>
      <c r="BL51" s="523"/>
      <c r="BM51" s="523"/>
      <c r="BN51" s="523"/>
      <c r="BO51" s="523"/>
      <c r="BP51" s="523"/>
      <c r="BQ51" s="523"/>
      <c r="BR51" s="523"/>
      <c r="BS51" s="523"/>
      <c r="BT51" s="523"/>
      <c r="BU51" s="523"/>
      <c r="BV51" s="523"/>
      <c r="BW51" s="523"/>
      <c r="BX51" s="523"/>
      <c r="BY51" s="523"/>
      <c r="BZ51" s="523"/>
    </row>
    <row r="52" spans="32:78">
      <c r="AF52" s="523"/>
      <c r="AG52" s="523"/>
      <c r="AH52" s="523"/>
      <c r="AI52" s="523"/>
      <c r="AJ52" s="523"/>
      <c r="AK52" s="523"/>
      <c r="AL52" s="523"/>
      <c r="AM52" s="523"/>
      <c r="AN52" s="523"/>
      <c r="AO52" s="523"/>
      <c r="AP52" s="523"/>
      <c r="AQ52" s="523"/>
      <c r="AR52" s="523"/>
      <c r="AS52" s="523"/>
      <c r="AT52" s="523"/>
      <c r="AU52" s="523"/>
      <c r="AV52" s="523"/>
      <c r="AW52" s="523"/>
      <c r="AX52" s="523"/>
      <c r="AY52" s="523"/>
      <c r="AZ52" s="523"/>
      <c r="BA52" s="523"/>
      <c r="BB52" s="523"/>
      <c r="BC52" s="523"/>
      <c r="BD52" s="523"/>
      <c r="BE52" s="523"/>
      <c r="BF52" s="523"/>
      <c r="BG52" s="523"/>
      <c r="BH52" s="523"/>
      <c r="BI52" s="523"/>
      <c r="BJ52" s="523"/>
      <c r="BK52" s="523"/>
      <c r="BL52" s="523"/>
      <c r="BM52" s="523"/>
      <c r="BN52" s="523"/>
      <c r="BO52" s="523"/>
      <c r="BP52" s="523"/>
      <c r="BQ52" s="523"/>
      <c r="BR52" s="523"/>
      <c r="BS52" s="523"/>
      <c r="BT52" s="523"/>
      <c r="BU52" s="523"/>
      <c r="BV52" s="523"/>
      <c r="BW52" s="523"/>
      <c r="BX52" s="523"/>
      <c r="BY52" s="523"/>
      <c r="BZ52" s="523"/>
    </row>
    <row r="53" spans="32:78">
      <c r="AF53" s="523"/>
      <c r="AG53" s="523"/>
      <c r="AH53" s="523"/>
      <c r="AI53" s="523"/>
      <c r="AJ53" s="523"/>
      <c r="AK53" s="523"/>
      <c r="AL53" s="523"/>
      <c r="AM53" s="523"/>
      <c r="AN53" s="523"/>
      <c r="AO53" s="523"/>
      <c r="AP53" s="523"/>
      <c r="AQ53" s="523"/>
      <c r="AR53" s="523"/>
      <c r="AS53" s="523"/>
      <c r="AT53" s="523"/>
      <c r="AU53" s="523"/>
      <c r="AV53" s="523"/>
      <c r="AW53" s="523"/>
      <c r="AX53" s="523"/>
      <c r="AY53" s="523"/>
      <c r="AZ53" s="523"/>
      <c r="BA53" s="523"/>
      <c r="BB53" s="523"/>
      <c r="BC53" s="523"/>
      <c r="BD53" s="523"/>
      <c r="BE53" s="523"/>
      <c r="BF53" s="523"/>
      <c r="BG53" s="523"/>
      <c r="BH53" s="523"/>
      <c r="BI53" s="523"/>
      <c r="BJ53" s="523"/>
      <c r="BK53" s="523"/>
      <c r="BL53" s="523"/>
      <c r="BM53" s="523"/>
      <c r="BN53" s="523"/>
      <c r="BO53" s="523"/>
      <c r="BP53" s="523"/>
      <c r="BQ53" s="523"/>
      <c r="BR53" s="523"/>
      <c r="BS53" s="523"/>
      <c r="BT53" s="523"/>
      <c r="BU53" s="523"/>
      <c r="BV53" s="523"/>
      <c r="BW53" s="523"/>
      <c r="BX53" s="523"/>
      <c r="BY53" s="523"/>
      <c r="BZ53" s="523"/>
    </row>
    <row r="54" spans="32:78">
      <c r="AF54" s="523"/>
      <c r="AG54" s="523"/>
      <c r="AH54" s="523"/>
      <c r="AI54" s="523"/>
      <c r="AJ54" s="523"/>
      <c r="AK54" s="523"/>
      <c r="AL54" s="523"/>
      <c r="AM54" s="523"/>
      <c r="AN54" s="523"/>
      <c r="AO54" s="523"/>
      <c r="AP54" s="523"/>
      <c r="AQ54" s="523"/>
      <c r="AR54" s="523"/>
      <c r="AS54" s="523"/>
      <c r="AT54" s="523"/>
      <c r="AU54" s="523"/>
      <c r="AV54" s="523"/>
      <c r="AW54" s="523"/>
      <c r="AX54" s="523"/>
      <c r="AY54" s="523"/>
      <c r="AZ54" s="523"/>
      <c r="BA54" s="523"/>
      <c r="BB54" s="523"/>
      <c r="BC54" s="523"/>
      <c r="BD54" s="523"/>
      <c r="BE54" s="523"/>
      <c r="BF54" s="523"/>
      <c r="BG54" s="523"/>
      <c r="BH54" s="523"/>
      <c r="BI54" s="523"/>
      <c r="BJ54" s="523"/>
      <c r="BK54" s="523"/>
      <c r="BL54" s="523"/>
      <c r="BM54" s="523"/>
      <c r="BN54" s="523"/>
      <c r="BO54" s="523"/>
      <c r="BP54" s="523"/>
      <c r="BQ54" s="523"/>
      <c r="BR54" s="523"/>
      <c r="BS54" s="523"/>
      <c r="BT54" s="523"/>
      <c r="BU54" s="523"/>
      <c r="BV54" s="523"/>
      <c r="BW54" s="523"/>
      <c r="BX54" s="523"/>
      <c r="BY54" s="523"/>
      <c r="BZ54" s="523"/>
    </row>
    <row r="55" spans="32:78">
      <c r="AF55" s="523"/>
      <c r="AG55" s="523"/>
      <c r="AH55" s="523"/>
      <c r="AI55" s="523"/>
      <c r="AJ55" s="523"/>
      <c r="AK55" s="523"/>
      <c r="AL55" s="523"/>
      <c r="AM55" s="523"/>
      <c r="AN55" s="523"/>
      <c r="AO55" s="523"/>
      <c r="AP55" s="523"/>
      <c r="AQ55" s="523"/>
      <c r="AR55" s="523"/>
      <c r="AS55" s="523"/>
      <c r="AT55" s="523"/>
      <c r="AU55" s="523"/>
      <c r="AV55" s="523"/>
      <c r="AW55" s="523"/>
      <c r="AX55" s="523"/>
      <c r="AY55" s="523"/>
      <c r="AZ55" s="523"/>
      <c r="BA55" s="523"/>
      <c r="BB55" s="523"/>
      <c r="BC55" s="523"/>
      <c r="BD55" s="523"/>
      <c r="BE55" s="523"/>
      <c r="BF55" s="523"/>
      <c r="BG55" s="523"/>
      <c r="BH55" s="523"/>
      <c r="BI55" s="523"/>
      <c r="BJ55" s="523"/>
      <c r="BK55" s="523"/>
      <c r="BL55" s="523"/>
      <c r="BM55" s="523"/>
      <c r="BN55" s="523"/>
      <c r="BO55" s="523"/>
      <c r="BP55" s="523"/>
      <c r="BQ55" s="523"/>
      <c r="BR55" s="523"/>
      <c r="BS55" s="523"/>
      <c r="BT55" s="523"/>
      <c r="BU55" s="523"/>
      <c r="BV55" s="523"/>
      <c r="BW55" s="523"/>
      <c r="BX55" s="523"/>
      <c r="BY55" s="523"/>
      <c r="BZ55" s="523"/>
    </row>
    <row r="56" spans="32:78">
      <c r="AF56" s="523"/>
      <c r="AG56" s="523"/>
      <c r="AH56" s="523"/>
      <c r="AI56" s="523"/>
      <c r="AJ56" s="523"/>
      <c r="AK56" s="523"/>
      <c r="AL56" s="523"/>
      <c r="AM56" s="523"/>
      <c r="AN56" s="523"/>
      <c r="AO56" s="523"/>
      <c r="AP56" s="523"/>
      <c r="AQ56" s="523"/>
      <c r="AR56" s="523"/>
      <c r="AS56" s="523"/>
      <c r="AT56" s="523"/>
      <c r="AU56" s="523"/>
      <c r="AV56" s="523"/>
      <c r="AW56" s="523"/>
      <c r="AX56" s="523"/>
      <c r="AY56" s="523"/>
      <c r="AZ56" s="523"/>
      <c r="BA56" s="523"/>
      <c r="BB56" s="523"/>
      <c r="BC56" s="523"/>
      <c r="BD56" s="523"/>
      <c r="BE56" s="523"/>
      <c r="BF56" s="523"/>
      <c r="BG56" s="523"/>
      <c r="BH56" s="523"/>
      <c r="BI56" s="523"/>
      <c r="BJ56" s="523"/>
      <c r="BK56" s="523"/>
      <c r="BL56" s="523"/>
      <c r="BM56" s="523"/>
      <c r="BN56" s="523"/>
      <c r="BO56" s="523"/>
      <c r="BP56" s="523"/>
      <c r="BQ56" s="523"/>
      <c r="BR56" s="523"/>
      <c r="BS56" s="523"/>
      <c r="BT56" s="523"/>
      <c r="BU56" s="523"/>
      <c r="BV56" s="523"/>
      <c r="BW56" s="523"/>
      <c r="BX56" s="523"/>
      <c r="BY56" s="523"/>
      <c r="BZ56" s="523"/>
    </row>
    <row r="57" spans="32:78">
      <c r="AF57" s="523"/>
      <c r="AG57" s="523"/>
      <c r="AH57" s="523"/>
      <c r="AI57" s="523"/>
      <c r="AJ57" s="523"/>
      <c r="AK57" s="523"/>
      <c r="AL57" s="523"/>
      <c r="AM57" s="523"/>
      <c r="AN57" s="523"/>
      <c r="AO57" s="523"/>
      <c r="AP57" s="523"/>
      <c r="AQ57" s="523"/>
      <c r="AR57" s="523"/>
      <c r="AS57" s="523"/>
      <c r="AT57" s="523"/>
      <c r="AU57" s="523"/>
      <c r="AV57" s="523"/>
      <c r="AW57" s="523"/>
      <c r="AX57" s="523"/>
      <c r="AY57" s="523"/>
      <c r="AZ57" s="523"/>
      <c r="BA57" s="523"/>
      <c r="BB57" s="523"/>
      <c r="BC57" s="523"/>
      <c r="BD57" s="523"/>
      <c r="BE57" s="523"/>
      <c r="BF57" s="523"/>
      <c r="BG57" s="523"/>
      <c r="BH57" s="523"/>
      <c r="BI57" s="523"/>
      <c r="BJ57" s="523"/>
      <c r="BK57" s="523"/>
      <c r="BL57" s="523"/>
      <c r="BM57" s="523"/>
      <c r="BN57" s="523"/>
      <c r="BO57" s="523"/>
      <c r="BP57" s="523"/>
      <c r="BQ57" s="523"/>
      <c r="BR57" s="523"/>
      <c r="BS57" s="523"/>
      <c r="BT57" s="523"/>
      <c r="BU57" s="523"/>
      <c r="BV57" s="523"/>
      <c r="BW57" s="523"/>
      <c r="BX57" s="523"/>
      <c r="BY57" s="523"/>
      <c r="BZ57" s="523"/>
    </row>
    <row r="58" spans="32:78">
      <c r="AF58" s="523"/>
      <c r="AG58" s="523"/>
      <c r="AH58" s="523"/>
      <c r="AI58" s="523"/>
      <c r="AJ58" s="523"/>
      <c r="AK58" s="523"/>
      <c r="AL58" s="523"/>
      <c r="AM58" s="523"/>
      <c r="AN58" s="523"/>
      <c r="AO58" s="523"/>
      <c r="AP58" s="523"/>
      <c r="AQ58" s="523"/>
      <c r="AR58" s="523"/>
      <c r="AS58" s="523"/>
      <c r="AT58" s="523"/>
      <c r="AU58" s="523"/>
      <c r="AV58" s="523"/>
      <c r="AW58" s="523"/>
      <c r="AX58" s="523"/>
      <c r="AY58" s="523"/>
      <c r="AZ58" s="523"/>
      <c r="BA58" s="523"/>
      <c r="BB58" s="523"/>
      <c r="BC58" s="523"/>
      <c r="BD58" s="523"/>
      <c r="BE58" s="523"/>
      <c r="BF58" s="523"/>
      <c r="BG58" s="523"/>
      <c r="BH58" s="523"/>
      <c r="BI58" s="523"/>
      <c r="BJ58" s="523"/>
      <c r="BK58" s="523"/>
      <c r="BL58" s="523"/>
      <c r="BM58" s="523"/>
      <c r="BN58" s="523"/>
      <c r="BO58" s="523"/>
      <c r="BP58" s="523"/>
      <c r="BQ58" s="523"/>
      <c r="BR58" s="523"/>
      <c r="BS58" s="523"/>
      <c r="BT58" s="523"/>
      <c r="BU58" s="523"/>
      <c r="BV58" s="523"/>
      <c r="BW58" s="523"/>
      <c r="BX58" s="523"/>
      <c r="BY58" s="523"/>
      <c r="BZ58" s="523"/>
    </row>
    <row r="59" spans="32:78">
      <c r="AF59" s="523"/>
      <c r="AG59" s="523"/>
      <c r="AH59" s="523"/>
      <c r="AI59" s="523"/>
      <c r="AJ59" s="523"/>
      <c r="AK59" s="523"/>
      <c r="AL59" s="523"/>
      <c r="AM59" s="523"/>
      <c r="AN59" s="523"/>
      <c r="AO59" s="523"/>
      <c r="AP59" s="523"/>
      <c r="AQ59" s="523"/>
      <c r="AR59" s="523"/>
      <c r="AS59" s="523"/>
      <c r="AT59" s="523"/>
      <c r="AU59" s="523"/>
      <c r="AV59" s="523"/>
      <c r="AW59" s="523"/>
      <c r="AX59" s="523"/>
      <c r="AY59" s="523"/>
      <c r="AZ59" s="523"/>
      <c r="BA59" s="523"/>
      <c r="BB59" s="523"/>
      <c r="BC59" s="523"/>
      <c r="BD59" s="523"/>
      <c r="BE59" s="523"/>
      <c r="BF59" s="523"/>
      <c r="BG59" s="523"/>
      <c r="BH59" s="523"/>
      <c r="BI59" s="523"/>
      <c r="BJ59" s="523"/>
      <c r="BK59" s="523"/>
      <c r="BL59" s="523"/>
      <c r="BM59" s="523"/>
      <c r="BN59" s="523"/>
      <c r="BO59" s="523"/>
      <c r="BP59" s="523"/>
      <c r="BQ59" s="523"/>
      <c r="BR59" s="523"/>
      <c r="BS59" s="523"/>
      <c r="BT59" s="523"/>
      <c r="BU59" s="523"/>
      <c r="BV59" s="523"/>
      <c r="BW59" s="523"/>
      <c r="BX59" s="523"/>
      <c r="BY59" s="523"/>
      <c r="BZ59" s="523"/>
    </row>
  </sheetData>
  <sheetProtection formatColumns="0"/>
  <pageMargins left="0.7" right="0.7" top="0.75" bottom="0.75" header="0.3" footer="0.3"/>
  <pageSetup scale="48" orientation="landscape" r:id="rId1"/>
  <headerFooter>
    <oddFooter>&amp;CPage &amp;P of &amp;N&amp;R&amp;D</oddFooter>
  </headerFooter>
  <colBreaks count="2" manualBreakCount="2">
    <brk id="14" max="50" man="1"/>
    <brk id="26" max="50"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L51"/>
  <sheetViews>
    <sheetView zoomScale="70" zoomScaleNormal="70" zoomScaleSheetLayoutView="100" workbookViewId="0">
      <selection activeCell="T25" sqref="T25"/>
    </sheetView>
  </sheetViews>
  <sheetFormatPr defaultColWidth="9.140625" defaultRowHeight="12.6"/>
  <cols>
    <col min="1" max="1" width="26.85546875" style="26" bestFit="1" customWidth="1"/>
    <col min="2" max="2" width="11" customWidth="1"/>
    <col min="3" max="3" width="10.42578125" customWidth="1"/>
    <col min="4" max="4" width="4" customWidth="1"/>
    <col min="5" max="5" width="10.140625" bestFit="1" customWidth="1"/>
    <col min="6" max="11" width="8.85546875" customWidth="1"/>
    <col min="12" max="16384" width="9.140625" style="2"/>
  </cols>
  <sheetData>
    <row r="1" spans="1:11" ht="15.6">
      <c r="A1" s="58" t="s">
        <v>1534</v>
      </c>
    </row>
    <row r="2" spans="1:11" ht="23.25" customHeight="1">
      <c r="A2" s="32" t="s">
        <v>1535</v>
      </c>
      <c r="B2" s="42" t="s">
        <v>1298</v>
      </c>
      <c r="E2" t="s">
        <v>1536</v>
      </c>
    </row>
    <row r="3" spans="1:11" ht="18.75" customHeight="1">
      <c r="A3" s="30" t="s">
        <v>1537</v>
      </c>
      <c r="B3" s="43" t="s">
        <v>1300</v>
      </c>
      <c r="C3" s="33"/>
      <c r="E3" s="1159" t="s">
        <v>1536</v>
      </c>
    </row>
    <row r="4" spans="1:11" ht="12.95">
      <c r="A4" s="29"/>
      <c r="B4" s="33"/>
    </row>
    <row r="5" spans="1:11" ht="12.95">
      <c r="A5" s="31"/>
    </row>
    <row r="6" spans="1:11" ht="18">
      <c r="A6" s="977" t="s">
        <v>1538</v>
      </c>
      <c r="B6" s="977"/>
      <c r="C6" s="977"/>
      <c r="D6" s="977"/>
      <c r="E6" s="977"/>
      <c r="F6" s="977"/>
      <c r="G6" s="977"/>
      <c r="H6" s="977"/>
      <c r="I6" s="977"/>
      <c r="J6" s="977"/>
    </row>
    <row r="7" spans="1:11" ht="18">
      <c r="A7" s="977" t="s">
        <v>1539</v>
      </c>
      <c r="B7" s="977"/>
      <c r="C7" s="977"/>
      <c r="D7" s="977"/>
      <c r="E7" s="977"/>
      <c r="F7" s="977"/>
      <c r="G7" s="977"/>
      <c r="H7" s="977"/>
      <c r="I7" s="977"/>
      <c r="J7" s="977"/>
    </row>
    <row r="8" spans="1:11" ht="18">
      <c r="A8" s="977" t="s">
        <v>1540</v>
      </c>
      <c r="B8" s="977"/>
      <c r="C8" s="977"/>
      <c r="D8" s="977"/>
      <c r="E8" s="977"/>
      <c r="F8" s="977"/>
      <c r="G8" s="977"/>
      <c r="H8" s="977"/>
      <c r="I8" s="977"/>
      <c r="J8" s="977"/>
    </row>
    <row r="9" spans="1:11">
      <c r="A9"/>
      <c r="I9" t="s">
        <v>1454</v>
      </c>
    </row>
    <row r="10" spans="1:11" ht="18">
      <c r="A10" s="979" t="str">
        <f>+B2</f>
        <v>Tufts Health Public Plan, Inc.</v>
      </c>
      <c r="B10" s="979"/>
      <c r="C10" s="979"/>
      <c r="D10" s="979"/>
      <c r="E10" s="979"/>
      <c r="F10" s="979"/>
      <c r="G10" s="979"/>
      <c r="H10" s="979"/>
      <c r="I10" s="979"/>
      <c r="J10" s="979"/>
    </row>
    <row r="11" spans="1:11" ht="18">
      <c r="A11" s="978" t="str">
        <f>"For the Period Ending " &amp;TEXT(B3,"mm/dd/yy")</f>
        <v>For the Period Ending 01/01/2022 to 12/31/2022</v>
      </c>
      <c r="B11" s="978"/>
      <c r="C11" s="978"/>
      <c r="D11" s="978"/>
      <c r="E11" s="978"/>
      <c r="F11" s="978"/>
      <c r="G11" s="978"/>
      <c r="H11" s="978"/>
      <c r="I11" s="978"/>
      <c r="J11" s="978"/>
    </row>
    <row r="12" spans="1:11" ht="18">
      <c r="A12" s="886"/>
      <c r="B12" s="886"/>
      <c r="C12" s="886"/>
      <c r="D12" s="886"/>
      <c r="E12" s="886"/>
      <c r="F12" s="886"/>
      <c r="G12" s="886"/>
      <c r="H12" s="886"/>
      <c r="I12" s="886"/>
      <c r="J12" s="886"/>
    </row>
    <row r="13" spans="1:11" ht="18">
      <c r="A13" s="977" t="s">
        <v>1541</v>
      </c>
      <c r="B13" s="977"/>
      <c r="C13" s="977" t="s">
        <v>1542</v>
      </c>
      <c r="D13" s="977"/>
      <c r="E13" s="977"/>
      <c r="F13" s="977"/>
      <c r="G13" s="977"/>
      <c r="H13" s="977"/>
      <c r="I13" s="977"/>
      <c r="J13" s="977"/>
      <c r="K13" s="34"/>
    </row>
    <row r="14" spans="1:11" ht="15.6">
      <c r="A14" s="16"/>
      <c r="B14" s="2"/>
      <c r="C14" s="5"/>
      <c r="D14" s="5"/>
      <c r="E14" s="3"/>
      <c r="F14" s="3"/>
      <c r="G14" s="3"/>
      <c r="H14" s="3"/>
      <c r="I14" s="3"/>
      <c r="J14" s="3"/>
      <c r="K14" s="2"/>
    </row>
    <row r="15" spans="1:11" ht="15.6">
      <c r="A15" s="16"/>
      <c r="B15" s="2"/>
      <c r="C15" s="5"/>
      <c r="D15" s="5"/>
      <c r="E15" s="3"/>
      <c r="F15" s="3"/>
      <c r="G15" s="3"/>
      <c r="H15" s="3"/>
      <c r="I15" s="3"/>
      <c r="J15" s="3"/>
      <c r="K15" s="2"/>
    </row>
    <row r="16" spans="1:11">
      <c r="A16" s="16"/>
      <c r="B16" s="2"/>
      <c r="C16" s="3"/>
      <c r="D16" s="3"/>
      <c r="E16" s="3"/>
      <c r="F16" s="3"/>
      <c r="G16" s="3"/>
      <c r="H16" s="3"/>
      <c r="I16" s="3"/>
      <c r="J16" s="3"/>
      <c r="K16" s="2"/>
    </row>
    <row r="17" spans="1:12">
      <c r="A17" s="16"/>
      <c r="B17" s="2"/>
      <c r="C17" s="2"/>
      <c r="D17" s="3"/>
      <c r="E17" s="3"/>
      <c r="F17" s="3"/>
      <c r="G17" s="3"/>
      <c r="H17" s="3"/>
      <c r="I17" s="3"/>
      <c r="J17" s="3"/>
      <c r="K17" s="2"/>
    </row>
    <row r="18" spans="1:12">
      <c r="A18" s="16"/>
      <c r="B18" s="2"/>
      <c r="C18" s="3"/>
      <c r="D18" s="3"/>
      <c r="E18" s="3"/>
      <c r="F18" s="3"/>
      <c r="G18" s="3"/>
      <c r="H18" s="3"/>
      <c r="I18" s="3"/>
      <c r="J18" s="3"/>
      <c r="K18" s="2"/>
    </row>
    <row r="19" spans="1:12">
      <c r="I19" t="s">
        <v>1454</v>
      </c>
    </row>
    <row r="20" spans="1:12" ht="15.6">
      <c r="A20" s="16"/>
      <c r="B20" s="2"/>
      <c r="C20" s="27"/>
      <c r="D20" s="2"/>
      <c r="E20" s="6"/>
      <c r="F20" s="6"/>
      <c r="G20" s="4"/>
      <c r="H20" s="7"/>
      <c r="I20" s="2"/>
      <c r="J20" s="2"/>
      <c r="K20" s="2"/>
    </row>
    <row r="21" spans="1:12" ht="15.6">
      <c r="A21" s="16"/>
      <c r="B21" s="2"/>
      <c r="C21" s="27"/>
      <c r="D21" s="2"/>
      <c r="E21" s="2"/>
      <c r="F21" s="2"/>
      <c r="G21" s="2"/>
      <c r="H21" s="2"/>
      <c r="I21" s="2"/>
      <c r="J21" s="2"/>
      <c r="K21" s="2"/>
    </row>
    <row r="22" spans="1:12" ht="15.6">
      <c r="A22" s="16"/>
      <c r="B22" s="2"/>
      <c r="C22" s="27"/>
      <c r="D22" s="2"/>
      <c r="E22" s="2"/>
      <c r="F22" s="2"/>
      <c r="G22" s="2"/>
      <c r="H22" s="2"/>
      <c r="I22" s="2"/>
      <c r="J22" s="2"/>
      <c r="K22" s="2"/>
    </row>
    <row r="23" spans="1:12" ht="15.95" thickBot="1">
      <c r="A23" s="16"/>
      <c r="B23" s="28" t="s">
        <v>1543</v>
      </c>
      <c r="C23" s="2"/>
      <c r="D23" s="8"/>
      <c r="E23" s="1160" t="s">
        <v>1303</v>
      </c>
      <c r="F23" s="1160"/>
      <c r="G23" s="1160"/>
      <c r="H23" s="1160"/>
      <c r="I23" s="2"/>
      <c r="J23" s="2"/>
      <c r="K23" s="2"/>
    </row>
    <row r="24" spans="1:12" ht="15.6">
      <c r="A24" s="16"/>
      <c r="B24" s="28"/>
      <c r="C24" s="2"/>
      <c r="D24" s="9"/>
      <c r="E24" s="2"/>
      <c r="F24" s="2"/>
      <c r="G24" s="2"/>
      <c r="H24" s="2"/>
      <c r="I24" s="2"/>
      <c r="J24" s="2"/>
      <c r="K24" s="2"/>
    </row>
    <row r="25" spans="1:12" ht="15.95" thickBot="1">
      <c r="A25" s="16"/>
      <c r="B25" s="28" t="s">
        <v>1544</v>
      </c>
      <c r="C25" s="2"/>
      <c r="D25" s="4"/>
      <c r="E25" s="1161" t="s">
        <v>1545</v>
      </c>
      <c r="F25" s="1161"/>
      <c r="G25" s="1161"/>
      <c r="H25" s="1161"/>
      <c r="I25" s="2"/>
      <c r="J25" s="2"/>
      <c r="K25" s="10"/>
    </row>
    <row r="26" spans="1:12" ht="15.6">
      <c r="A26" s="16"/>
      <c r="B26" s="28"/>
      <c r="C26" s="2"/>
      <c r="D26" s="9"/>
      <c r="E26" s="2"/>
      <c r="F26" s="2"/>
      <c r="G26" s="2"/>
      <c r="H26" s="2"/>
      <c r="I26" s="2"/>
      <c r="J26" s="2"/>
      <c r="K26" s="2"/>
    </row>
    <row r="27" spans="1:12" ht="15.95" thickBot="1">
      <c r="A27" s="16"/>
      <c r="B27" s="28" t="s">
        <v>1546</v>
      </c>
      <c r="C27" s="2"/>
      <c r="D27" s="4"/>
      <c r="E27" s="1161" t="s">
        <v>1547</v>
      </c>
      <c r="F27" s="1161"/>
      <c r="G27" s="1161"/>
      <c r="H27" s="1161"/>
      <c r="I27" s="2"/>
      <c r="J27" s="2"/>
      <c r="K27" s="2"/>
    </row>
    <row r="28" spans="1:12" ht="15.6">
      <c r="A28" s="16"/>
      <c r="B28" s="2"/>
      <c r="C28" s="27"/>
      <c r="D28" s="2"/>
      <c r="E28" s="2"/>
      <c r="F28" s="2"/>
      <c r="G28" s="2"/>
      <c r="H28" s="2"/>
      <c r="I28" s="2"/>
      <c r="J28" s="2"/>
      <c r="K28" s="2"/>
    </row>
    <row r="29" spans="1:12" ht="15.6">
      <c r="A29" s="16"/>
      <c r="B29" s="2"/>
      <c r="C29" s="27"/>
      <c r="D29" s="2"/>
      <c r="E29" s="2"/>
      <c r="F29" s="2"/>
      <c r="G29" s="2"/>
      <c r="H29" s="2"/>
      <c r="I29" s="2"/>
      <c r="J29" s="2"/>
      <c r="K29" s="2"/>
    </row>
    <row r="30" spans="1:12" ht="15.6">
      <c r="A30" s="16"/>
      <c r="B30" s="2"/>
      <c r="C30" s="27"/>
      <c r="D30" s="2"/>
      <c r="E30" s="2"/>
      <c r="F30" s="2"/>
      <c r="G30" s="2"/>
      <c r="H30" s="2"/>
      <c r="I30" s="2"/>
      <c r="J30" s="2"/>
      <c r="K30" s="2"/>
    </row>
    <row r="31" spans="1:12" ht="152.25" customHeight="1">
      <c r="A31" s="16"/>
      <c r="B31" s="980" t="s">
        <v>1548</v>
      </c>
      <c r="C31" s="980"/>
      <c r="D31" s="980"/>
      <c r="E31" s="980"/>
      <c r="F31" s="980"/>
      <c r="G31" s="980"/>
      <c r="H31" s="980"/>
      <c r="I31" s="980"/>
      <c r="J31" s="980"/>
      <c r="K31" s="2"/>
    </row>
    <row r="32" spans="1:12" ht="12.95">
      <c r="A32" s="16"/>
      <c r="B32" s="11"/>
      <c r="C32" s="12"/>
      <c r="D32" s="12"/>
      <c r="E32" s="12"/>
      <c r="F32" s="12"/>
      <c r="G32" s="12"/>
      <c r="H32" s="12"/>
      <c r="I32" s="12"/>
      <c r="J32" s="12"/>
      <c r="K32" s="12"/>
      <c r="L32" s="12"/>
    </row>
    <row r="33" spans="1:11">
      <c r="A33" s="16"/>
      <c r="B33" s="2"/>
      <c r="C33" s="2"/>
      <c r="D33" s="2"/>
      <c r="E33" s="2"/>
      <c r="F33" s="2"/>
      <c r="G33" s="2"/>
      <c r="H33" s="2"/>
      <c r="I33" s="2"/>
      <c r="J33" s="2"/>
      <c r="K33" s="2"/>
    </row>
    <row r="34" spans="1:11" ht="12.95" thickBot="1">
      <c r="A34" s="16"/>
      <c r="B34" s="2"/>
      <c r="C34" s="1162"/>
      <c r="D34" s="1162"/>
      <c r="E34" s="1162"/>
      <c r="F34" s="1162"/>
      <c r="G34" s="1162"/>
      <c r="H34" s="1162"/>
      <c r="I34" s="1162"/>
      <c r="J34" s="1162"/>
      <c r="K34" s="2"/>
    </row>
    <row r="35" spans="1:11">
      <c r="A35" s="16"/>
      <c r="B35" s="2"/>
      <c r="C35" s="16" t="s">
        <v>1549</v>
      </c>
      <c r="D35" s="2"/>
      <c r="E35" s="2"/>
      <c r="F35" s="2"/>
      <c r="G35" s="2"/>
      <c r="H35" s="2"/>
      <c r="I35" s="2"/>
      <c r="J35" s="2" t="s">
        <v>1549</v>
      </c>
      <c r="K35" s="2"/>
    </row>
    <row r="36" spans="1:11">
      <c r="A36" s="16"/>
      <c r="B36" s="2"/>
      <c r="C36" s="2"/>
      <c r="D36" s="2"/>
      <c r="E36" s="2"/>
      <c r="F36" s="2"/>
      <c r="G36" s="2"/>
      <c r="H36" s="2"/>
      <c r="I36" s="2"/>
      <c r="J36" s="2"/>
      <c r="K36" s="2"/>
    </row>
    <row r="37" spans="1:11">
      <c r="A37" s="16"/>
      <c r="B37" s="2"/>
      <c r="C37" s="2"/>
      <c r="D37" s="2"/>
      <c r="E37" s="2"/>
      <c r="F37" s="2"/>
      <c r="G37" s="2"/>
      <c r="H37" s="2"/>
      <c r="I37" s="2"/>
      <c r="J37" s="2"/>
      <c r="K37" s="2"/>
    </row>
    <row r="38" spans="1:11" ht="12.95" thickBot="1">
      <c r="A38" s="16"/>
      <c r="B38" s="2"/>
      <c r="C38" s="1163"/>
      <c r="D38" s="1164"/>
      <c r="E38" s="1164"/>
      <c r="F38" s="1164"/>
      <c r="G38" s="1164"/>
      <c r="H38" s="1162"/>
      <c r="I38" s="1162"/>
      <c r="J38" s="1162"/>
      <c r="K38" s="2"/>
    </row>
    <row r="39" spans="1:11">
      <c r="A39" s="16"/>
      <c r="B39" s="2"/>
      <c r="C39" s="15" t="s">
        <v>1550</v>
      </c>
      <c r="D39" s="2"/>
      <c r="E39" s="2"/>
      <c r="F39" s="2"/>
      <c r="G39" s="2"/>
      <c r="H39" s="2" t="s">
        <v>1544</v>
      </c>
      <c r="I39" s="2"/>
      <c r="J39" s="2" t="s">
        <v>1549</v>
      </c>
      <c r="K39" s="2"/>
    </row>
    <row r="40" spans="1:11">
      <c r="A40" s="16"/>
      <c r="B40" s="2"/>
      <c r="C40" s="2"/>
      <c r="D40" s="2"/>
      <c r="E40" s="2"/>
      <c r="F40" s="2"/>
      <c r="G40" s="2"/>
      <c r="H40" s="2"/>
      <c r="I40" s="2"/>
      <c r="J40" s="2"/>
      <c r="K40" s="2"/>
    </row>
    <row r="41" spans="1:11">
      <c r="A41" s="16"/>
      <c r="B41" s="2"/>
      <c r="C41" s="2"/>
      <c r="D41" s="2"/>
      <c r="E41" s="2"/>
      <c r="F41" s="2"/>
      <c r="G41" s="2"/>
      <c r="H41" s="2"/>
      <c r="I41" s="2"/>
      <c r="J41" s="2"/>
      <c r="K41" s="2"/>
    </row>
    <row r="42" spans="1:11">
      <c r="A42" s="16"/>
      <c r="B42" s="2"/>
      <c r="C42" s="2"/>
      <c r="D42" s="2"/>
      <c r="E42" s="2"/>
      <c r="F42" s="2"/>
      <c r="G42" s="2"/>
      <c r="H42" s="2"/>
      <c r="I42" s="2"/>
      <c r="J42" s="2"/>
      <c r="K42" s="2"/>
    </row>
    <row r="43" spans="1:11">
      <c r="A43" s="16"/>
      <c r="B43" s="2"/>
      <c r="C43" s="2"/>
      <c r="D43" s="2"/>
      <c r="E43" s="2"/>
      <c r="F43" s="2"/>
      <c r="G43" s="2"/>
      <c r="H43" s="2"/>
      <c r="I43" s="2"/>
      <c r="J43" s="2"/>
      <c r="K43" s="2"/>
    </row>
    <row r="44" spans="1:11">
      <c r="A44" s="16"/>
      <c r="B44" s="2"/>
      <c r="C44" s="2"/>
      <c r="D44" s="2"/>
      <c r="E44" s="2"/>
      <c r="F44" s="2"/>
      <c r="G44" s="2"/>
      <c r="H44" s="2"/>
      <c r="I44" s="2"/>
      <c r="J44" s="2"/>
      <c r="K44" s="2"/>
    </row>
    <row r="45" spans="1:11">
      <c r="A45" s="16"/>
      <c r="B45" s="2"/>
      <c r="C45" s="2"/>
      <c r="D45" s="2"/>
      <c r="E45" s="2"/>
      <c r="F45" s="2"/>
      <c r="G45" s="2"/>
      <c r="H45" s="2"/>
      <c r="I45" s="2"/>
      <c r="J45" s="2"/>
      <c r="K45" s="2"/>
    </row>
    <row r="46" spans="1:11">
      <c r="A46" s="16"/>
      <c r="B46" s="2"/>
      <c r="C46" s="2"/>
      <c r="D46" s="2"/>
      <c r="E46" s="2"/>
      <c r="F46" s="2"/>
      <c r="G46" s="2"/>
      <c r="H46" s="2"/>
      <c r="I46" s="2"/>
      <c r="J46" s="2"/>
      <c r="K46" s="2"/>
    </row>
    <row r="47" spans="1:11">
      <c r="A47" s="16"/>
      <c r="B47" s="2"/>
      <c r="C47" s="2"/>
      <c r="D47" s="2"/>
      <c r="E47" s="2"/>
      <c r="F47" s="2"/>
      <c r="G47" s="2"/>
      <c r="H47" s="2"/>
      <c r="I47" s="2"/>
      <c r="J47" s="2"/>
      <c r="K47" s="2"/>
    </row>
    <row r="48" spans="1:11">
      <c r="A48" s="16"/>
      <c r="B48" s="2"/>
      <c r="C48" s="2"/>
      <c r="D48" s="2"/>
      <c r="E48" s="2"/>
      <c r="F48" s="2"/>
      <c r="G48" s="2"/>
      <c r="H48" s="2"/>
      <c r="I48" s="2"/>
      <c r="J48" s="2"/>
      <c r="K48" s="2"/>
    </row>
    <row r="49" spans="1:11">
      <c r="A49" s="16"/>
      <c r="B49" s="2"/>
      <c r="C49" s="2"/>
      <c r="D49" s="2"/>
      <c r="E49" s="2"/>
      <c r="F49" s="2"/>
      <c r="G49" s="2"/>
      <c r="H49" s="2"/>
      <c r="I49" s="2"/>
      <c r="J49" s="2"/>
      <c r="K49" s="2"/>
    </row>
    <row r="50" spans="1:11">
      <c r="A50" s="16"/>
      <c r="B50" s="2"/>
      <c r="C50" s="2"/>
      <c r="D50" s="2"/>
      <c r="E50" s="2"/>
      <c r="F50" s="2"/>
      <c r="G50" s="2"/>
      <c r="H50" s="2"/>
      <c r="I50" s="2"/>
      <c r="J50" s="2"/>
      <c r="K50" s="2"/>
    </row>
    <row r="51" spans="1:11">
      <c r="A51" s="16"/>
      <c r="B51" s="2"/>
      <c r="C51" s="2"/>
      <c r="D51" s="2"/>
      <c r="E51" s="2"/>
      <c r="F51" s="2"/>
      <c r="G51" s="2"/>
      <c r="H51" s="2"/>
      <c r="I51" s="2"/>
      <c r="J51" s="2"/>
      <c r="K51" s="2"/>
    </row>
  </sheetData>
  <sheetProtection formatColumns="0" selectLockedCells="1"/>
  <mergeCells count="13">
    <mergeCell ref="C34:J34"/>
    <mergeCell ref="C38:G38"/>
    <mergeCell ref="H38:J38"/>
    <mergeCell ref="E23:H23"/>
    <mergeCell ref="E25:H25"/>
    <mergeCell ref="E27:H27"/>
    <mergeCell ref="B31:J31"/>
    <mergeCell ref="A6:J6"/>
    <mergeCell ref="A7:J7"/>
    <mergeCell ref="A8:J8"/>
    <mergeCell ref="A13:J13"/>
    <mergeCell ref="A11:J11"/>
    <mergeCell ref="A10:J10"/>
  </mergeCells>
  <phoneticPr fontId="23" type="noConversion"/>
  <pageMargins left="0.75" right="0.75" top="1" bottom="1" header="0.5" footer="0.5"/>
  <pageSetup scale="78" orientation="portrait" r:id="rId1"/>
  <headerFooter alignWithMargins="0">
    <oddHeader xml:space="preserve">&amp;C
</oddHeader>
    <oddFooter>&amp;CPage &amp;P of &amp;N&amp;R&amp;D</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N130"/>
  <sheetViews>
    <sheetView showGridLines="0" zoomScale="70" zoomScaleNormal="70" workbookViewId="0"/>
  </sheetViews>
  <sheetFormatPr defaultColWidth="9.140625" defaultRowHeight="12.6"/>
  <cols>
    <col min="1" max="1" width="66.42578125" style="112" customWidth="1"/>
    <col min="2" max="5" width="32.5703125" style="112" customWidth="1"/>
    <col min="6" max="16384" width="9.140625" style="112"/>
  </cols>
  <sheetData>
    <row r="1" spans="1:14" ht="18">
      <c r="A1" s="1165" t="s">
        <v>1551</v>
      </c>
    </row>
    <row r="2" spans="1:14" ht="15.6">
      <c r="A2" s="113"/>
    </row>
    <row r="3" spans="1:14" ht="15.6">
      <c r="A3" s="113"/>
    </row>
    <row r="4" spans="1:14" ht="15.6">
      <c r="A4" s="113"/>
    </row>
    <row r="5" spans="1:14" ht="15.6">
      <c r="A5" s="1166" t="s">
        <v>1552</v>
      </c>
      <c r="B5" s="114"/>
      <c r="C5" s="115" t="s">
        <v>1553</v>
      </c>
      <c r="D5" s="116"/>
      <c r="E5" s="116"/>
    </row>
    <row r="6" spans="1:14">
      <c r="A6" s="1167"/>
      <c r="B6" s="117"/>
      <c r="C6" s="1168"/>
      <c r="D6" s="993"/>
      <c r="E6" s="994"/>
    </row>
    <row r="7" spans="1:14" ht="15.95" thickBot="1">
      <c r="A7" s="113"/>
    </row>
    <row r="8" spans="1:14" ht="31.7" customHeight="1" thickTop="1">
      <c r="A8" s="995" t="s">
        <v>1554</v>
      </c>
      <c r="B8" s="996"/>
      <c r="C8" s="996"/>
      <c r="D8" s="996"/>
      <c r="E8" s="997"/>
      <c r="F8" s="118"/>
      <c r="G8" s="118"/>
      <c r="H8" s="118"/>
      <c r="I8" s="118"/>
      <c r="J8" s="118"/>
      <c r="K8" s="118"/>
      <c r="L8" s="118"/>
      <c r="M8" s="118"/>
      <c r="N8" s="118"/>
    </row>
    <row r="9" spans="1:14" ht="15.6">
      <c r="A9" s="119"/>
      <c r="B9" s="120"/>
      <c r="C9" s="120"/>
      <c r="D9" s="120"/>
      <c r="E9" s="121"/>
    </row>
    <row r="10" spans="1:14">
      <c r="A10" s="981" t="s">
        <v>1555</v>
      </c>
      <c r="B10" s="984"/>
      <c r="C10" s="985"/>
      <c r="D10" s="985"/>
      <c r="E10" s="986"/>
    </row>
    <row r="11" spans="1:14">
      <c r="A11" s="982"/>
      <c r="B11" s="987"/>
      <c r="C11" s="988"/>
      <c r="D11" s="988"/>
      <c r="E11" s="989"/>
    </row>
    <row r="12" spans="1:14">
      <c r="A12" s="982"/>
      <c r="B12" s="987"/>
      <c r="C12" s="988"/>
      <c r="D12" s="988"/>
      <c r="E12" s="989"/>
    </row>
    <row r="13" spans="1:14">
      <c r="A13" s="982"/>
      <c r="B13" s="987"/>
      <c r="C13" s="988"/>
      <c r="D13" s="988"/>
      <c r="E13" s="989"/>
    </row>
    <row r="14" spans="1:14">
      <c r="A14" s="982"/>
      <c r="B14" s="987"/>
      <c r="C14" s="988"/>
      <c r="D14" s="988"/>
      <c r="E14" s="989"/>
    </row>
    <row r="15" spans="1:14">
      <c r="A15" s="982"/>
      <c r="B15" s="987"/>
      <c r="C15" s="988"/>
      <c r="D15" s="988"/>
      <c r="E15" s="989"/>
    </row>
    <row r="16" spans="1:14">
      <c r="A16" s="982"/>
      <c r="B16" s="987"/>
      <c r="C16" s="988"/>
      <c r="D16" s="988"/>
      <c r="E16" s="989"/>
    </row>
    <row r="17" spans="1:5">
      <c r="A17" s="982"/>
      <c r="B17" s="987"/>
      <c r="C17" s="988"/>
      <c r="D17" s="988"/>
      <c r="E17" s="989"/>
    </row>
    <row r="18" spans="1:5">
      <c r="A18" s="982"/>
      <c r="B18" s="987"/>
      <c r="C18" s="988"/>
      <c r="D18" s="988"/>
      <c r="E18" s="989"/>
    </row>
    <row r="19" spans="1:5">
      <c r="A19" s="982"/>
      <c r="B19" s="987"/>
      <c r="C19" s="988"/>
      <c r="D19" s="988"/>
      <c r="E19" s="989"/>
    </row>
    <row r="20" spans="1:5">
      <c r="A20" s="983"/>
      <c r="B20" s="990"/>
      <c r="C20" s="991"/>
      <c r="D20" s="991"/>
      <c r="E20" s="992"/>
    </row>
    <row r="21" spans="1:5">
      <c r="A21" s="981" t="s">
        <v>1556</v>
      </c>
      <c r="B21" s="984"/>
      <c r="C21" s="985"/>
      <c r="D21" s="985"/>
      <c r="E21" s="986"/>
    </row>
    <row r="22" spans="1:5">
      <c r="A22" s="982"/>
      <c r="B22" s="987"/>
      <c r="C22" s="988"/>
      <c r="D22" s="988"/>
      <c r="E22" s="989"/>
    </row>
    <row r="23" spans="1:5">
      <c r="A23" s="982"/>
      <c r="B23" s="987"/>
      <c r="C23" s="988"/>
      <c r="D23" s="988"/>
      <c r="E23" s="989"/>
    </row>
    <row r="24" spans="1:5">
      <c r="A24" s="982"/>
      <c r="B24" s="987"/>
      <c r="C24" s="988"/>
      <c r="D24" s="988"/>
      <c r="E24" s="989"/>
    </row>
    <row r="25" spans="1:5">
      <c r="A25" s="982"/>
      <c r="B25" s="987"/>
      <c r="C25" s="988"/>
      <c r="D25" s="988"/>
      <c r="E25" s="989"/>
    </row>
    <row r="26" spans="1:5">
      <c r="A26" s="982"/>
      <c r="B26" s="987"/>
      <c r="C26" s="988"/>
      <c r="D26" s="988"/>
      <c r="E26" s="989"/>
    </row>
    <row r="27" spans="1:5">
      <c r="A27" s="982"/>
      <c r="B27" s="987"/>
      <c r="C27" s="988"/>
      <c r="D27" s="988"/>
      <c r="E27" s="989"/>
    </row>
    <row r="28" spans="1:5">
      <c r="A28" s="982"/>
      <c r="B28" s="987"/>
      <c r="C28" s="988"/>
      <c r="D28" s="988"/>
      <c r="E28" s="989"/>
    </row>
    <row r="29" spans="1:5">
      <c r="A29" s="982"/>
      <c r="B29" s="987"/>
      <c r="C29" s="988"/>
      <c r="D29" s="988"/>
      <c r="E29" s="989"/>
    </row>
    <row r="30" spans="1:5">
      <c r="A30" s="982"/>
      <c r="B30" s="987"/>
      <c r="C30" s="988"/>
      <c r="D30" s="988"/>
      <c r="E30" s="989"/>
    </row>
    <row r="31" spans="1:5">
      <c r="A31" s="983"/>
      <c r="B31" s="990"/>
      <c r="C31" s="991"/>
      <c r="D31" s="991"/>
      <c r="E31" s="992"/>
    </row>
    <row r="32" spans="1:5">
      <c r="A32" s="981" t="s">
        <v>1557</v>
      </c>
      <c r="B32" s="984"/>
      <c r="C32" s="985"/>
      <c r="D32" s="985"/>
      <c r="E32" s="986"/>
    </row>
    <row r="33" spans="1:5">
      <c r="A33" s="982"/>
      <c r="B33" s="987"/>
      <c r="C33" s="988"/>
      <c r="D33" s="988"/>
      <c r="E33" s="989"/>
    </row>
    <row r="34" spans="1:5">
      <c r="A34" s="982"/>
      <c r="B34" s="987"/>
      <c r="C34" s="988"/>
      <c r="D34" s="988"/>
      <c r="E34" s="989"/>
    </row>
    <row r="35" spans="1:5">
      <c r="A35" s="982"/>
      <c r="B35" s="987"/>
      <c r="C35" s="988"/>
      <c r="D35" s="988"/>
      <c r="E35" s="989"/>
    </row>
    <row r="36" spans="1:5">
      <c r="A36" s="982"/>
      <c r="B36" s="987"/>
      <c r="C36" s="988"/>
      <c r="D36" s="988"/>
      <c r="E36" s="989"/>
    </row>
    <row r="37" spans="1:5">
      <c r="A37" s="982"/>
      <c r="B37" s="987"/>
      <c r="C37" s="988"/>
      <c r="D37" s="988"/>
      <c r="E37" s="989"/>
    </row>
    <row r="38" spans="1:5">
      <c r="A38" s="982"/>
      <c r="B38" s="987"/>
      <c r="C38" s="988"/>
      <c r="D38" s="988"/>
      <c r="E38" s="989"/>
    </row>
    <row r="39" spans="1:5">
      <c r="A39" s="982"/>
      <c r="B39" s="987"/>
      <c r="C39" s="988"/>
      <c r="D39" s="988"/>
      <c r="E39" s="989"/>
    </row>
    <row r="40" spans="1:5">
      <c r="A40" s="982"/>
      <c r="B40" s="987"/>
      <c r="C40" s="988"/>
      <c r="D40" s="988"/>
      <c r="E40" s="989"/>
    </row>
    <row r="41" spans="1:5">
      <c r="A41" s="982"/>
      <c r="B41" s="987"/>
      <c r="C41" s="988"/>
      <c r="D41" s="988"/>
      <c r="E41" s="989"/>
    </row>
    <row r="42" spans="1:5">
      <c r="A42" s="983"/>
      <c r="B42" s="990"/>
      <c r="C42" s="991"/>
      <c r="D42" s="991"/>
      <c r="E42" s="992"/>
    </row>
    <row r="43" spans="1:5">
      <c r="A43" s="981" t="s">
        <v>1558</v>
      </c>
      <c r="B43" s="984"/>
      <c r="C43" s="985"/>
      <c r="D43" s="985"/>
      <c r="E43" s="986"/>
    </row>
    <row r="44" spans="1:5">
      <c r="A44" s="982"/>
      <c r="B44" s="987"/>
      <c r="C44" s="988"/>
      <c r="D44" s="988"/>
      <c r="E44" s="989"/>
    </row>
    <row r="45" spans="1:5">
      <c r="A45" s="982"/>
      <c r="B45" s="987"/>
      <c r="C45" s="988"/>
      <c r="D45" s="988"/>
      <c r="E45" s="989"/>
    </row>
    <row r="46" spans="1:5">
      <c r="A46" s="982"/>
      <c r="B46" s="987"/>
      <c r="C46" s="988"/>
      <c r="D46" s="988"/>
      <c r="E46" s="989"/>
    </row>
    <row r="47" spans="1:5">
      <c r="A47" s="982"/>
      <c r="B47" s="987"/>
      <c r="C47" s="988"/>
      <c r="D47" s="988"/>
      <c r="E47" s="989"/>
    </row>
    <row r="48" spans="1:5">
      <c r="A48" s="982"/>
      <c r="B48" s="987"/>
      <c r="C48" s="988"/>
      <c r="D48" s="988"/>
      <c r="E48" s="989"/>
    </row>
    <row r="49" spans="1:5">
      <c r="A49" s="982"/>
      <c r="B49" s="987"/>
      <c r="C49" s="988"/>
      <c r="D49" s="988"/>
      <c r="E49" s="989"/>
    </row>
    <row r="50" spans="1:5">
      <c r="A50" s="982"/>
      <c r="B50" s="987"/>
      <c r="C50" s="988"/>
      <c r="D50" s="988"/>
      <c r="E50" s="989"/>
    </row>
    <row r="51" spans="1:5">
      <c r="A51" s="982"/>
      <c r="B51" s="987"/>
      <c r="C51" s="988"/>
      <c r="D51" s="988"/>
      <c r="E51" s="989"/>
    </row>
    <row r="52" spans="1:5">
      <c r="A52" s="982"/>
      <c r="B52" s="987"/>
      <c r="C52" s="988"/>
      <c r="D52" s="988"/>
      <c r="E52" s="989"/>
    </row>
    <row r="53" spans="1:5">
      <c r="A53" s="983"/>
      <c r="B53" s="990"/>
      <c r="C53" s="991"/>
      <c r="D53" s="991"/>
      <c r="E53" s="992"/>
    </row>
    <row r="54" spans="1:5">
      <c r="A54" s="981" t="s">
        <v>1559</v>
      </c>
      <c r="B54" s="984"/>
      <c r="C54" s="985"/>
      <c r="D54" s="985"/>
      <c r="E54" s="986"/>
    </row>
    <row r="55" spans="1:5">
      <c r="A55" s="982"/>
      <c r="B55" s="987"/>
      <c r="C55" s="988"/>
      <c r="D55" s="988"/>
      <c r="E55" s="989"/>
    </row>
    <row r="56" spans="1:5">
      <c r="A56" s="982"/>
      <c r="B56" s="987"/>
      <c r="C56" s="988"/>
      <c r="D56" s="988"/>
      <c r="E56" s="989"/>
    </row>
    <row r="57" spans="1:5">
      <c r="A57" s="982"/>
      <c r="B57" s="987"/>
      <c r="C57" s="988"/>
      <c r="D57" s="988"/>
      <c r="E57" s="989"/>
    </row>
    <row r="58" spans="1:5">
      <c r="A58" s="982"/>
      <c r="B58" s="987"/>
      <c r="C58" s="988"/>
      <c r="D58" s="988"/>
      <c r="E58" s="989"/>
    </row>
    <row r="59" spans="1:5">
      <c r="A59" s="982"/>
      <c r="B59" s="987"/>
      <c r="C59" s="988"/>
      <c r="D59" s="988"/>
      <c r="E59" s="989"/>
    </row>
    <row r="60" spans="1:5">
      <c r="A60" s="982"/>
      <c r="B60" s="987"/>
      <c r="C60" s="988"/>
      <c r="D60" s="988"/>
      <c r="E60" s="989"/>
    </row>
    <row r="61" spans="1:5">
      <c r="A61" s="982"/>
      <c r="B61" s="987"/>
      <c r="C61" s="988"/>
      <c r="D61" s="988"/>
      <c r="E61" s="989"/>
    </row>
    <row r="62" spans="1:5">
      <c r="A62" s="982"/>
      <c r="B62" s="987"/>
      <c r="C62" s="988"/>
      <c r="D62" s="988"/>
      <c r="E62" s="989"/>
    </row>
    <row r="63" spans="1:5">
      <c r="A63" s="982"/>
      <c r="B63" s="987"/>
      <c r="C63" s="988"/>
      <c r="D63" s="988"/>
      <c r="E63" s="989"/>
    </row>
    <row r="64" spans="1:5">
      <c r="A64" s="983"/>
      <c r="B64" s="990"/>
      <c r="C64" s="991"/>
      <c r="D64" s="991"/>
      <c r="E64" s="992"/>
    </row>
    <row r="65" spans="1:5">
      <c r="A65" s="981" t="s">
        <v>1560</v>
      </c>
      <c r="B65" s="984"/>
      <c r="C65" s="985"/>
      <c r="D65" s="985"/>
      <c r="E65" s="986"/>
    </row>
    <row r="66" spans="1:5">
      <c r="A66" s="982"/>
      <c r="B66" s="987"/>
      <c r="C66" s="988"/>
      <c r="D66" s="988"/>
      <c r="E66" s="989"/>
    </row>
    <row r="67" spans="1:5">
      <c r="A67" s="982"/>
      <c r="B67" s="987"/>
      <c r="C67" s="988"/>
      <c r="D67" s="988"/>
      <c r="E67" s="989"/>
    </row>
    <row r="68" spans="1:5">
      <c r="A68" s="982"/>
      <c r="B68" s="987"/>
      <c r="C68" s="988"/>
      <c r="D68" s="988"/>
      <c r="E68" s="989"/>
    </row>
    <row r="69" spans="1:5">
      <c r="A69" s="982"/>
      <c r="B69" s="987"/>
      <c r="C69" s="988"/>
      <c r="D69" s="988"/>
      <c r="E69" s="989"/>
    </row>
    <row r="70" spans="1:5">
      <c r="A70" s="982"/>
      <c r="B70" s="987"/>
      <c r="C70" s="988"/>
      <c r="D70" s="988"/>
      <c r="E70" s="989"/>
    </row>
    <row r="71" spans="1:5">
      <c r="A71" s="982"/>
      <c r="B71" s="987"/>
      <c r="C71" s="988"/>
      <c r="D71" s="988"/>
      <c r="E71" s="989"/>
    </row>
    <row r="72" spans="1:5">
      <c r="A72" s="982"/>
      <c r="B72" s="987"/>
      <c r="C72" s="988"/>
      <c r="D72" s="988"/>
      <c r="E72" s="989"/>
    </row>
    <row r="73" spans="1:5">
      <c r="A73" s="982"/>
      <c r="B73" s="987"/>
      <c r="C73" s="988"/>
      <c r="D73" s="988"/>
      <c r="E73" s="989"/>
    </row>
    <row r="74" spans="1:5">
      <c r="A74" s="982"/>
      <c r="B74" s="987"/>
      <c r="C74" s="988"/>
      <c r="D74" s="988"/>
      <c r="E74" s="989"/>
    </row>
    <row r="75" spans="1:5">
      <c r="A75" s="983"/>
      <c r="B75" s="990"/>
      <c r="C75" s="991"/>
      <c r="D75" s="991"/>
      <c r="E75" s="992"/>
    </row>
    <row r="76" spans="1:5">
      <c r="A76" s="981" t="s">
        <v>1561</v>
      </c>
      <c r="B76" s="984"/>
      <c r="C76" s="985"/>
      <c r="D76" s="985"/>
      <c r="E76" s="986"/>
    </row>
    <row r="77" spans="1:5">
      <c r="A77" s="982"/>
      <c r="B77" s="987"/>
      <c r="C77" s="988"/>
      <c r="D77" s="988"/>
      <c r="E77" s="989"/>
    </row>
    <row r="78" spans="1:5">
      <c r="A78" s="982"/>
      <c r="B78" s="987"/>
      <c r="C78" s="988"/>
      <c r="D78" s="988"/>
      <c r="E78" s="989"/>
    </row>
    <row r="79" spans="1:5">
      <c r="A79" s="982"/>
      <c r="B79" s="987"/>
      <c r="C79" s="988"/>
      <c r="D79" s="988"/>
      <c r="E79" s="989"/>
    </row>
    <row r="80" spans="1:5">
      <c r="A80" s="982"/>
      <c r="B80" s="987"/>
      <c r="C80" s="988"/>
      <c r="D80" s="988"/>
      <c r="E80" s="989"/>
    </row>
    <row r="81" spans="1:5">
      <c r="A81" s="982"/>
      <c r="B81" s="987"/>
      <c r="C81" s="988"/>
      <c r="D81" s="988"/>
      <c r="E81" s="989"/>
    </row>
    <row r="82" spans="1:5">
      <c r="A82" s="982"/>
      <c r="B82" s="987"/>
      <c r="C82" s="988"/>
      <c r="D82" s="988"/>
      <c r="E82" s="989"/>
    </row>
    <row r="83" spans="1:5">
      <c r="A83" s="982"/>
      <c r="B83" s="987"/>
      <c r="C83" s="988"/>
      <c r="D83" s="988"/>
      <c r="E83" s="989"/>
    </row>
    <row r="84" spans="1:5">
      <c r="A84" s="982"/>
      <c r="B84" s="987"/>
      <c r="C84" s="988"/>
      <c r="D84" s="988"/>
      <c r="E84" s="989"/>
    </row>
    <row r="85" spans="1:5">
      <c r="A85" s="982"/>
      <c r="B85" s="987"/>
      <c r="C85" s="988"/>
      <c r="D85" s="988"/>
      <c r="E85" s="989"/>
    </row>
    <row r="86" spans="1:5">
      <c r="A86" s="983"/>
      <c r="B86" s="990"/>
      <c r="C86" s="991"/>
      <c r="D86" s="991"/>
      <c r="E86" s="992"/>
    </row>
    <row r="87" spans="1:5" ht="12.75" customHeight="1">
      <c r="A87" s="981" t="s">
        <v>1562</v>
      </c>
      <c r="B87" s="984"/>
      <c r="C87" s="985"/>
      <c r="D87" s="985"/>
      <c r="E87" s="986"/>
    </row>
    <row r="88" spans="1:5">
      <c r="A88" s="982"/>
      <c r="B88" s="987"/>
      <c r="C88" s="988"/>
      <c r="D88" s="988"/>
      <c r="E88" s="989"/>
    </row>
    <row r="89" spans="1:5">
      <c r="A89" s="982"/>
      <c r="B89" s="987"/>
      <c r="C89" s="988"/>
      <c r="D89" s="988"/>
      <c r="E89" s="989"/>
    </row>
    <row r="90" spans="1:5">
      <c r="A90" s="982"/>
      <c r="B90" s="987"/>
      <c r="C90" s="988"/>
      <c r="D90" s="988"/>
      <c r="E90" s="989"/>
    </row>
    <row r="91" spans="1:5">
      <c r="A91" s="982"/>
      <c r="B91" s="987"/>
      <c r="C91" s="988"/>
      <c r="D91" s="988"/>
      <c r="E91" s="989"/>
    </row>
    <row r="92" spans="1:5">
      <c r="A92" s="982"/>
      <c r="B92" s="987"/>
      <c r="C92" s="988"/>
      <c r="D92" s="988"/>
      <c r="E92" s="989"/>
    </row>
    <row r="93" spans="1:5">
      <c r="A93" s="982"/>
      <c r="B93" s="987"/>
      <c r="C93" s="988"/>
      <c r="D93" s="988"/>
      <c r="E93" s="989"/>
    </row>
    <row r="94" spans="1:5">
      <c r="A94" s="982"/>
      <c r="B94" s="987"/>
      <c r="C94" s="988"/>
      <c r="D94" s="988"/>
      <c r="E94" s="989"/>
    </row>
    <row r="95" spans="1:5">
      <c r="A95" s="982"/>
      <c r="B95" s="987"/>
      <c r="C95" s="988"/>
      <c r="D95" s="988"/>
      <c r="E95" s="989"/>
    </row>
    <row r="96" spans="1:5">
      <c r="A96" s="982"/>
      <c r="B96" s="987"/>
      <c r="C96" s="988"/>
      <c r="D96" s="988"/>
      <c r="E96" s="989"/>
    </row>
    <row r="97" spans="1:5">
      <c r="A97" s="983"/>
      <c r="B97" s="990"/>
      <c r="C97" s="991"/>
      <c r="D97" s="991"/>
      <c r="E97" s="992"/>
    </row>
    <row r="98" spans="1:5">
      <c r="A98" s="981" t="s">
        <v>1563</v>
      </c>
      <c r="B98" s="984"/>
      <c r="C98" s="985"/>
      <c r="D98" s="985"/>
      <c r="E98" s="986"/>
    </row>
    <row r="99" spans="1:5">
      <c r="A99" s="982"/>
      <c r="B99" s="987"/>
      <c r="C99" s="988"/>
      <c r="D99" s="988"/>
      <c r="E99" s="989"/>
    </row>
    <row r="100" spans="1:5">
      <c r="A100" s="982"/>
      <c r="B100" s="987"/>
      <c r="C100" s="988"/>
      <c r="D100" s="988"/>
      <c r="E100" s="989"/>
    </row>
    <row r="101" spans="1:5">
      <c r="A101" s="982"/>
      <c r="B101" s="987"/>
      <c r="C101" s="988"/>
      <c r="D101" s="988"/>
      <c r="E101" s="989"/>
    </row>
    <row r="102" spans="1:5">
      <c r="A102" s="982"/>
      <c r="B102" s="987"/>
      <c r="C102" s="988"/>
      <c r="D102" s="988"/>
      <c r="E102" s="989"/>
    </row>
    <row r="103" spans="1:5">
      <c r="A103" s="982"/>
      <c r="B103" s="987"/>
      <c r="C103" s="988"/>
      <c r="D103" s="988"/>
      <c r="E103" s="989"/>
    </row>
    <row r="104" spans="1:5">
      <c r="A104" s="982"/>
      <c r="B104" s="987"/>
      <c r="C104" s="988"/>
      <c r="D104" s="988"/>
      <c r="E104" s="989"/>
    </row>
    <row r="105" spans="1:5">
      <c r="A105" s="982"/>
      <c r="B105" s="987"/>
      <c r="C105" s="988"/>
      <c r="D105" s="988"/>
      <c r="E105" s="989"/>
    </row>
    <row r="106" spans="1:5">
      <c r="A106" s="982"/>
      <c r="B106" s="987"/>
      <c r="C106" s="988"/>
      <c r="D106" s="988"/>
      <c r="E106" s="989"/>
    </row>
    <row r="107" spans="1:5">
      <c r="A107" s="982"/>
      <c r="B107" s="987"/>
      <c r="C107" s="988"/>
      <c r="D107" s="988"/>
      <c r="E107" s="989"/>
    </row>
    <row r="108" spans="1:5">
      <c r="A108" s="983"/>
      <c r="B108" s="990"/>
      <c r="C108" s="991"/>
      <c r="D108" s="991"/>
      <c r="E108" s="992"/>
    </row>
    <row r="109" spans="1:5">
      <c r="A109" s="981" t="s">
        <v>1564</v>
      </c>
      <c r="B109" s="984"/>
      <c r="C109" s="985"/>
      <c r="D109" s="985"/>
      <c r="E109" s="986"/>
    </row>
    <row r="110" spans="1:5">
      <c r="A110" s="982"/>
      <c r="B110" s="987"/>
      <c r="C110" s="988"/>
      <c r="D110" s="988"/>
      <c r="E110" s="989"/>
    </row>
    <row r="111" spans="1:5">
      <c r="A111" s="982"/>
      <c r="B111" s="987"/>
      <c r="C111" s="988"/>
      <c r="D111" s="988"/>
      <c r="E111" s="989"/>
    </row>
    <row r="112" spans="1:5">
      <c r="A112" s="982"/>
      <c r="B112" s="987"/>
      <c r="C112" s="988"/>
      <c r="D112" s="988"/>
      <c r="E112" s="989"/>
    </row>
    <row r="113" spans="1:5">
      <c r="A113" s="982"/>
      <c r="B113" s="987"/>
      <c r="C113" s="988"/>
      <c r="D113" s="988"/>
      <c r="E113" s="989"/>
    </row>
    <row r="114" spans="1:5">
      <c r="A114" s="982"/>
      <c r="B114" s="987"/>
      <c r="C114" s="988"/>
      <c r="D114" s="988"/>
      <c r="E114" s="989"/>
    </row>
    <row r="115" spans="1:5">
      <c r="A115" s="982"/>
      <c r="B115" s="987"/>
      <c r="C115" s="988"/>
      <c r="D115" s="988"/>
      <c r="E115" s="989"/>
    </row>
    <row r="116" spans="1:5">
      <c r="A116" s="982"/>
      <c r="B116" s="987"/>
      <c r="C116" s="988"/>
      <c r="D116" s="988"/>
      <c r="E116" s="989"/>
    </row>
    <row r="117" spans="1:5">
      <c r="A117" s="982"/>
      <c r="B117" s="987"/>
      <c r="C117" s="988"/>
      <c r="D117" s="988"/>
      <c r="E117" s="989"/>
    </row>
    <row r="118" spans="1:5">
      <c r="A118" s="982"/>
      <c r="B118" s="987"/>
      <c r="C118" s="988"/>
      <c r="D118" s="988"/>
      <c r="E118" s="989"/>
    </row>
    <row r="119" spans="1:5">
      <c r="A119" s="983"/>
      <c r="B119" s="990"/>
      <c r="C119" s="991"/>
      <c r="D119" s="991"/>
      <c r="E119" s="992"/>
    </row>
    <row r="120" spans="1:5">
      <c r="A120" s="981" t="s">
        <v>1565</v>
      </c>
      <c r="B120" s="984"/>
      <c r="C120" s="985"/>
      <c r="D120" s="985"/>
      <c r="E120" s="986"/>
    </row>
    <row r="121" spans="1:5">
      <c r="A121" s="982"/>
      <c r="B121" s="987"/>
      <c r="C121" s="988"/>
      <c r="D121" s="988"/>
      <c r="E121" s="989"/>
    </row>
    <row r="122" spans="1:5">
      <c r="A122" s="982"/>
      <c r="B122" s="987"/>
      <c r="C122" s="988"/>
      <c r="D122" s="988"/>
      <c r="E122" s="989"/>
    </row>
    <row r="123" spans="1:5">
      <c r="A123" s="982"/>
      <c r="B123" s="987"/>
      <c r="C123" s="988"/>
      <c r="D123" s="988"/>
      <c r="E123" s="989"/>
    </row>
    <row r="124" spans="1:5">
      <c r="A124" s="982"/>
      <c r="B124" s="987"/>
      <c r="C124" s="988"/>
      <c r="D124" s="988"/>
      <c r="E124" s="989"/>
    </row>
    <row r="125" spans="1:5">
      <c r="A125" s="982"/>
      <c r="B125" s="987"/>
      <c r="C125" s="988"/>
      <c r="D125" s="988"/>
      <c r="E125" s="989"/>
    </row>
    <row r="126" spans="1:5">
      <c r="A126" s="982"/>
      <c r="B126" s="987"/>
      <c r="C126" s="988"/>
      <c r="D126" s="988"/>
      <c r="E126" s="989"/>
    </row>
    <row r="127" spans="1:5">
      <c r="A127" s="982"/>
      <c r="B127" s="987"/>
      <c r="C127" s="988"/>
      <c r="D127" s="988"/>
      <c r="E127" s="989"/>
    </row>
    <row r="128" spans="1:5">
      <c r="A128" s="982"/>
      <c r="B128" s="987"/>
      <c r="C128" s="988"/>
      <c r="D128" s="988"/>
      <c r="E128" s="989"/>
    </row>
    <row r="129" spans="1:5">
      <c r="A129" s="982"/>
      <c r="B129" s="987"/>
      <c r="C129" s="988"/>
      <c r="D129" s="988"/>
      <c r="E129" s="989"/>
    </row>
    <row r="130" spans="1:5">
      <c r="A130" s="983"/>
      <c r="B130" s="990"/>
      <c r="C130" s="991"/>
      <c r="D130" s="991"/>
      <c r="E130" s="992"/>
    </row>
  </sheetData>
  <mergeCells count="24">
    <mergeCell ref="A120:A130"/>
    <mergeCell ref="B120:E130"/>
    <mergeCell ref="A87:A97"/>
    <mergeCell ref="B87:E97"/>
    <mergeCell ref="A98:A108"/>
    <mergeCell ref="B98:E108"/>
    <mergeCell ref="A109:A119"/>
    <mergeCell ref="B109:E119"/>
    <mergeCell ref="D6:E6"/>
    <mergeCell ref="A8:E8"/>
    <mergeCell ref="A10:A20"/>
    <mergeCell ref="B10:E20"/>
    <mergeCell ref="A21:A31"/>
    <mergeCell ref="B21:E31"/>
    <mergeCell ref="A65:A75"/>
    <mergeCell ref="B65:E75"/>
    <mergeCell ref="A76:A86"/>
    <mergeCell ref="B76:E86"/>
    <mergeCell ref="A32:A42"/>
    <mergeCell ref="B32:E42"/>
    <mergeCell ref="A43:A53"/>
    <mergeCell ref="B43:E53"/>
    <mergeCell ref="A54:A64"/>
    <mergeCell ref="B54:E64"/>
  </mergeCells>
  <printOptions horizontalCentered="1"/>
  <pageMargins left="0.75" right="0.75" top="1" bottom="1" header="0.5" footer="0.5"/>
  <pageSetup scale="3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29"/>
  <sheetViews>
    <sheetView showGridLines="0" zoomScale="70" zoomScaleNormal="70" workbookViewId="0"/>
  </sheetViews>
  <sheetFormatPr defaultColWidth="8.85546875" defaultRowHeight="12.6"/>
  <cols>
    <col min="1" max="1" width="21.140625" style="439" customWidth="1"/>
    <col min="2" max="2" width="14.140625" style="439" customWidth="1"/>
    <col min="3" max="3" width="111.5703125" style="439" customWidth="1"/>
    <col min="4" max="16384" width="8.85546875" style="439"/>
  </cols>
  <sheetData>
    <row r="1" spans="1:3" ht="15.95" thickBot="1">
      <c r="A1" s="440" t="s">
        <v>460</v>
      </c>
      <c r="B1" s="447"/>
      <c r="C1" s="213"/>
    </row>
    <row r="2" spans="1:3" ht="12.95">
      <c r="A2" s="448" t="s">
        <v>461</v>
      </c>
      <c r="B2" s="1041" t="s">
        <v>462</v>
      </c>
      <c r="C2" s="449" t="s">
        <v>463</v>
      </c>
    </row>
    <row r="3" spans="1:3" ht="18.600000000000001" customHeight="1">
      <c r="A3" s="450" t="s">
        <v>464</v>
      </c>
      <c r="B3" s="451" t="s">
        <v>465</v>
      </c>
      <c r="C3" s="452" t="s">
        <v>466</v>
      </c>
    </row>
    <row r="4" spans="1:3" ht="37.5">
      <c r="A4" s="450" t="s">
        <v>467</v>
      </c>
      <c r="B4" s="451" t="s">
        <v>468</v>
      </c>
      <c r="C4" s="452" t="s">
        <v>469</v>
      </c>
    </row>
    <row r="5" spans="1:3" ht="37.5">
      <c r="A5" s="450" t="s">
        <v>470</v>
      </c>
      <c r="B5" s="451" t="s">
        <v>471</v>
      </c>
      <c r="C5" s="452" t="s">
        <v>472</v>
      </c>
    </row>
    <row r="6" spans="1:3" ht="37.5">
      <c r="A6" s="450" t="s">
        <v>473</v>
      </c>
      <c r="B6" s="451" t="s">
        <v>474</v>
      </c>
      <c r="C6" s="452" t="s">
        <v>475</v>
      </c>
    </row>
    <row r="7" spans="1:3" ht="50.1">
      <c r="A7" s="450" t="s">
        <v>476</v>
      </c>
      <c r="B7" s="451" t="s">
        <v>477</v>
      </c>
      <c r="C7" s="452" t="s">
        <v>478</v>
      </c>
    </row>
    <row r="8" spans="1:3" ht="50.1">
      <c r="A8" s="771" t="s">
        <v>479</v>
      </c>
      <c r="B8" s="772" t="s">
        <v>480</v>
      </c>
      <c r="C8" s="773" t="s">
        <v>481</v>
      </c>
    </row>
    <row r="9" spans="1:3" ht="26.45" thickBot="1">
      <c r="A9" s="453" t="s">
        <v>482</v>
      </c>
      <c r="B9" s="454" t="s">
        <v>483</v>
      </c>
      <c r="C9" s="455" t="s">
        <v>484</v>
      </c>
    </row>
    <row r="10" spans="1:3" ht="12.75" customHeight="1"/>
    <row r="11" spans="1:3">
      <c r="A11" s="446"/>
    </row>
    <row r="12" spans="1:3" ht="12.75" customHeight="1"/>
    <row r="13" spans="1:3" ht="12.75" customHeight="1"/>
    <row r="15" spans="1:3" ht="12.75" customHeight="1"/>
    <row r="17" ht="12.75" customHeight="1"/>
    <row r="19" ht="12.75" customHeight="1"/>
    <row r="21" ht="12.75" customHeight="1"/>
    <row r="25" ht="12.75" customHeight="1"/>
    <row r="29" ht="12.75" customHeight="1"/>
  </sheetData>
  <pageMargins left="0.7" right="0.7" top="0.75" bottom="0.75" header="0.3" footer="0.3"/>
  <pageSetup scale="8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80"/>
  <sheetViews>
    <sheetView showGridLines="0" zoomScale="80" zoomScaleNormal="80" workbookViewId="0">
      <pane ySplit="2" topLeftCell="A3" activePane="bottomLeft" state="frozen"/>
      <selection pane="bottomLeft"/>
    </sheetView>
  </sheetViews>
  <sheetFormatPr defaultColWidth="9.140625" defaultRowHeight="12.6"/>
  <cols>
    <col min="1" max="1" width="6.140625" style="459" customWidth="1"/>
    <col min="2" max="2" width="39.140625" style="458" bestFit="1" customWidth="1"/>
    <col min="3" max="3" width="35.140625" style="458" customWidth="1"/>
    <col min="4" max="4" width="104.85546875" style="458" customWidth="1"/>
    <col min="5" max="16384" width="9.140625" style="458"/>
  </cols>
  <sheetData>
    <row r="1" spans="1:4" s="456" customFormat="1" ht="15.95" thickBot="1">
      <c r="A1" s="82" t="s">
        <v>436</v>
      </c>
      <c r="B1" s="83"/>
      <c r="C1" s="84"/>
      <c r="D1" s="84"/>
    </row>
    <row r="2" spans="1:4" s="457" customFormat="1" ht="52.5" thickBot="1">
      <c r="A2" s="123" t="s">
        <v>485</v>
      </c>
      <c r="B2" s="1042" t="s">
        <v>486</v>
      </c>
      <c r="C2" s="1043" t="s">
        <v>487</v>
      </c>
      <c r="D2" s="1044" t="s">
        <v>488</v>
      </c>
    </row>
    <row r="3" spans="1:4" ht="12.95">
      <c r="A3" s="108"/>
      <c r="B3" s="109" t="s">
        <v>489</v>
      </c>
      <c r="C3" s="110"/>
      <c r="D3" s="110"/>
    </row>
    <row r="4" spans="1:4" ht="12.95">
      <c r="A4" s="85"/>
      <c r="B4" s="86" t="s">
        <v>490</v>
      </c>
      <c r="C4" s="86"/>
      <c r="D4" s="122"/>
    </row>
    <row r="5" spans="1:4" ht="50.1">
      <c r="A5" s="87">
        <v>1</v>
      </c>
      <c r="B5" s="56" t="s">
        <v>231</v>
      </c>
      <c r="C5" s="88" t="s">
        <v>441</v>
      </c>
      <c r="D5" s="88" t="s">
        <v>491</v>
      </c>
    </row>
    <row r="6" spans="1:4">
      <c r="A6" s="89">
        <v>2</v>
      </c>
      <c r="B6" s="57" t="s">
        <v>437</v>
      </c>
      <c r="C6" s="88" t="s">
        <v>441</v>
      </c>
      <c r="D6" s="88" t="s">
        <v>492</v>
      </c>
    </row>
    <row r="7" spans="1:4" ht="37.5">
      <c r="A7" s="87">
        <v>3</v>
      </c>
      <c r="B7" s="56" t="s">
        <v>234</v>
      </c>
      <c r="C7" s="88" t="s">
        <v>444</v>
      </c>
      <c r="D7" s="88" t="s">
        <v>493</v>
      </c>
    </row>
    <row r="8" spans="1:4" ht="24.95">
      <c r="A8" s="89">
        <v>4</v>
      </c>
      <c r="B8" s="57" t="s">
        <v>235</v>
      </c>
      <c r="C8" s="88" t="s">
        <v>444</v>
      </c>
      <c r="D8" s="88" t="s">
        <v>494</v>
      </c>
    </row>
    <row r="9" spans="1:4" ht="88.5">
      <c r="A9" s="87">
        <v>5</v>
      </c>
      <c r="B9" s="56" t="s">
        <v>236</v>
      </c>
      <c r="C9" s="88" t="s">
        <v>443</v>
      </c>
      <c r="D9" s="88" t="s">
        <v>495</v>
      </c>
    </row>
    <row r="10" spans="1:4" ht="24.95">
      <c r="A10" s="87">
        <v>6</v>
      </c>
      <c r="B10" s="56" t="s">
        <v>237</v>
      </c>
      <c r="C10" s="88" t="s">
        <v>443</v>
      </c>
      <c r="D10" s="88" t="s">
        <v>496</v>
      </c>
    </row>
    <row r="11" spans="1:4" ht="87.6">
      <c r="A11" s="89">
        <v>7</v>
      </c>
      <c r="B11" s="57" t="s">
        <v>238</v>
      </c>
      <c r="C11" s="88" t="s">
        <v>238</v>
      </c>
      <c r="D11" s="88" t="s">
        <v>497</v>
      </c>
    </row>
    <row r="12" spans="1:4" ht="24.95">
      <c r="A12" s="87">
        <v>8</v>
      </c>
      <c r="B12" s="56" t="s">
        <v>239</v>
      </c>
      <c r="C12" s="88" t="s">
        <v>443</v>
      </c>
      <c r="D12" s="88" t="s">
        <v>498</v>
      </c>
    </row>
    <row r="13" spans="1:4" ht="112.5">
      <c r="A13" s="89">
        <v>9</v>
      </c>
      <c r="B13" s="57" t="s">
        <v>240</v>
      </c>
      <c r="C13" s="88" t="s">
        <v>445</v>
      </c>
      <c r="D13" s="88" t="s">
        <v>499</v>
      </c>
    </row>
    <row r="14" spans="1:4" ht="112.5">
      <c r="A14" s="89">
        <v>10</v>
      </c>
      <c r="B14" s="57" t="s">
        <v>241</v>
      </c>
      <c r="C14" s="88" t="s">
        <v>445</v>
      </c>
      <c r="D14" s="88" t="s">
        <v>500</v>
      </c>
    </row>
    <row r="15" spans="1:4" ht="37.5">
      <c r="A15" s="87">
        <v>11</v>
      </c>
      <c r="B15" s="56" t="s">
        <v>242</v>
      </c>
      <c r="C15" s="88" t="s">
        <v>443</v>
      </c>
      <c r="D15" s="88" t="s">
        <v>501</v>
      </c>
    </row>
    <row r="16" spans="1:4" ht="108.6" customHeight="1">
      <c r="A16" s="89">
        <v>12</v>
      </c>
      <c r="B16" s="57" t="s">
        <v>243</v>
      </c>
      <c r="C16" s="88" t="s">
        <v>502</v>
      </c>
      <c r="D16" s="88" t="s">
        <v>503</v>
      </c>
    </row>
    <row r="17" spans="1:5" ht="37.5">
      <c r="A17" s="87">
        <v>13</v>
      </c>
      <c r="B17" s="56" t="s">
        <v>244</v>
      </c>
      <c r="C17" s="834" t="s">
        <v>443</v>
      </c>
      <c r="D17" s="841" t="s">
        <v>504</v>
      </c>
      <c r="E17" s="833"/>
    </row>
    <row r="18" spans="1:5" ht="51.6" customHeight="1">
      <c r="A18" s="89">
        <v>14</v>
      </c>
      <c r="B18" s="57" t="s">
        <v>245</v>
      </c>
      <c r="C18" s="834" t="s">
        <v>443</v>
      </c>
      <c r="D18" s="841" t="s">
        <v>505</v>
      </c>
      <c r="E18" s="833"/>
    </row>
    <row r="19" spans="1:5" ht="62.45">
      <c r="A19" s="87">
        <v>15</v>
      </c>
      <c r="B19" s="56" t="s">
        <v>246</v>
      </c>
      <c r="C19" s="834" t="s">
        <v>443</v>
      </c>
      <c r="D19" s="841" t="s">
        <v>506</v>
      </c>
      <c r="E19" s="833"/>
    </row>
    <row r="20" spans="1:5" ht="24.95">
      <c r="A20" s="87">
        <v>16</v>
      </c>
      <c r="B20" s="56" t="s">
        <v>247</v>
      </c>
      <c r="C20" s="834" t="s">
        <v>443</v>
      </c>
      <c r="D20" s="841" t="s">
        <v>507</v>
      </c>
      <c r="E20" s="833"/>
    </row>
    <row r="21" spans="1:5">
      <c r="A21" s="87">
        <v>17</v>
      </c>
      <c r="B21" s="56" t="s">
        <v>248</v>
      </c>
      <c r="C21" s="834" t="s">
        <v>443</v>
      </c>
      <c r="D21" s="841" t="s">
        <v>508</v>
      </c>
    </row>
    <row r="22" spans="1:5">
      <c r="A22" s="87">
        <v>18</v>
      </c>
      <c r="B22" s="56" t="s">
        <v>249</v>
      </c>
      <c r="C22" s="90" t="s">
        <v>443</v>
      </c>
      <c r="D22" s="90" t="s">
        <v>509</v>
      </c>
    </row>
    <row r="23" spans="1:5" ht="50.1">
      <c r="A23" s="89">
        <v>19</v>
      </c>
      <c r="B23" s="57" t="s">
        <v>250</v>
      </c>
      <c r="C23" s="88" t="s">
        <v>443</v>
      </c>
      <c r="D23" s="88" t="s">
        <v>510</v>
      </c>
    </row>
    <row r="24" spans="1:5" ht="37.5">
      <c r="A24" s="87">
        <v>20</v>
      </c>
      <c r="B24" s="56" t="s">
        <v>251</v>
      </c>
      <c r="C24" s="88" t="s">
        <v>443</v>
      </c>
      <c r="D24" s="88" t="s">
        <v>511</v>
      </c>
    </row>
    <row r="25" spans="1:5" ht="24.95">
      <c r="A25" s="89">
        <v>21</v>
      </c>
      <c r="B25" s="57" t="s">
        <v>252</v>
      </c>
      <c r="C25" s="88" t="s">
        <v>443</v>
      </c>
      <c r="D25" s="88" t="s">
        <v>512</v>
      </c>
    </row>
    <row r="26" spans="1:5">
      <c r="A26" s="87">
        <v>22</v>
      </c>
      <c r="B26" s="56" t="s">
        <v>253</v>
      </c>
      <c r="C26" s="91" t="s">
        <v>443</v>
      </c>
      <c r="D26" s="91" t="s">
        <v>513</v>
      </c>
    </row>
    <row r="35" spans="1:1">
      <c r="A35" s="458"/>
    </row>
    <row r="62" spans="1:1">
      <c r="A62" s="458"/>
    </row>
    <row r="124" spans="1:1">
      <c r="A124" s="458"/>
    </row>
    <row r="142" spans="1:1">
      <c r="A142" s="458"/>
    </row>
    <row r="180" spans="1:1">
      <c r="A180" s="458"/>
    </row>
  </sheetData>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347"/>
  <sheetViews>
    <sheetView zoomScale="86" zoomScaleNormal="86" workbookViewId="0">
      <pane ySplit="8" topLeftCell="A60" activePane="bottomLeft" state="frozen"/>
      <selection pane="bottomLeft" activeCell="H9" sqref="H9"/>
    </sheetView>
  </sheetViews>
  <sheetFormatPr defaultColWidth="8.85546875" defaultRowHeight="12.6"/>
  <cols>
    <col min="1" max="1" width="56.140625" style="842" customWidth="1"/>
    <col min="2" max="2" width="13.85546875" style="842" customWidth="1"/>
    <col min="3" max="3" width="13.5703125" style="842" customWidth="1"/>
    <col min="4" max="4" width="24.42578125" style="842" customWidth="1"/>
    <col min="5" max="5" width="22.42578125" style="842" customWidth="1"/>
    <col min="6" max="6" width="24.5703125" style="842" customWidth="1"/>
    <col min="7" max="7" width="19.42578125" style="842" customWidth="1"/>
    <col min="8" max="8" width="34.140625" style="842" customWidth="1"/>
    <col min="9" max="9" width="14.140625" style="842" customWidth="1"/>
    <col min="10" max="16384" width="8.85546875" style="842"/>
  </cols>
  <sheetData>
    <row r="1" spans="1:9" ht="15.6">
      <c r="A1" s="460" t="s">
        <v>514</v>
      </c>
      <c r="B1" s="225"/>
      <c r="C1" s="213"/>
      <c r="D1" s="213"/>
      <c r="E1" s="213"/>
      <c r="F1" s="213"/>
      <c r="G1" s="213"/>
    </row>
    <row r="2" spans="1:9" ht="90.75" customHeight="1">
      <c r="A2" s="898" t="s">
        <v>515</v>
      </c>
      <c r="B2" s="898"/>
      <c r="C2" s="898"/>
      <c r="D2" s="898"/>
      <c r="E2" s="898"/>
      <c r="F2" s="898"/>
      <c r="G2" s="898"/>
    </row>
    <row r="3" spans="1:9" ht="35.25" customHeight="1">
      <c r="A3" s="898" t="s">
        <v>516</v>
      </c>
      <c r="B3" s="898"/>
      <c r="C3" s="898"/>
      <c r="D3" s="898"/>
      <c r="E3" s="898"/>
      <c r="F3" s="898"/>
      <c r="G3" s="898"/>
    </row>
    <row r="4" spans="1:9" ht="15.6">
      <c r="A4" s="843" t="s">
        <v>517</v>
      </c>
      <c r="B4" s="879"/>
      <c r="C4" s="879"/>
      <c r="D4" s="879"/>
      <c r="E4" s="213"/>
      <c r="F4" s="213"/>
      <c r="G4" s="213"/>
    </row>
    <row r="5" spans="1:9" ht="15.6">
      <c r="A5" s="843" t="s">
        <v>518</v>
      </c>
      <c r="B5" s="879"/>
      <c r="C5" s="879"/>
      <c r="D5" s="879"/>
      <c r="E5" s="213"/>
      <c r="F5" s="213"/>
      <c r="G5" s="213"/>
    </row>
    <row r="6" spans="1:9" ht="41.25" customHeight="1">
      <c r="A6" s="899" t="s">
        <v>519</v>
      </c>
      <c r="B6" s="899"/>
      <c r="C6" s="899"/>
      <c r="D6" s="899"/>
      <c r="E6" s="899"/>
      <c r="F6" s="899"/>
      <c r="G6" s="899"/>
    </row>
    <row r="7" spans="1:9">
      <c r="A7" s="461"/>
      <c r="B7" s="213"/>
      <c r="C7" s="213"/>
      <c r="D7" s="213"/>
      <c r="E7" s="213"/>
      <c r="F7" s="213"/>
      <c r="G7" s="213"/>
      <c r="H7" s="860"/>
    </row>
    <row r="8" spans="1:9" ht="39">
      <c r="A8" s="462" t="s">
        <v>520</v>
      </c>
      <c r="B8" s="462" t="s">
        <v>521</v>
      </c>
      <c r="C8" s="462" t="s">
        <v>522</v>
      </c>
      <c r="D8" s="462" t="s">
        <v>523</v>
      </c>
      <c r="E8" s="462" t="s">
        <v>524</v>
      </c>
      <c r="F8" s="1045" t="s">
        <v>525</v>
      </c>
      <c r="G8" s="462" t="s">
        <v>526</v>
      </c>
      <c r="H8" s="859"/>
      <c r="I8" s="856"/>
    </row>
    <row r="9" spans="1:9" ht="23.1" customHeight="1">
      <c r="A9" s="1046" t="s">
        <v>247</v>
      </c>
      <c r="B9" s="1047"/>
      <c r="C9" s="1047" t="s">
        <v>527</v>
      </c>
      <c r="D9" s="1048"/>
      <c r="E9" s="1049"/>
      <c r="F9" s="1050" t="s">
        <v>528</v>
      </c>
      <c r="G9" s="1051">
        <v>28</v>
      </c>
      <c r="H9" s="862"/>
      <c r="I9" s="857"/>
    </row>
    <row r="10" spans="1:9" ht="12.95">
      <c r="A10" s="1046" t="s">
        <v>529</v>
      </c>
      <c r="B10" s="1047"/>
      <c r="C10" s="844" t="s">
        <v>527</v>
      </c>
      <c r="D10" s="1048"/>
      <c r="E10" s="1049"/>
      <c r="F10" s="845" t="s">
        <v>530</v>
      </c>
      <c r="G10" s="1051">
        <v>27</v>
      </c>
      <c r="H10" s="863"/>
      <c r="I10" s="857"/>
    </row>
    <row r="11" spans="1:9" ht="12.95">
      <c r="A11" s="1046" t="s">
        <v>531</v>
      </c>
      <c r="B11" s="1047" t="s">
        <v>527</v>
      </c>
      <c r="C11" s="1047"/>
      <c r="D11" s="1052"/>
      <c r="E11" s="1052" t="s">
        <v>532</v>
      </c>
      <c r="F11" s="1050" t="s">
        <v>533</v>
      </c>
      <c r="G11" s="1051">
        <v>30</v>
      </c>
      <c r="H11" s="863"/>
      <c r="I11" s="857"/>
    </row>
    <row r="12" spans="1:9" ht="24.95">
      <c r="A12" s="1046" t="s">
        <v>534</v>
      </c>
      <c r="B12" s="844" t="s">
        <v>527</v>
      </c>
      <c r="C12" s="1047"/>
      <c r="D12" s="1053" t="s">
        <v>535</v>
      </c>
      <c r="E12" s="1049"/>
      <c r="F12" s="1050" t="s">
        <v>536</v>
      </c>
      <c r="G12" s="1051">
        <v>15</v>
      </c>
      <c r="H12" s="863"/>
      <c r="I12" s="857"/>
    </row>
    <row r="13" spans="1:9" ht="12.95">
      <c r="A13" s="1046" t="s">
        <v>537</v>
      </c>
      <c r="B13" s="1047" t="s">
        <v>527</v>
      </c>
      <c r="C13" s="1047"/>
      <c r="D13" s="1048"/>
      <c r="E13" s="1049"/>
      <c r="F13" s="1050" t="s">
        <v>538</v>
      </c>
      <c r="G13" s="1051">
        <v>17</v>
      </c>
      <c r="H13" s="863"/>
      <c r="I13" s="857"/>
    </row>
    <row r="14" spans="1:9" ht="12.95">
      <c r="A14" s="1046" t="s">
        <v>539</v>
      </c>
      <c r="B14" s="1047" t="s">
        <v>527</v>
      </c>
      <c r="C14" s="1047"/>
      <c r="D14" s="1048"/>
      <c r="E14" s="1049"/>
      <c r="F14" s="1050" t="s">
        <v>540</v>
      </c>
      <c r="G14" s="1051">
        <v>17</v>
      </c>
      <c r="H14" s="863"/>
      <c r="I14" s="857"/>
    </row>
    <row r="15" spans="1:9" ht="12.95">
      <c r="A15" s="463" t="s">
        <v>541</v>
      </c>
      <c r="B15" s="463"/>
      <c r="C15" s="463"/>
      <c r="D15" s="463"/>
      <c r="E15" s="463"/>
      <c r="F15" s="464"/>
      <c r="G15" s="464"/>
      <c r="H15" s="864"/>
      <c r="I15" s="858"/>
    </row>
    <row r="16" spans="1:9" ht="87.6">
      <c r="A16" s="1054" t="s">
        <v>542</v>
      </c>
      <c r="B16" s="1047" t="s">
        <v>527</v>
      </c>
      <c r="C16" s="1047"/>
      <c r="D16" s="1048"/>
      <c r="E16" s="1049"/>
      <c r="F16" s="1050" t="s">
        <v>543</v>
      </c>
      <c r="G16" s="1051">
        <v>14</v>
      </c>
      <c r="H16" s="863"/>
      <c r="I16" s="857"/>
    </row>
    <row r="17" spans="1:10" ht="62.45">
      <c r="A17" s="1054" t="s">
        <v>544</v>
      </c>
      <c r="B17" s="1047" t="s">
        <v>527</v>
      </c>
      <c r="C17" s="1047"/>
      <c r="D17" s="1048"/>
      <c r="E17" s="846"/>
      <c r="F17" s="1050" t="s">
        <v>545</v>
      </c>
      <c r="G17" s="1051">
        <v>16</v>
      </c>
      <c r="H17" s="863"/>
      <c r="I17" s="857"/>
      <c r="J17" s="860"/>
    </row>
    <row r="18" spans="1:10">
      <c r="A18" s="1054" t="s">
        <v>546</v>
      </c>
      <c r="B18" s="1047"/>
      <c r="C18" s="1047" t="s">
        <v>527</v>
      </c>
      <c r="D18" s="847"/>
      <c r="E18" s="1049"/>
      <c r="F18" s="1050"/>
      <c r="G18" s="1051">
        <v>16</v>
      </c>
      <c r="H18" s="863"/>
      <c r="I18" s="857"/>
      <c r="J18" s="860"/>
    </row>
    <row r="19" spans="1:10" ht="125.1">
      <c r="A19" s="1046" t="s">
        <v>547</v>
      </c>
      <c r="B19" s="1047" t="s">
        <v>527</v>
      </c>
      <c r="C19" s="1047"/>
      <c r="D19" s="1054" t="s">
        <v>548</v>
      </c>
      <c r="E19" s="1049"/>
      <c r="F19" s="1050" t="s">
        <v>549</v>
      </c>
      <c r="G19" s="1051">
        <v>17</v>
      </c>
      <c r="H19" s="863"/>
      <c r="I19" s="857"/>
      <c r="J19" s="860"/>
    </row>
    <row r="20" spans="1:10" ht="12.95">
      <c r="A20" s="1046" t="s">
        <v>550</v>
      </c>
      <c r="B20" s="1055" t="s">
        <v>527</v>
      </c>
      <c r="C20" s="1047"/>
      <c r="D20" s="1048"/>
      <c r="E20" s="1049"/>
      <c r="F20" s="848" t="s">
        <v>551</v>
      </c>
      <c r="G20" s="1051">
        <v>23</v>
      </c>
      <c r="H20" s="863"/>
      <c r="I20" s="857"/>
    </row>
    <row r="21" spans="1:10" ht="51.95">
      <c r="A21" s="463" t="s">
        <v>552</v>
      </c>
      <c r="B21" s="463"/>
      <c r="C21" s="463"/>
      <c r="D21" s="463" t="s">
        <v>553</v>
      </c>
      <c r="E21" s="463"/>
      <c r="F21" s="464"/>
      <c r="G21" s="464"/>
      <c r="H21" s="863"/>
      <c r="I21" s="865"/>
    </row>
    <row r="22" spans="1:10">
      <c r="A22" s="1054" t="s">
        <v>554</v>
      </c>
      <c r="B22" s="1047"/>
      <c r="C22" s="1055" t="s">
        <v>527</v>
      </c>
      <c r="D22" s="1048"/>
      <c r="E22" s="1056"/>
      <c r="F22" s="1050" t="s">
        <v>555</v>
      </c>
      <c r="G22" s="1051">
        <v>29</v>
      </c>
      <c r="H22" s="863"/>
      <c r="I22" s="857"/>
    </row>
    <row r="23" spans="1:10">
      <c r="A23" s="1054" t="s">
        <v>556</v>
      </c>
      <c r="B23" s="1047"/>
      <c r="C23" s="1055" t="s">
        <v>527</v>
      </c>
      <c r="D23" s="1048"/>
      <c r="E23" s="1057"/>
      <c r="F23" s="1050" t="s">
        <v>557</v>
      </c>
      <c r="G23" s="1051">
        <v>29</v>
      </c>
      <c r="H23" s="863"/>
      <c r="I23" s="857"/>
    </row>
    <row r="24" spans="1:10" ht="37.5">
      <c r="A24" s="1054" t="s">
        <v>558</v>
      </c>
      <c r="B24" s="1047"/>
      <c r="C24" s="1055" t="s">
        <v>527</v>
      </c>
      <c r="D24" s="1053"/>
      <c r="E24" s="847" t="s">
        <v>559</v>
      </c>
      <c r="F24" s="1050" t="s">
        <v>560</v>
      </c>
      <c r="G24" s="1051">
        <v>29</v>
      </c>
      <c r="H24" s="863"/>
      <c r="I24" s="857"/>
    </row>
    <row r="25" spans="1:10">
      <c r="A25" s="1054" t="s">
        <v>561</v>
      </c>
      <c r="B25" s="1047"/>
      <c r="C25" s="1055" t="s">
        <v>527</v>
      </c>
      <c r="D25" s="1048"/>
      <c r="E25" s="1056"/>
      <c r="F25" s="1050" t="s">
        <v>562</v>
      </c>
      <c r="G25" s="1051">
        <v>29</v>
      </c>
      <c r="H25" s="863"/>
      <c r="I25" s="857"/>
    </row>
    <row r="26" spans="1:10">
      <c r="A26" s="1054" t="s">
        <v>563</v>
      </c>
      <c r="B26" s="1058"/>
      <c r="C26" s="1055" t="s">
        <v>527</v>
      </c>
      <c r="D26" s="1059"/>
      <c r="E26" s="1054"/>
      <c r="F26" s="1050" t="s">
        <v>564</v>
      </c>
      <c r="G26" s="1051">
        <v>28</v>
      </c>
      <c r="H26" s="863"/>
      <c r="I26" s="857"/>
    </row>
    <row r="27" spans="1:10">
      <c r="A27" s="1054" t="s">
        <v>565</v>
      </c>
      <c r="B27" s="1047"/>
      <c r="C27" s="1047" t="s">
        <v>527</v>
      </c>
      <c r="D27" s="1048"/>
      <c r="E27" s="1060"/>
      <c r="F27" s="1050" t="s">
        <v>566</v>
      </c>
      <c r="G27" s="1051">
        <v>29</v>
      </c>
      <c r="H27" s="863"/>
      <c r="I27" s="857"/>
    </row>
    <row r="28" spans="1:10">
      <c r="A28" s="1054" t="s">
        <v>567</v>
      </c>
      <c r="B28" s="1047"/>
      <c r="C28" s="1055" t="s">
        <v>527</v>
      </c>
      <c r="D28" s="1048"/>
      <c r="E28" s="1060" t="s">
        <v>568</v>
      </c>
      <c r="F28" s="1050" t="s">
        <v>569</v>
      </c>
      <c r="G28" s="1051">
        <v>29</v>
      </c>
      <c r="H28" s="863"/>
      <c r="I28" s="857"/>
    </row>
    <row r="29" spans="1:10">
      <c r="A29" s="1054" t="s">
        <v>570</v>
      </c>
      <c r="B29" s="1047"/>
      <c r="C29" s="1055" t="s">
        <v>527</v>
      </c>
      <c r="D29" s="1048"/>
      <c r="E29" s="1056"/>
      <c r="F29" s="1050" t="s">
        <v>571</v>
      </c>
      <c r="G29" s="1051">
        <v>29</v>
      </c>
      <c r="H29" s="863"/>
      <c r="I29" s="857"/>
    </row>
    <row r="30" spans="1:10">
      <c r="A30" s="1054" t="s">
        <v>572</v>
      </c>
      <c r="B30" s="1061"/>
      <c r="C30" s="1055" t="s">
        <v>527</v>
      </c>
      <c r="D30" s="1048"/>
      <c r="E30" s="1056"/>
      <c r="F30" s="1050" t="s">
        <v>573</v>
      </c>
      <c r="G30" s="1051">
        <v>29</v>
      </c>
      <c r="H30" s="863"/>
      <c r="I30" s="857"/>
    </row>
    <row r="31" spans="1:10">
      <c r="A31" s="1054" t="s">
        <v>574</v>
      </c>
      <c r="B31" s="1061"/>
      <c r="C31" s="1055" t="s">
        <v>527</v>
      </c>
      <c r="D31" s="1048"/>
      <c r="E31" s="1056"/>
      <c r="F31" s="1050" t="s">
        <v>575</v>
      </c>
      <c r="G31" s="1051">
        <v>29</v>
      </c>
      <c r="H31" s="863"/>
      <c r="I31" s="857"/>
    </row>
    <row r="32" spans="1:10" ht="25.35" customHeight="1">
      <c r="A32" s="1054" t="s">
        <v>576</v>
      </c>
      <c r="B32" s="1061"/>
      <c r="C32" s="1055" t="s">
        <v>527</v>
      </c>
      <c r="D32" s="1062"/>
      <c r="E32" s="1063"/>
      <c r="F32" s="1050" t="s">
        <v>577</v>
      </c>
      <c r="G32" s="1051">
        <v>29</v>
      </c>
      <c r="H32" s="863"/>
      <c r="I32" s="857"/>
    </row>
    <row r="33" spans="1:9">
      <c r="A33" s="1054" t="s">
        <v>578</v>
      </c>
      <c r="B33" s="1061"/>
      <c r="C33" s="1055" t="s">
        <v>527</v>
      </c>
      <c r="D33" s="1062"/>
      <c r="E33" s="1056"/>
      <c r="F33" s="1050" t="s">
        <v>579</v>
      </c>
      <c r="G33" s="1051">
        <v>29</v>
      </c>
      <c r="H33" s="863"/>
      <c r="I33" s="857"/>
    </row>
    <row r="34" spans="1:9">
      <c r="A34" s="1054" t="s">
        <v>580</v>
      </c>
      <c r="B34" s="1061"/>
      <c r="C34" s="1055" t="s">
        <v>527</v>
      </c>
      <c r="D34" s="1048"/>
      <c r="E34" s="1056"/>
      <c r="F34" s="1050" t="s">
        <v>581</v>
      </c>
      <c r="G34" s="1051">
        <v>29</v>
      </c>
      <c r="H34" s="863"/>
      <c r="I34" s="857"/>
    </row>
    <row r="35" spans="1:9" ht="37.5">
      <c r="A35" s="1054" t="s">
        <v>582</v>
      </c>
      <c r="B35" s="1061"/>
      <c r="C35" s="1055" t="s">
        <v>527</v>
      </c>
      <c r="D35" s="1053"/>
      <c r="E35" s="1056"/>
      <c r="F35" s="1050" t="s">
        <v>583</v>
      </c>
      <c r="G35" s="1051">
        <v>29</v>
      </c>
      <c r="H35" s="863"/>
      <c r="I35" s="857"/>
    </row>
    <row r="36" spans="1:9">
      <c r="A36" s="1054" t="s">
        <v>584</v>
      </c>
      <c r="B36" s="1061"/>
      <c r="C36" s="1055" t="s">
        <v>527</v>
      </c>
      <c r="D36" s="1048"/>
      <c r="E36" s="1056"/>
      <c r="F36" s="1050" t="s">
        <v>585</v>
      </c>
      <c r="G36" s="1051">
        <v>29</v>
      </c>
      <c r="H36" s="863"/>
      <c r="I36" s="857"/>
    </row>
    <row r="37" spans="1:9">
      <c r="A37" s="1054" t="s">
        <v>586</v>
      </c>
      <c r="B37" s="1061"/>
      <c r="C37" s="1055" t="s">
        <v>527</v>
      </c>
      <c r="D37" s="1048"/>
      <c r="E37" s="1056"/>
      <c r="F37" s="1050" t="s">
        <v>587</v>
      </c>
      <c r="G37" s="1051">
        <v>25</v>
      </c>
      <c r="H37" s="863"/>
      <c r="I37" s="857"/>
    </row>
    <row r="38" spans="1:9">
      <c r="A38" s="1054" t="s">
        <v>588</v>
      </c>
      <c r="B38" s="1061"/>
      <c r="C38" s="1055" t="s">
        <v>527</v>
      </c>
      <c r="D38" s="1048"/>
      <c r="E38" s="1056"/>
      <c r="F38" s="1050" t="s">
        <v>589</v>
      </c>
      <c r="G38" s="1051">
        <v>29</v>
      </c>
      <c r="H38" s="863"/>
      <c r="I38" s="857"/>
    </row>
    <row r="39" spans="1:9" ht="24.95">
      <c r="A39" s="1054" t="s">
        <v>590</v>
      </c>
      <c r="B39" s="1055"/>
      <c r="C39" s="1055" t="s">
        <v>527</v>
      </c>
      <c r="D39" s="1048"/>
      <c r="E39" s="1056"/>
      <c r="F39" s="1050" t="s">
        <v>591</v>
      </c>
      <c r="G39" s="1051">
        <v>29</v>
      </c>
      <c r="H39" s="863"/>
      <c r="I39" s="857"/>
    </row>
    <row r="40" spans="1:9" ht="24.95">
      <c r="A40" s="1054" t="s">
        <v>592</v>
      </c>
      <c r="B40" s="1061"/>
      <c r="C40" s="1055" t="s">
        <v>527</v>
      </c>
      <c r="D40" s="1053"/>
      <c r="E40" s="1056"/>
      <c r="F40" s="1050" t="s">
        <v>593</v>
      </c>
      <c r="G40" s="1051">
        <v>26</v>
      </c>
      <c r="H40" s="863"/>
      <c r="I40" s="857"/>
    </row>
    <row r="41" spans="1:9" ht="12.95">
      <c r="A41" s="1046" t="s">
        <v>594</v>
      </c>
      <c r="B41" s="1061"/>
      <c r="C41" s="1055" t="s">
        <v>527</v>
      </c>
      <c r="D41" s="849"/>
      <c r="E41" s="1050"/>
      <c r="F41" s="1050" t="s">
        <v>595</v>
      </c>
      <c r="G41" s="1051">
        <v>29</v>
      </c>
      <c r="H41" s="863"/>
      <c r="I41" s="857"/>
    </row>
    <row r="42" spans="1:9" ht="12.95">
      <c r="A42" s="1046" t="s">
        <v>596</v>
      </c>
      <c r="B42" s="1061"/>
      <c r="C42" s="1055" t="s">
        <v>527</v>
      </c>
      <c r="D42" s="1048"/>
      <c r="E42" s="1056"/>
      <c r="F42" s="1050" t="s">
        <v>597</v>
      </c>
      <c r="G42" s="1051">
        <v>28</v>
      </c>
      <c r="H42" s="863"/>
      <c r="I42" s="857"/>
    </row>
    <row r="43" spans="1:9" ht="12.95">
      <c r="A43" s="1046" t="s">
        <v>598</v>
      </c>
      <c r="B43" s="1061"/>
      <c r="C43" s="1055" t="s">
        <v>527</v>
      </c>
      <c r="D43" s="1048"/>
      <c r="E43" s="1056"/>
      <c r="F43" s="1050" t="s">
        <v>599</v>
      </c>
      <c r="G43" s="1051">
        <v>19</v>
      </c>
      <c r="H43" s="863"/>
      <c r="I43" s="857"/>
    </row>
    <row r="44" spans="1:9" ht="12.95">
      <c r="A44" s="463" t="s">
        <v>600</v>
      </c>
      <c r="B44" s="463"/>
      <c r="C44" s="463"/>
      <c r="D44" s="463"/>
      <c r="E44" s="463"/>
      <c r="F44" s="464"/>
      <c r="G44" s="464"/>
      <c r="H44" s="863"/>
      <c r="I44" s="865"/>
    </row>
    <row r="45" spans="1:9" ht="75">
      <c r="A45" s="1054" t="s">
        <v>601</v>
      </c>
      <c r="B45" s="1061" t="s">
        <v>527</v>
      </c>
      <c r="C45" s="1061"/>
      <c r="D45" s="1053" t="s">
        <v>602</v>
      </c>
      <c r="E45" s="1056"/>
      <c r="F45" s="1050" t="s">
        <v>603</v>
      </c>
      <c r="G45" s="1051">
        <v>31</v>
      </c>
      <c r="H45" s="863"/>
      <c r="I45" s="857"/>
    </row>
    <row r="46" spans="1:9" ht="26.1">
      <c r="A46" s="1054" t="s">
        <v>604</v>
      </c>
      <c r="B46" s="1061"/>
      <c r="C46" s="1061" t="s">
        <v>527</v>
      </c>
      <c r="D46" s="1048"/>
      <c r="E46" s="1057"/>
      <c r="F46" s="1064" t="s">
        <v>605</v>
      </c>
      <c r="G46" s="1051">
        <v>31</v>
      </c>
      <c r="H46" s="863"/>
      <c r="I46" s="857"/>
    </row>
    <row r="47" spans="1:9" ht="24.95">
      <c r="A47" s="1054" t="s">
        <v>606</v>
      </c>
      <c r="B47" s="1061"/>
      <c r="C47" s="1061" t="s">
        <v>527</v>
      </c>
      <c r="D47" s="1053"/>
      <c r="E47" s="1056"/>
      <c r="F47" s="1054" t="s">
        <v>607</v>
      </c>
      <c r="G47" s="1051">
        <v>33</v>
      </c>
      <c r="H47" s="863"/>
      <c r="I47" s="857"/>
    </row>
    <row r="48" spans="1:9" ht="50.1">
      <c r="A48" s="1046" t="s">
        <v>608</v>
      </c>
      <c r="B48" s="1061"/>
      <c r="C48" s="1061" t="s">
        <v>527</v>
      </c>
      <c r="D48" s="1053"/>
      <c r="E48" s="1056"/>
      <c r="F48" s="1050" t="s">
        <v>609</v>
      </c>
      <c r="G48" s="1051">
        <v>34</v>
      </c>
      <c r="H48" s="863"/>
      <c r="I48" s="857"/>
    </row>
    <row r="49" spans="1:9" ht="12.95">
      <c r="A49" s="463" t="s">
        <v>610</v>
      </c>
      <c r="B49" s="463"/>
      <c r="C49" s="463"/>
      <c r="D49" s="463"/>
      <c r="E49" s="463"/>
      <c r="F49" s="464"/>
      <c r="G49" s="464"/>
      <c r="H49" s="863"/>
      <c r="I49" s="865"/>
    </row>
    <row r="50" spans="1:9" ht="12.95">
      <c r="A50" s="1054" t="s">
        <v>611</v>
      </c>
      <c r="B50" s="1061"/>
      <c r="C50" s="1061"/>
      <c r="D50" s="1065" t="s">
        <v>612</v>
      </c>
      <c r="E50" s="1054"/>
      <c r="F50" s="1050"/>
      <c r="G50" s="1051">
        <v>31</v>
      </c>
      <c r="H50" s="863"/>
      <c r="I50" s="857"/>
    </row>
    <row r="51" spans="1:9" ht="75">
      <c r="A51" s="1054" t="s">
        <v>613</v>
      </c>
      <c r="B51" s="1061"/>
      <c r="C51" s="844" t="s">
        <v>527</v>
      </c>
      <c r="D51" s="1053" t="s">
        <v>614</v>
      </c>
      <c r="E51" s="1054"/>
      <c r="F51" s="1050" t="s">
        <v>615</v>
      </c>
      <c r="G51" s="1051">
        <v>31</v>
      </c>
      <c r="H51" s="863"/>
      <c r="I51" s="857"/>
    </row>
    <row r="52" spans="1:9" ht="245.1" customHeight="1">
      <c r="A52" s="1046" t="s">
        <v>245</v>
      </c>
      <c r="B52" s="1061" t="s">
        <v>527</v>
      </c>
      <c r="C52" s="1061"/>
      <c r="D52" s="1059"/>
      <c r="E52" s="1056"/>
      <c r="F52" s="1050" t="s">
        <v>616</v>
      </c>
      <c r="G52" s="1051">
        <v>26</v>
      </c>
      <c r="H52" s="863"/>
      <c r="I52" s="857"/>
    </row>
    <row r="53" spans="1:9" ht="37.5">
      <c r="A53" s="1046" t="s">
        <v>617</v>
      </c>
      <c r="B53" s="1061"/>
      <c r="C53" s="1061" t="s">
        <v>527</v>
      </c>
      <c r="D53" s="1059" t="s">
        <v>618</v>
      </c>
      <c r="E53" s="1056"/>
      <c r="F53" s="1050" t="s">
        <v>589</v>
      </c>
      <c r="G53" s="1051">
        <v>29</v>
      </c>
      <c r="H53" s="863"/>
      <c r="I53" s="857"/>
    </row>
    <row r="54" spans="1:9" ht="66" customHeight="1">
      <c r="A54" s="1046" t="s">
        <v>251</v>
      </c>
      <c r="B54" s="1061" t="s">
        <v>527</v>
      </c>
      <c r="C54" s="1061"/>
      <c r="D54" s="1059" t="s">
        <v>619</v>
      </c>
      <c r="E54" s="1056"/>
      <c r="F54" s="1050" t="s">
        <v>620</v>
      </c>
      <c r="G54" s="1051">
        <v>32</v>
      </c>
      <c r="H54" s="863"/>
      <c r="I54" s="857"/>
    </row>
    <row r="55" spans="1:9" ht="87.6">
      <c r="A55" s="464" t="s">
        <v>621</v>
      </c>
      <c r="B55" s="463"/>
      <c r="C55" s="463"/>
      <c r="D55" s="464"/>
      <c r="E55" s="1066"/>
      <c r="F55" s="1067" t="s">
        <v>622</v>
      </c>
      <c r="G55" s="1051">
        <v>13</v>
      </c>
      <c r="H55" s="863"/>
      <c r="I55" s="865"/>
    </row>
    <row r="56" spans="1:9">
      <c r="A56" s="1054" t="s">
        <v>623</v>
      </c>
      <c r="B56" s="1061" t="s">
        <v>527</v>
      </c>
      <c r="C56" s="1061"/>
      <c r="D56" s="1048"/>
      <c r="E56" s="1056"/>
      <c r="F56" s="1050" t="s">
        <v>624</v>
      </c>
      <c r="G56" s="1051">
        <v>13</v>
      </c>
      <c r="H56" s="863"/>
      <c r="I56" s="857"/>
    </row>
    <row r="57" spans="1:9">
      <c r="A57" s="1054" t="s">
        <v>625</v>
      </c>
      <c r="B57" s="1061" t="s">
        <v>527</v>
      </c>
      <c r="C57" s="1061"/>
      <c r="D57" s="1048"/>
      <c r="E57" s="1056"/>
      <c r="F57" s="1050" t="s">
        <v>624</v>
      </c>
      <c r="G57" s="1051">
        <v>13</v>
      </c>
      <c r="H57" s="863"/>
      <c r="I57" s="857"/>
    </row>
    <row r="58" spans="1:9">
      <c r="A58" s="1054" t="s">
        <v>626</v>
      </c>
      <c r="B58" s="1061" t="s">
        <v>527</v>
      </c>
      <c r="C58" s="1061"/>
      <c r="D58" s="1048"/>
      <c r="E58" s="1056"/>
      <c r="F58" s="1050" t="s">
        <v>624</v>
      </c>
      <c r="G58" s="1051">
        <v>14</v>
      </c>
      <c r="H58" s="863"/>
      <c r="I58" s="857"/>
    </row>
    <row r="59" spans="1:9">
      <c r="A59" s="1054" t="s">
        <v>627</v>
      </c>
      <c r="B59" s="1061" t="s">
        <v>527</v>
      </c>
      <c r="C59" s="1061"/>
      <c r="D59" s="1048"/>
      <c r="E59" s="1056"/>
      <c r="F59" s="1050" t="s">
        <v>624</v>
      </c>
      <c r="G59" s="1051">
        <v>13</v>
      </c>
      <c r="H59" s="863"/>
      <c r="I59" s="857"/>
    </row>
    <row r="60" spans="1:9">
      <c r="A60" s="1054" t="s">
        <v>628</v>
      </c>
      <c r="B60" s="1061"/>
      <c r="C60" s="1061" t="s">
        <v>527</v>
      </c>
      <c r="D60" s="1048"/>
      <c r="E60" s="1056"/>
      <c r="F60" s="1050" t="s">
        <v>560</v>
      </c>
      <c r="G60" s="1051">
        <v>13</v>
      </c>
      <c r="H60" s="863"/>
      <c r="I60" s="857"/>
    </row>
    <row r="61" spans="1:9" ht="12.95">
      <c r="A61" s="1046" t="s">
        <v>629</v>
      </c>
      <c r="B61" s="1061" t="s">
        <v>527</v>
      </c>
      <c r="C61" s="1061"/>
      <c r="D61" s="1048"/>
      <c r="E61" s="1056"/>
      <c r="F61" s="1050" t="s">
        <v>551</v>
      </c>
      <c r="G61" s="1051">
        <v>23</v>
      </c>
      <c r="H61" s="863"/>
      <c r="I61" s="857"/>
    </row>
    <row r="62" spans="1:9" ht="24.95">
      <c r="A62" s="1046" t="s">
        <v>630</v>
      </c>
      <c r="B62" s="1061" t="s">
        <v>527</v>
      </c>
      <c r="C62" s="1061"/>
      <c r="D62" s="1059"/>
      <c r="E62" s="1056"/>
      <c r="F62" s="1050" t="s">
        <v>631</v>
      </c>
      <c r="G62" s="1051">
        <v>17</v>
      </c>
      <c r="H62" s="863"/>
      <c r="I62" s="857"/>
    </row>
    <row r="63" spans="1:9" ht="24.95">
      <c r="A63" s="1046" t="s">
        <v>632</v>
      </c>
      <c r="B63" s="1061" t="s">
        <v>527</v>
      </c>
      <c r="C63" s="1061"/>
      <c r="D63" s="1059"/>
      <c r="E63" s="1056"/>
      <c r="F63" s="1050" t="s">
        <v>631</v>
      </c>
      <c r="G63" s="1051">
        <v>17</v>
      </c>
      <c r="H63" s="863"/>
      <c r="I63" s="857"/>
    </row>
    <row r="64" spans="1:9" ht="37.5">
      <c r="A64" s="1046" t="s">
        <v>633</v>
      </c>
      <c r="B64" s="1061" t="s">
        <v>527</v>
      </c>
      <c r="C64" s="1061"/>
      <c r="D64" s="1059"/>
      <c r="E64" s="1056"/>
      <c r="F64" s="1050" t="s">
        <v>634</v>
      </c>
      <c r="G64" s="1051">
        <v>31</v>
      </c>
      <c r="H64" s="863"/>
      <c r="I64" s="857"/>
    </row>
    <row r="65" spans="1:9" ht="50.1">
      <c r="A65" s="1046" t="s">
        <v>635</v>
      </c>
      <c r="B65" s="1061" t="s">
        <v>527</v>
      </c>
      <c r="C65" s="1061"/>
      <c r="D65" s="1048"/>
      <c r="E65" s="1056"/>
      <c r="F65" s="1050" t="s">
        <v>636</v>
      </c>
      <c r="G65" s="1051">
        <v>15</v>
      </c>
      <c r="H65" s="861"/>
      <c r="I65" s="857"/>
    </row>
    <row r="66" spans="1:9" ht="75">
      <c r="A66" s="1046" t="s">
        <v>637</v>
      </c>
      <c r="B66" s="1061" t="s">
        <v>527</v>
      </c>
      <c r="C66" s="1061"/>
      <c r="D66" s="1053"/>
      <c r="E66" s="1056"/>
      <c r="F66" s="1050" t="s">
        <v>638</v>
      </c>
      <c r="G66" s="1051">
        <v>31</v>
      </c>
      <c r="H66" s="1068"/>
      <c r="I66" s="857"/>
    </row>
    <row r="67" spans="1:9" ht="12.95">
      <c r="A67" s="1046" t="s">
        <v>639</v>
      </c>
      <c r="B67" s="1061"/>
      <c r="C67" s="1061" t="s">
        <v>527</v>
      </c>
      <c r="D67" s="1048"/>
      <c r="E67" s="1056"/>
      <c r="F67" s="1050" t="s">
        <v>560</v>
      </c>
      <c r="G67" s="1051">
        <v>34</v>
      </c>
      <c r="H67" s="1068"/>
      <c r="I67" s="857"/>
    </row>
    <row r="68" spans="1:9" ht="75">
      <c r="A68" s="1046" t="s">
        <v>640</v>
      </c>
      <c r="B68" s="1061" t="s">
        <v>527</v>
      </c>
      <c r="C68" s="1061"/>
      <c r="D68" s="1069"/>
      <c r="E68" s="1056" t="s">
        <v>641</v>
      </c>
      <c r="F68" s="1050" t="s">
        <v>642</v>
      </c>
      <c r="G68" s="1051">
        <v>17</v>
      </c>
      <c r="H68" s="1068"/>
      <c r="I68" s="857"/>
    </row>
    <row r="69" spans="1:9" ht="50.1">
      <c r="A69" s="1046" t="s">
        <v>240</v>
      </c>
      <c r="B69" s="1055" t="s">
        <v>643</v>
      </c>
      <c r="C69" s="1058"/>
      <c r="D69" s="1048"/>
      <c r="E69" s="1070"/>
      <c r="F69" s="1071" t="s">
        <v>644</v>
      </c>
      <c r="G69" s="1058">
        <v>21</v>
      </c>
      <c r="H69" s="862"/>
      <c r="I69" s="857"/>
    </row>
    <row r="70" spans="1:9" ht="24.95">
      <c r="A70" s="1046" t="s">
        <v>241</v>
      </c>
      <c r="B70" s="1055" t="s">
        <v>645</v>
      </c>
      <c r="C70" s="1055" t="s">
        <v>646</v>
      </c>
      <c r="D70" s="1048"/>
      <c r="E70" s="1070"/>
      <c r="F70" s="1071" t="s">
        <v>644</v>
      </c>
      <c r="G70" s="1058">
        <v>22</v>
      </c>
      <c r="H70" s="863"/>
      <c r="I70" s="857"/>
    </row>
    <row r="71" spans="1:9" ht="75">
      <c r="A71" s="1046" t="s">
        <v>647</v>
      </c>
      <c r="B71" s="1055" t="s">
        <v>527</v>
      </c>
      <c r="C71" s="1055" t="s">
        <v>527</v>
      </c>
      <c r="D71" s="1072"/>
      <c r="E71" s="1070"/>
      <c r="F71" s="1073" t="s">
        <v>648</v>
      </c>
      <c r="G71" s="1058">
        <v>17</v>
      </c>
      <c r="H71" s="863"/>
      <c r="I71" s="857"/>
    </row>
    <row r="72" spans="1:9" ht="12.95">
      <c r="A72" s="1046" t="s">
        <v>649</v>
      </c>
      <c r="B72" s="1061" t="s">
        <v>527</v>
      </c>
      <c r="C72" s="1061"/>
      <c r="D72" s="1048"/>
      <c r="E72" s="1057"/>
      <c r="F72" s="1050" t="s">
        <v>650</v>
      </c>
      <c r="G72" s="1051">
        <v>31</v>
      </c>
      <c r="H72" s="863"/>
      <c r="I72" s="857"/>
    </row>
    <row r="73" spans="1:9" ht="29.1" customHeight="1">
      <c r="A73" s="1046" t="s">
        <v>651</v>
      </c>
      <c r="B73" s="1061" t="s">
        <v>527</v>
      </c>
      <c r="C73" s="1061"/>
      <c r="D73" s="1053"/>
      <c r="E73" s="1056"/>
      <c r="F73" s="1050" t="s">
        <v>652</v>
      </c>
      <c r="G73" s="1051">
        <v>23</v>
      </c>
      <c r="H73" s="863"/>
      <c r="I73" s="857"/>
    </row>
    <row r="74" spans="1:9" ht="153.6" customHeight="1">
      <c r="A74" s="1046" t="s">
        <v>653</v>
      </c>
      <c r="B74" s="1061" t="s">
        <v>527</v>
      </c>
      <c r="C74" s="1061"/>
      <c r="D74" s="1053"/>
      <c r="E74" s="1074"/>
      <c r="F74" s="1073" t="s">
        <v>654</v>
      </c>
      <c r="G74" s="1051">
        <v>15</v>
      </c>
      <c r="H74" s="863"/>
      <c r="I74" s="857"/>
    </row>
    <row r="75" spans="1:9" ht="12.95">
      <c r="A75" s="463" t="s">
        <v>655</v>
      </c>
      <c r="B75" s="463"/>
      <c r="C75" s="463"/>
      <c r="D75" s="463"/>
      <c r="E75" s="463"/>
      <c r="F75" s="464"/>
      <c r="G75" s="464"/>
      <c r="H75" s="863"/>
      <c r="I75" s="865"/>
    </row>
    <row r="76" spans="1:9" ht="137.44999999999999">
      <c r="A76" s="1054" t="s">
        <v>656</v>
      </c>
      <c r="B76" s="1061" t="s">
        <v>527</v>
      </c>
      <c r="C76" s="1061"/>
      <c r="D76" s="1053" t="s">
        <v>657</v>
      </c>
      <c r="E76" s="739"/>
      <c r="F76" s="1050" t="s">
        <v>658</v>
      </c>
      <c r="G76" s="1051">
        <v>24</v>
      </c>
      <c r="H76" s="863"/>
      <c r="I76" s="857"/>
    </row>
    <row r="77" spans="1:9" ht="50.1">
      <c r="A77" s="1054" t="s">
        <v>659</v>
      </c>
      <c r="B77" s="1061"/>
      <c r="C77" s="1061" t="s">
        <v>527</v>
      </c>
      <c r="D77" s="1053" t="s">
        <v>660</v>
      </c>
      <c r="E77" s="1056"/>
      <c r="F77" s="1050" t="s">
        <v>661</v>
      </c>
      <c r="G77" s="1051">
        <v>24</v>
      </c>
      <c r="H77" s="863"/>
      <c r="I77" s="857"/>
    </row>
    <row r="78" spans="1:9" ht="50.1">
      <c r="A78" s="1046" t="s">
        <v>662</v>
      </c>
      <c r="B78" s="1061" t="s">
        <v>527</v>
      </c>
      <c r="C78" s="1061"/>
      <c r="D78" s="1048"/>
      <c r="E78" s="1060" t="s">
        <v>663</v>
      </c>
      <c r="F78" s="1050" t="s">
        <v>664</v>
      </c>
      <c r="G78" s="1051">
        <v>17</v>
      </c>
      <c r="H78" s="863"/>
      <c r="I78" s="857"/>
    </row>
    <row r="79" spans="1:9" ht="12.95">
      <c r="A79" s="1046" t="s">
        <v>665</v>
      </c>
      <c r="B79" s="1061"/>
      <c r="C79" s="1061" t="s">
        <v>527</v>
      </c>
      <c r="D79" s="1048"/>
      <c r="E79" s="1056"/>
      <c r="F79" s="1050" t="s">
        <v>666</v>
      </c>
      <c r="G79" s="1051">
        <v>29</v>
      </c>
      <c r="H79" s="863"/>
      <c r="I79" s="857"/>
    </row>
    <row r="80" spans="1:9" ht="24.95">
      <c r="A80" s="1046" t="s">
        <v>667</v>
      </c>
      <c r="B80" s="1061" t="s">
        <v>527</v>
      </c>
      <c r="C80" s="1061"/>
      <c r="D80" s="1059" t="s">
        <v>668</v>
      </c>
      <c r="E80" s="1060" t="s">
        <v>669</v>
      </c>
      <c r="F80" s="1050" t="s">
        <v>670</v>
      </c>
      <c r="G80" s="1051">
        <v>17</v>
      </c>
      <c r="H80" s="863"/>
      <c r="I80" s="857"/>
    </row>
    <row r="81" spans="1:9" ht="37.5">
      <c r="A81" s="1046" t="s">
        <v>671</v>
      </c>
      <c r="B81" s="1061" t="s">
        <v>527</v>
      </c>
      <c r="C81" s="1061"/>
      <c r="D81" s="1053"/>
      <c r="E81" s="1060"/>
      <c r="F81" s="1050" t="s">
        <v>672</v>
      </c>
      <c r="G81" s="1051">
        <v>17</v>
      </c>
      <c r="H81" s="863"/>
      <c r="I81" s="857"/>
    </row>
    <row r="82" spans="1:9" ht="12.95">
      <c r="A82" s="463" t="s">
        <v>673</v>
      </c>
      <c r="B82" s="463"/>
      <c r="C82" s="463"/>
      <c r="D82" s="463"/>
      <c r="E82" s="463"/>
      <c r="F82" s="464"/>
      <c r="G82" s="464"/>
      <c r="H82" s="863"/>
      <c r="I82" s="865"/>
    </row>
    <row r="83" spans="1:9">
      <c r="A83" s="1054" t="s">
        <v>674</v>
      </c>
      <c r="B83" s="1061" t="s">
        <v>527</v>
      </c>
      <c r="C83" s="1061"/>
      <c r="D83" s="1053"/>
      <c r="E83" s="1056"/>
      <c r="F83" s="1075" t="s">
        <v>675</v>
      </c>
      <c r="G83" s="855">
        <v>20</v>
      </c>
      <c r="H83" s="863"/>
      <c r="I83" s="857"/>
    </row>
    <row r="84" spans="1:9" ht="24.95">
      <c r="A84" s="1054" t="s">
        <v>676</v>
      </c>
      <c r="B84" s="1061" t="s">
        <v>527</v>
      </c>
      <c r="C84" s="1061"/>
      <c r="D84" s="1053"/>
      <c r="E84" s="1056"/>
      <c r="F84" s="1075" t="s">
        <v>677</v>
      </c>
      <c r="G84" s="855">
        <v>20</v>
      </c>
      <c r="H84" s="863"/>
      <c r="I84" s="857"/>
    </row>
    <row r="85" spans="1:9" ht="24.95">
      <c r="A85" s="1054" t="s">
        <v>678</v>
      </c>
      <c r="B85" s="1061" t="s">
        <v>527</v>
      </c>
      <c r="C85" s="1061"/>
      <c r="D85" s="1048"/>
      <c r="E85" s="1056"/>
      <c r="F85" s="1054" t="s">
        <v>679</v>
      </c>
      <c r="G85" s="855">
        <v>20</v>
      </c>
      <c r="H85" s="865"/>
      <c r="I85" s="857"/>
    </row>
    <row r="86" spans="1:9" ht="62.45">
      <c r="A86" s="1046" t="s">
        <v>680</v>
      </c>
      <c r="B86" s="1061"/>
      <c r="C86" s="1061" t="s">
        <v>527</v>
      </c>
      <c r="D86" s="1048"/>
      <c r="E86" s="1056"/>
      <c r="F86" s="1050" t="s">
        <v>681</v>
      </c>
      <c r="G86" s="1051">
        <v>30</v>
      </c>
      <c r="H86" s="863"/>
      <c r="I86" s="857"/>
    </row>
    <row r="87" spans="1:9" ht="12.95">
      <c r="A87" s="1046" t="s">
        <v>682</v>
      </c>
      <c r="B87" s="1061"/>
      <c r="C87" s="1061" t="s">
        <v>527</v>
      </c>
      <c r="D87" s="1048"/>
      <c r="E87" s="1056"/>
      <c r="F87" s="1050" t="s">
        <v>683</v>
      </c>
      <c r="G87" s="1051">
        <v>18</v>
      </c>
      <c r="H87" s="865"/>
      <c r="I87" s="857"/>
    </row>
    <row r="88" spans="1:9" ht="12.95">
      <c r="A88" s="1076" t="s">
        <v>684</v>
      </c>
      <c r="B88" s="1076"/>
      <c r="C88" s="1076"/>
      <c r="D88" s="1076"/>
      <c r="E88" s="1076"/>
      <c r="F88" s="1077"/>
      <c r="G88" s="1078"/>
      <c r="H88" s="863"/>
      <c r="I88" s="865"/>
    </row>
    <row r="89" spans="1:9" ht="24.95">
      <c r="A89" s="1054" t="s">
        <v>685</v>
      </c>
      <c r="B89" s="1061"/>
      <c r="C89" s="1061" t="s">
        <v>527</v>
      </c>
      <c r="D89" s="1048"/>
      <c r="E89" s="1056"/>
      <c r="F89" s="1050" t="s">
        <v>686</v>
      </c>
      <c r="G89" s="1051">
        <v>16</v>
      </c>
      <c r="H89" s="863"/>
      <c r="I89" s="857"/>
    </row>
    <row r="90" spans="1:9" ht="24.95">
      <c r="A90" s="1054" t="s">
        <v>687</v>
      </c>
      <c r="B90" s="1061"/>
      <c r="C90" s="1061" t="s">
        <v>527</v>
      </c>
      <c r="D90" s="1048"/>
      <c r="E90" s="1057"/>
      <c r="F90" s="1050" t="s">
        <v>688</v>
      </c>
      <c r="G90" s="1051">
        <v>16</v>
      </c>
      <c r="H90" s="863"/>
      <c r="I90" s="857"/>
    </row>
    <row r="91" spans="1:9">
      <c r="A91" s="1054" t="s">
        <v>689</v>
      </c>
      <c r="B91" s="1061"/>
      <c r="C91" s="1061" t="s">
        <v>527</v>
      </c>
      <c r="D91" s="1048"/>
      <c r="E91" s="1056"/>
      <c r="F91" s="1050" t="s">
        <v>690</v>
      </c>
      <c r="G91" s="1051">
        <v>16</v>
      </c>
      <c r="H91" s="863"/>
      <c r="I91" s="857"/>
    </row>
    <row r="92" spans="1:9" ht="24.95">
      <c r="A92" s="1054" t="s">
        <v>691</v>
      </c>
      <c r="B92" s="1061"/>
      <c r="C92" s="1061" t="s">
        <v>527</v>
      </c>
      <c r="D92" s="1053"/>
      <c r="E92" s="1056"/>
      <c r="F92" s="1050" t="s">
        <v>692</v>
      </c>
      <c r="G92" s="1051">
        <v>16</v>
      </c>
      <c r="H92" s="863"/>
      <c r="I92" s="857"/>
    </row>
    <row r="93" spans="1:9">
      <c r="A93" s="1054" t="s">
        <v>693</v>
      </c>
      <c r="B93" s="1061"/>
      <c r="C93" s="1061" t="s">
        <v>527</v>
      </c>
      <c r="D93" s="1048"/>
      <c r="E93" s="1056"/>
      <c r="F93" s="1050" t="s">
        <v>694</v>
      </c>
      <c r="G93" s="1051">
        <v>16</v>
      </c>
      <c r="H93" s="863"/>
      <c r="I93" s="857"/>
    </row>
    <row r="94" spans="1:9" ht="37.5">
      <c r="A94" s="1054" t="s">
        <v>695</v>
      </c>
      <c r="B94" s="1061"/>
      <c r="C94" s="1061" t="s">
        <v>527</v>
      </c>
      <c r="D94" s="1048"/>
      <c r="E94" s="1056"/>
      <c r="F94" s="1050" t="s">
        <v>696</v>
      </c>
      <c r="G94" s="1051">
        <v>16</v>
      </c>
      <c r="H94" s="863"/>
      <c r="I94" s="857"/>
    </row>
    <row r="95" spans="1:9" ht="37.5">
      <c r="A95" s="1054" t="s">
        <v>697</v>
      </c>
      <c r="B95" s="1061"/>
      <c r="C95" s="1061" t="s">
        <v>527</v>
      </c>
      <c r="D95" s="1048"/>
      <c r="E95" s="1056"/>
      <c r="F95" s="1050" t="s">
        <v>698</v>
      </c>
      <c r="G95" s="1051">
        <v>16</v>
      </c>
      <c r="H95" s="863"/>
      <c r="I95" s="857"/>
    </row>
    <row r="96" spans="1:9">
      <c r="A96" s="1054" t="s">
        <v>699</v>
      </c>
      <c r="B96" s="1061"/>
      <c r="C96" s="1061" t="s">
        <v>527</v>
      </c>
      <c r="D96" s="1048"/>
      <c r="E96" s="1079" t="s">
        <v>700</v>
      </c>
      <c r="F96" s="1079" t="s">
        <v>701</v>
      </c>
      <c r="G96" s="1051">
        <v>16</v>
      </c>
      <c r="H96" s="863"/>
      <c r="I96" s="857"/>
    </row>
    <row r="97" spans="1:9">
      <c r="A97" s="1054" t="s">
        <v>702</v>
      </c>
      <c r="B97" s="1061"/>
      <c r="C97" s="1061" t="s">
        <v>527</v>
      </c>
      <c r="D97" s="1048"/>
      <c r="E97" s="1056"/>
      <c r="F97" s="1050" t="s">
        <v>703</v>
      </c>
      <c r="G97" s="1051">
        <v>16</v>
      </c>
      <c r="H97" s="863"/>
      <c r="I97" s="857"/>
    </row>
    <row r="98" spans="1:9">
      <c r="A98" s="1054" t="s">
        <v>704</v>
      </c>
      <c r="B98" s="1061"/>
      <c r="C98" s="1061" t="s">
        <v>527</v>
      </c>
      <c r="D98" s="1048"/>
      <c r="E98" s="1056"/>
      <c r="F98" s="1050" t="s">
        <v>705</v>
      </c>
      <c r="G98" s="1051">
        <v>16</v>
      </c>
      <c r="H98" s="863"/>
      <c r="I98" s="857"/>
    </row>
    <row r="99" spans="1:9" ht="12.95">
      <c r="A99" s="465"/>
      <c r="B99" s="466"/>
      <c r="C99" s="466"/>
      <c r="D99" s="467"/>
      <c r="E99" s="468"/>
      <c r="F99" s="468"/>
      <c r="G99" s="850"/>
      <c r="H99" s="860"/>
    </row>
    <row r="100" spans="1:9" ht="12.95">
      <c r="A100" s="465"/>
      <c r="B100" s="466"/>
      <c r="C100" s="466"/>
      <c r="D100" s="467"/>
      <c r="E100" s="468"/>
      <c r="F100" s="468"/>
      <c r="G100" s="850"/>
    </row>
    <row r="101" spans="1:9">
      <c r="A101" s="213"/>
      <c r="B101" s="213"/>
      <c r="C101" s="213"/>
      <c r="D101" s="213"/>
      <c r="E101" s="213"/>
      <c r="F101" s="213"/>
      <c r="G101" s="213"/>
    </row>
    <row r="102" spans="1:9" ht="15.6">
      <c r="A102" s="460" t="s">
        <v>706</v>
      </c>
      <c r="B102" s="213"/>
      <c r="C102" s="213"/>
      <c r="D102" s="213"/>
      <c r="E102" s="213"/>
      <c r="F102" s="213"/>
      <c r="G102" s="213"/>
    </row>
    <row r="103" spans="1:9" ht="12.95">
      <c r="A103" s="469"/>
      <c r="B103" s="213"/>
      <c r="C103" s="213"/>
      <c r="D103" s="213"/>
      <c r="E103" s="213"/>
      <c r="F103" s="213"/>
      <c r="G103" s="213"/>
    </row>
    <row r="104" spans="1:9" ht="12.95">
      <c r="A104" s="1080" t="s">
        <v>707</v>
      </c>
      <c r="B104" s="213"/>
      <c r="C104" s="213"/>
      <c r="D104" s="213"/>
      <c r="E104" s="213"/>
      <c r="F104" s="213"/>
      <c r="G104" s="213"/>
    </row>
    <row r="105" spans="1:9">
      <c r="A105" s="851" t="s">
        <v>708</v>
      </c>
      <c r="B105" s="213"/>
      <c r="C105" s="213"/>
      <c r="D105" s="213"/>
      <c r="E105" s="213"/>
      <c r="F105" s="213"/>
      <c r="G105" s="213"/>
    </row>
    <row r="106" spans="1:9">
      <c r="A106" s="852" t="s">
        <v>709</v>
      </c>
      <c r="B106" s="213"/>
      <c r="C106" s="213"/>
      <c r="D106" s="213"/>
      <c r="E106" s="213"/>
      <c r="F106" s="213"/>
      <c r="G106" s="213"/>
    </row>
    <row r="107" spans="1:9">
      <c r="A107" s="852" t="s">
        <v>710</v>
      </c>
      <c r="B107" s="213"/>
      <c r="C107" s="213"/>
      <c r="D107" s="213"/>
      <c r="E107" s="213"/>
      <c r="F107" s="213"/>
      <c r="G107" s="213"/>
    </row>
    <row r="108" spans="1:9" ht="12.95">
      <c r="A108" s="853" t="s">
        <v>711</v>
      </c>
      <c r="B108" s="213"/>
      <c r="C108" s="213"/>
      <c r="D108" s="213"/>
      <c r="E108" s="213"/>
      <c r="F108" s="213"/>
      <c r="G108" s="213"/>
    </row>
    <row r="109" spans="1:9" ht="12.95">
      <c r="A109" s="853" t="s">
        <v>712</v>
      </c>
      <c r="B109" s="213"/>
      <c r="C109" s="213"/>
      <c r="D109" s="213"/>
      <c r="E109" s="213"/>
      <c r="F109" s="213"/>
      <c r="G109" s="213"/>
    </row>
    <row r="110" spans="1:9" ht="12.95">
      <c r="A110" s="853" t="s">
        <v>713</v>
      </c>
      <c r="B110" s="213"/>
      <c r="C110" s="213"/>
      <c r="D110" s="213"/>
      <c r="E110" s="213"/>
      <c r="F110" s="213"/>
      <c r="G110" s="213"/>
    </row>
    <row r="111" spans="1:9">
      <c r="A111" s="854" t="s">
        <v>714</v>
      </c>
      <c r="B111" s="213"/>
      <c r="C111" s="213"/>
      <c r="D111" s="213"/>
      <c r="E111" s="213"/>
      <c r="F111" s="213"/>
      <c r="G111" s="213"/>
    </row>
    <row r="112" spans="1:9">
      <c r="A112" s="470"/>
      <c r="B112" s="213"/>
      <c r="C112" s="213"/>
      <c r="D112" s="213"/>
      <c r="E112" s="213"/>
      <c r="F112" s="213"/>
      <c r="G112" s="213"/>
    </row>
    <row r="113" spans="1:7" ht="12.95">
      <c r="A113" s="1081" t="s">
        <v>715</v>
      </c>
      <c r="B113" s="1082" t="s">
        <v>716</v>
      </c>
      <c r="C113" s="1082" t="s">
        <v>717</v>
      </c>
      <c r="D113" s="1082" t="s">
        <v>718</v>
      </c>
      <c r="E113" s="1082" t="s">
        <v>719</v>
      </c>
      <c r="F113" s="213"/>
      <c r="G113" s="213"/>
    </row>
    <row r="114" spans="1:7" ht="12.95">
      <c r="A114" s="1083" t="s">
        <v>720</v>
      </c>
      <c r="B114" s="1084" t="s">
        <v>721</v>
      </c>
      <c r="C114" s="1085" t="s">
        <v>331</v>
      </c>
      <c r="D114" s="1084">
        <v>19890101</v>
      </c>
      <c r="E114" s="1084">
        <v>19960101</v>
      </c>
      <c r="F114" s="213"/>
      <c r="G114" s="213"/>
    </row>
    <row r="115" spans="1:7" ht="24.95">
      <c r="A115" s="1083" t="s">
        <v>722</v>
      </c>
      <c r="B115" s="1084" t="s">
        <v>723</v>
      </c>
      <c r="C115" s="1085" t="s">
        <v>724</v>
      </c>
      <c r="D115" s="1084">
        <v>19960101</v>
      </c>
      <c r="E115" s="1084">
        <v>20030401</v>
      </c>
      <c r="F115" s="213"/>
      <c r="G115" s="213"/>
    </row>
    <row r="116" spans="1:7" ht="24.95">
      <c r="A116" s="1083" t="s">
        <v>725</v>
      </c>
      <c r="B116" s="1084" t="s">
        <v>726</v>
      </c>
      <c r="C116" s="1085" t="s">
        <v>331</v>
      </c>
      <c r="D116" s="1084">
        <v>19900101</v>
      </c>
      <c r="E116" s="1084">
        <v>19970101</v>
      </c>
      <c r="F116" s="213"/>
      <c r="G116" s="213"/>
    </row>
    <row r="117" spans="1:7" ht="12.95">
      <c r="A117" s="1083" t="s">
        <v>727</v>
      </c>
      <c r="B117" s="1084" t="s">
        <v>728</v>
      </c>
      <c r="C117" s="1085" t="s">
        <v>346</v>
      </c>
      <c r="D117" s="1084">
        <v>20080101</v>
      </c>
      <c r="E117" s="1084">
        <v>20080101</v>
      </c>
      <c r="F117" s="213"/>
      <c r="G117" s="213"/>
    </row>
    <row r="118" spans="1:7" ht="12.95">
      <c r="A118" s="1083" t="s">
        <v>729</v>
      </c>
      <c r="B118" s="1084" t="s">
        <v>730</v>
      </c>
      <c r="C118" s="1085" t="s">
        <v>346</v>
      </c>
      <c r="D118" s="1084">
        <v>19990101</v>
      </c>
      <c r="E118" s="1084">
        <v>19990101</v>
      </c>
      <c r="F118" s="213"/>
      <c r="G118" s="213"/>
    </row>
    <row r="119" spans="1:7" ht="37.5">
      <c r="A119" s="1083" t="s">
        <v>731</v>
      </c>
      <c r="B119" s="1084" t="s">
        <v>732</v>
      </c>
      <c r="C119" s="1085" t="s">
        <v>724</v>
      </c>
      <c r="D119" s="1084">
        <v>20100101</v>
      </c>
      <c r="E119" s="1084">
        <v>20100101</v>
      </c>
      <c r="F119" s="213"/>
      <c r="G119" s="213"/>
    </row>
    <row r="120" spans="1:7" ht="12.95">
      <c r="A120" s="1083" t="s">
        <v>733</v>
      </c>
      <c r="B120" s="1084" t="s">
        <v>734</v>
      </c>
      <c r="C120" s="1085" t="s">
        <v>724</v>
      </c>
      <c r="D120" s="1084">
        <v>20030101</v>
      </c>
      <c r="E120" s="1084">
        <v>20030101</v>
      </c>
      <c r="F120" s="213"/>
      <c r="G120" s="213"/>
    </row>
    <row r="121" spans="1:7" ht="12.95">
      <c r="A121" s="1083" t="s">
        <v>735</v>
      </c>
      <c r="B121" s="1084" t="s">
        <v>736</v>
      </c>
      <c r="C121" s="1085" t="s">
        <v>724</v>
      </c>
      <c r="D121" s="1084">
        <v>20030101</v>
      </c>
      <c r="E121" s="1084">
        <v>20030101</v>
      </c>
      <c r="F121" s="213"/>
      <c r="G121" s="213"/>
    </row>
    <row r="122" spans="1:7" ht="12.95">
      <c r="A122" s="1083" t="s">
        <v>737</v>
      </c>
      <c r="B122" s="1084" t="s">
        <v>738</v>
      </c>
      <c r="C122" s="1085" t="s">
        <v>724</v>
      </c>
      <c r="D122" s="1084">
        <v>20030101</v>
      </c>
      <c r="E122" s="1084">
        <v>20030101</v>
      </c>
      <c r="F122" s="213"/>
      <c r="G122" s="213"/>
    </row>
    <row r="123" spans="1:7" ht="24.95">
      <c r="A123" s="1083" t="s">
        <v>739</v>
      </c>
      <c r="B123" s="1084" t="s">
        <v>740</v>
      </c>
      <c r="C123" s="1085" t="s">
        <v>724</v>
      </c>
      <c r="D123" s="1084">
        <v>20030101</v>
      </c>
      <c r="E123" s="1084">
        <v>20030101</v>
      </c>
      <c r="F123" s="213"/>
      <c r="G123" s="213"/>
    </row>
    <row r="124" spans="1:7" ht="37.5">
      <c r="A124" s="1083" t="s">
        <v>741</v>
      </c>
      <c r="B124" s="1084" t="s">
        <v>742</v>
      </c>
      <c r="C124" s="1085" t="s">
        <v>331</v>
      </c>
      <c r="D124" s="1084">
        <v>20100101</v>
      </c>
      <c r="E124" s="1084">
        <v>20150101</v>
      </c>
      <c r="F124" s="213"/>
      <c r="G124" s="213"/>
    </row>
    <row r="125" spans="1:7" ht="12.95">
      <c r="A125" s="1083" t="s">
        <v>743</v>
      </c>
      <c r="B125" s="1084" t="s">
        <v>744</v>
      </c>
      <c r="C125" s="1085" t="s">
        <v>331</v>
      </c>
      <c r="D125" s="1084">
        <v>19860101</v>
      </c>
      <c r="E125" s="1084">
        <v>20030101</v>
      </c>
      <c r="F125" s="213"/>
      <c r="G125" s="213"/>
    </row>
    <row r="126" spans="1:7" ht="12.95">
      <c r="A126" s="1083" t="s">
        <v>745</v>
      </c>
      <c r="B126" s="1084" t="s">
        <v>746</v>
      </c>
      <c r="C126" s="1085" t="s">
        <v>331</v>
      </c>
      <c r="D126" s="1084">
        <v>19860101</v>
      </c>
      <c r="E126" s="1084">
        <v>20030101</v>
      </c>
      <c r="F126" s="213"/>
      <c r="G126" s="213"/>
    </row>
    <row r="127" spans="1:7" ht="12.95">
      <c r="A127" s="1083" t="s">
        <v>747</v>
      </c>
      <c r="B127" s="1084" t="s">
        <v>748</v>
      </c>
      <c r="C127" s="1085" t="s">
        <v>331</v>
      </c>
      <c r="D127" s="1084">
        <v>19860101</v>
      </c>
      <c r="E127" s="1084">
        <v>20030101</v>
      </c>
      <c r="F127" s="213"/>
      <c r="G127" s="213"/>
    </row>
    <row r="128" spans="1:7" ht="12.95">
      <c r="A128" s="1083" t="s">
        <v>749</v>
      </c>
      <c r="B128" s="1084" t="s">
        <v>750</v>
      </c>
      <c r="C128" s="1085" t="s">
        <v>331</v>
      </c>
      <c r="D128" s="1084">
        <v>19860101</v>
      </c>
      <c r="E128" s="1084">
        <v>20030101</v>
      </c>
      <c r="F128" s="213"/>
      <c r="G128" s="213"/>
    </row>
    <row r="129" spans="1:7" ht="24.95">
      <c r="A129" s="1083" t="s">
        <v>751</v>
      </c>
      <c r="B129" s="1084" t="s">
        <v>752</v>
      </c>
      <c r="C129" s="1085" t="s">
        <v>331</v>
      </c>
      <c r="D129" s="1084">
        <v>20050101</v>
      </c>
      <c r="E129" s="1084">
        <v>20050101</v>
      </c>
      <c r="F129" s="213"/>
      <c r="G129" s="213"/>
    </row>
    <row r="130" spans="1:7" ht="12.95">
      <c r="A130" s="1083" t="s">
        <v>753</v>
      </c>
      <c r="B130" s="1084" t="s">
        <v>754</v>
      </c>
      <c r="C130" s="1085" t="s">
        <v>331</v>
      </c>
      <c r="D130" s="1084">
        <v>19860101</v>
      </c>
      <c r="E130" s="1084">
        <v>20050101</v>
      </c>
      <c r="F130" s="213"/>
      <c r="G130" s="213"/>
    </row>
    <row r="131" spans="1:7" ht="37.5">
      <c r="A131" s="1083" t="s">
        <v>755</v>
      </c>
      <c r="B131" s="1084" t="s">
        <v>756</v>
      </c>
      <c r="C131" s="1085" t="s">
        <v>724</v>
      </c>
      <c r="D131" s="1084">
        <v>20140101</v>
      </c>
      <c r="E131" s="1084">
        <v>20140101</v>
      </c>
      <c r="F131" s="213"/>
      <c r="G131" s="213"/>
    </row>
    <row r="132" spans="1:7" ht="24.95">
      <c r="A132" s="1083" t="s">
        <v>757</v>
      </c>
      <c r="B132" s="1084" t="s">
        <v>758</v>
      </c>
      <c r="C132" s="1085" t="s">
        <v>724</v>
      </c>
      <c r="D132" s="1086"/>
      <c r="E132" s="1086"/>
      <c r="F132" s="213"/>
      <c r="G132" s="213"/>
    </row>
    <row r="133" spans="1:7" ht="37.5">
      <c r="A133" s="1083" t="s">
        <v>759</v>
      </c>
      <c r="B133" s="1084" t="s">
        <v>760</v>
      </c>
      <c r="C133" s="1085" t="s">
        <v>724</v>
      </c>
      <c r="D133" s="1084">
        <v>20110101</v>
      </c>
      <c r="E133" s="1084">
        <v>20110101</v>
      </c>
      <c r="F133" s="213"/>
      <c r="G133" s="213"/>
    </row>
    <row r="134" spans="1:7" ht="12.95">
      <c r="A134" s="1083" t="s">
        <v>761</v>
      </c>
      <c r="B134" s="1084" t="s">
        <v>762</v>
      </c>
      <c r="C134" s="1085" t="s">
        <v>724</v>
      </c>
      <c r="D134" s="1084">
        <v>19820101</v>
      </c>
      <c r="E134" s="1084">
        <v>20010701</v>
      </c>
      <c r="F134" s="213"/>
      <c r="G134" s="213"/>
    </row>
    <row r="135" spans="1:7" ht="24.95">
      <c r="A135" s="1083" t="s">
        <v>763</v>
      </c>
      <c r="B135" s="1084" t="s">
        <v>764</v>
      </c>
      <c r="C135" s="1085" t="s">
        <v>331</v>
      </c>
      <c r="D135" s="1084">
        <v>19960101</v>
      </c>
      <c r="E135" s="1084">
        <v>19960101</v>
      </c>
      <c r="F135" s="213"/>
      <c r="G135" s="213"/>
    </row>
    <row r="136" spans="1:7" ht="12.95">
      <c r="A136" s="1083" t="s">
        <v>765</v>
      </c>
      <c r="B136" s="1084" t="s">
        <v>766</v>
      </c>
      <c r="C136" s="1085" t="s">
        <v>724</v>
      </c>
      <c r="D136" s="1084">
        <v>19820101</v>
      </c>
      <c r="E136" s="1084">
        <v>20030101</v>
      </c>
      <c r="F136" s="213"/>
      <c r="G136" s="213"/>
    </row>
    <row r="137" spans="1:7" ht="12.95">
      <c r="A137" s="1083" t="s">
        <v>767</v>
      </c>
      <c r="B137" s="1084" t="s">
        <v>768</v>
      </c>
      <c r="C137" s="1085" t="s">
        <v>724</v>
      </c>
      <c r="D137" s="1084">
        <v>19840101</v>
      </c>
      <c r="E137" s="1084">
        <v>20030101</v>
      </c>
      <c r="F137" s="213"/>
      <c r="G137" s="213"/>
    </row>
    <row r="138" spans="1:7" ht="24.95">
      <c r="A138" s="1083" t="s">
        <v>769</v>
      </c>
      <c r="B138" s="1084" t="s">
        <v>770</v>
      </c>
      <c r="C138" s="1085" t="s">
        <v>346</v>
      </c>
      <c r="D138" s="1084">
        <v>19900101</v>
      </c>
      <c r="E138" s="1084">
        <v>20140101</v>
      </c>
      <c r="F138" s="213"/>
      <c r="G138" s="213"/>
    </row>
    <row r="139" spans="1:7" ht="24.95">
      <c r="A139" s="1083" t="s">
        <v>771</v>
      </c>
      <c r="B139" s="1084" t="s">
        <v>772</v>
      </c>
      <c r="C139" s="1085" t="s">
        <v>346</v>
      </c>
      <c r="D139" s="1084">
        <v>19900101</v>
      </c>
      <c r="E139" s="1084">
        <v>20140101</v>
      </c>
      <c r="F139" s="213"/>
      <c r="G139" s="213"/>
    </row>
    <row r="140" spans="1:7" ht="24.95">
      <c r="A140" s="1083" t="s">
        <v>773</v>
      </c>
      <c r="B140" s="1084" t="s">
        <v>774</v>
      </c>
      <c r="C140" s="1085" t="s">
        <v>346</v>
      </c>
      <c r="D140" s="1084">
        <v>19900101</v>
      </c>
      <c r="E140" s="1084">
        <v>20140101</v>
      </c>
      <c r="F140" s="213"/>
      <c r="G140" s="213"/>
    </row>
    <row r="141" spans="1:7" ht="24.95">
      <c r="A141" s="1083" t="s">
        <v>775</v>
      </c>
      <c r="B141" s="1084" t="s">
        <v>776</v>
      </c>
      <c r="C141" s="1085" t="s">
        <v>331</v>
      </c>
      <c r="D141" s="1084">
        <v>19910101</v>
      </c>
      <c r="E141" s="1084">
        <v>19970101</v>
      </c>
      <c r="F141" s="213"/>
      <c r="G141" s="213"/>
    </row>
    <row r="142" spans="1:7" ht="12.95">
      <c r="A142" s="1083" t="s">
        <v>777</v>
      </c>
      <c r="B142" s="1084" t="s">
        <v>778</v>
      </c>
      <c r="C142" s="1085" t="s">
        <v>331</v>
      </c>
      <c r="D142" s="1084">
        <v>19860101</v>
      </c>
      <c r="E142" s="1084">
        <v>20030101</v>
      </c>
      <c r="F142" s="213"/>
      <c r="G142" s="213"/>
    </row>
    <row r="143" spans="1:7" ht="37.5">
      <c r="A143" s="1083" t="s">
        <v>779</v>
      </c>
      <c r="B143" s="1084" t="s">
        <v>780</v>
      </c>
      <c r="C143" s="1085" t="s">
        <v>331</v>
      </c>
      <c r="D143" s="1084">
        <v>20020101</v>
      </c>
      <c r="E143" s="1084">
        <v>20020701</v>
      </c>
      <c r="F143" s="213"/>
      <c r="G143" s="213"/>
    </row>
    <row r="144" spans="1:7" ht="24.95">
      <c r="A144" s="1083" t="s">
        <v>781</v>
      </c>
      <c r="B144" s="1084" t="s">
        <v>782</v>
      </c>
      <c r="C144" s="1085" t="s">
        <v>346</v>
      </c>
      <c r="D144" s="1084">
        <v>20080101</v>
      </c>
      <c r="E144" s="1084">
        <v>20080101</v>
      </c>
      <c r="F144" s="213"/>
      <c r="G144" s="213"/>
    </row>
    <row r="145" spans="1:7" ht="24.95">
      <c r="A145" s="1083" t="s">
        <v>783</v>
      </c>
      <c r="B145" s="1084" t="s">
        <v>784</v>
      </c>
      <c r="C145" s="1085" t="s">
        <v>331</v>
      </c>
      <c r="D145" s="1084">
        <v>20060101</v>
      </c>
      <c r="E145" s="1084">
        <v>20110101</v>
      </c>
      <c r="F145" s="213"/>
      <c r="G145" s="213"/>
    </row>
    <row r="146" spans="1:7" ht="24.95">
      <c r="A146" s="1083" t="s">
        <v>785</v>
      </c>
      <c r="B146" s="1084" t="s">
        <v>786</v>
      </c>
      <c r="C146" s="1085" t="s">
        <v>331</v>
      </c>
      <c r="D146" s="1084">
        <v>20060101</v>
      </c>
      <c r="E146" s="1084">
        <v>20110101</v>
      </c>
      <c r="F146" s="213"/>
      <c r="G146" s="213"/>
    </row>
    <row r="147" spans="1:7" ht="24.95">
      <c r="A147" s="1083" t="s">
        <v>787</v>
      </c>
      <c r="B147" s="1084" t="s">
        <v>788</v>
      </c>
      <c r="C147" s="1085" t="s">
        <v>331</v>
      </c>
      <c r="D147" s="1084">
        <v>20060101</v>
      </c>
      <c r="E147" s="1084">
        <v>20110101</v>
      </c>
      <c r="F147" s="213"/>
      <c r="G147" s="213"/>
    </row>
    <row r="148" spans="1:7" ht="24.95">
      <c r="A148" s="1083" t="s">
        <v>789</v>
      </c>
      <c r="B148" s="1084" t="s">
        <v>790</v>
      </c>
      <c r="C148" s="1085" t="s">
        <v>331</v>
      </c>
      <c r="D148" s="1084">
        <v>20060101</v>
      </c>
      <c r="E148" s="1084">
        <v>20110101</v>
      </c>
      <c r="F148" s="213"/>
      <c r="G148" s="213"/>
    </row>
    <row r="149" spans="1:7" ht="24.95">
      <c r="A149" s="1083" t="s">
        <v>791</v>
      </c>
      <c r="B149" s="1084" t="s">
        <v>792</v>
      </c>
      <c r="C149" s="1085" t="s">
        <v>331</v>
      </c>
      <c r="D149" s="1084">
        <v>20060101</v>
      </c>
      <c r="E149" s="1084">
        <v>20110101</v>
      </c>
      <c r="F149" s="213"/>
      <c r="G149" s="213"/>
    </row>
    <row r="150" spans="1:7" ht="24.95">
      <c r="A150" s="1083" t="s">
        <v>793</v>
      </c>
      <c r="B150" s="1084" t="s">
        <v>794</v>
      </c>
      <c r="C150" s="1085" t="s">
        <v>331</v>
      </c>
      <c r="D150" s="1084">
        <v>20060101</v>
      </c>
      <c r="E150" s="1084">
        <v>20110101</v>
      </c>
      <c r="F150" s="213"/>
      <c r="G150" s="213"/>
    </row>
    <row r="151" spans="1:7" ht="24.95">
      <c r="A151" s="1083" t="s">
        <v>795</v>
      </c>
      <c r="B151" s="1084" t="s">
        <v>796</v>
      </c>
      <c r="C151" s="1085" t="s">
        <v>331</v>
      </c>
      <c r="D151" s="1084">
        <v>20060101</v>
      </c>
      <c r="E151" s="1084">
        <v>20110101</v>
      </c>
      <c r="F151" s="213"/>
      <c r="G151" s="213"/>
    </row>
    <row r="152" spans="1:7" ht="24.95">
      <c r="A152" s="1083" t="s">
        <v>797</v>
      </c>
      <c r="B152" s="1084" t="s">
        <v>798</v>
      </c>
      <c r="C152" s="1085" t="s">
        <v>331</v>
      </c>
      <c r="D152" s="1084">
        <v>20060101</v>
      </c>
      <c r="E152" s="1084">
        <v>20110101</v>
      </c>
      <c r="F152" s="213"/>
      <c r="G152" s="213"/>
    </row>
    <row r="153" spans="1:7" ht="24.95">
      <c r="A153" s="1083" t="s">
        <v>799</v>
      </c>
      <c r="B153" s="1084" t="s">
        <v>800</v>
      </c>
      <c r="C153" s="1085" t="s">
        <v>331</v>
      </c>
      <c r="D153" s="1084">
        <v>20060101</v>
      </c>
      <c r="E153" s="1084">
        <v>20110101</v>
      </c>
      <c r="F153" s="213"/>
      <c r="G153" s="213"/>
    </row>
    <row r="154" spans="1:7" ht="24.95">
      <c r="A154" s="1083" t="s">
        <v>801</v>
      </c>
      <c r="B154" s="1084" t="s">
        <v>802</v>
      </c>
      <c r="C154" s="1085" t="s">
        <v>331</v>
      </c>
      <c r="D154" s="1084">
        <v>20060101</v>
      </c>
      <c r="E154" s="1084">
        <v>20110101</v>
      </c>
      <c r="F154" s="213"/>
      <c r="G154" s="213"/>
    </row>
    <row r="155" spans="1:7" ht="12.95">
      <c r="A155" s="1083" t="s">
        <v>803</v>
      </c>
      <c r="B155" s="1084" t="s">
        <v>804</v>
      </c>
      <c r="C155" s="1085" t="s">
        <v>331</v>
      </c>
      <c r="D155" s="1084">
        <v>20060101</v>
      </c>
      <c r="E155" s="1084">
        <v>20110101</v>
      </c>
      <c r="F155" s="213"/>
      <c r="G155" s="213"/>
    </row>
    <row r="156" spans="1:7" ht="24.95">
      <c r="A156" s="1083" t="s">
        <v>805</v>
      </c>
      <c r="B156" s="1084" t="s">
        <v>806</v>
      </c>
      <c r="C156" s="1085" t="s">
        <v>331</v>
      </c>
      <c r="D156" s="1084">
        <v>20060101</v>
      </c>
      <c r="E156" s="1084">
        <v>20110101</v>
      </c>
      <c r="F156" s="213"/>
      <c r="G156" s="213"/>
    </row>
    <row r="157" spans="1:7" ht="24.95">
      <c r="A157" s="1083" t="s">
        <v>807</v>
      </c>
      <c r="B157" s="1084" t="s">
        <v>808</v>
      </c>
      <c r="C157" s="1085" t="s">
        <v>724</v>
      </c>
      <c r="D157" s="1084">
        <v>20050101</v>
      </c>
      <c r="E157" s="1084">
        <v>20050101</v>
      </c>
      <c r="F157" s="213"/>
      <c r="G157" s="213"/>
    </row>
    <row r="158" spans="1:7" ht="37.5">
      <c r="A158" s="1083" t="s">
        <v>809</v>
      </c>
      <c r="B158" s="1084" t="s">
        <v>810</v>
      </c>
      <c r="C158" s="1085" t="s">
        <v>724</v>
      </c>
      <c r="D158" s="1084">
        <v>20050101</v>
      </c>
      <c r="E158" s="1084">
        <v>20050101</v>
      </c>
      <c r="F158" s="213"/>
      <c r="G158" s="213"/>
    </row>
    <row r="159" spans="1:7" ht="37.5">
      <c r="A159" s="1083" t="s">
        <v>811</v>
      </c>
      <c r="B159" s="1084" t="s">
        <v>812</v>
      </c>
      <c r="C159" s="1085" t="s">
        <v>724</v>
      </c>
      <c r="D159" s="1084">
        <v>20050101</v>
      </c>
      <c r="E159" s="1084">
        <v>20050101</v>
      </c>
      <c r="F159" s="213"/>
      <c r="G159" s="213"/>
    </row>
    <row r="160" spans="1:7" ht="12.95">
      <c r="A160" s="1083" t="s">
        <v>813</v>
      </c>
      <c r="B160" s="1084" t="s">
        <v>814</v>
      </c>
      <c r="C160" s="1085" t="s">
        <v>331</v>
      </c>
      <c r="D160" s="1084">
        <v>19860101</v>
      </c>
      <c r="E160" s="1084">
        <v>20020101</v>
      </c>
      <c r="F160" s="213"/>
      <c r="G160" s="213"/>
    </row>
    <row r="161" spans="1:7" ht="37.5">
      <c r="A161" s="1083" t="s">
        <v>815</v>
      </c>
      <c r="B161" s="1084" t="s">
        <v>816</v>
      </c>
      <c r="C161" s="1085" t="s">
        <v>346</v>
      </c>
      <c r="D161" s="1084">
        <v>20120101</v>
      </c>
      <c r="E161" s="1084">
        <v>20150101</v>
      </c>
      <c r="F161" s="213"/>
      <c r="G161" s="213"/>
    </row>
    <row r="162" spans="1:7" ht="24.95">
      <c r="A162" s="1083" t="s">
        <v>817</v>
      </c>
      <c r="B162" s="1084" t="s">
        <v>818</v>
      </c>
      <c r="C162" s="1085" t="s">
        <v>331</v>
      </c>
      <c r="D162" s="1084">
        <v>20110101</v>
      </c>
      <c r="E162" s="1084">
        <v>20110101</v>
      </c>
      <c r="F162" s="213"/>
      <c r="G162" s="213"/>
    </row>
    <row r="163" spans="1:7" ht="37.5">
      <c r="A163" s="1083" t="s">
        <v>819</v>
      </c>
      <c r="B163" s="1084" t="s">
        <v>820</v>
      </c>
      <c r="C163" s="1085" t="s">
        <v>346</v>
      </c>
      <c r="D163" s="1084">
        <v>20080101</v>
      </c>
      <c r="E163" s="1084">
        <v>20150101</v>
      </c>
      <c r="F163" s="213"/>
      <c r="G163" s="213"/>
    </row>
    <row r="164" spans="1:7" ht="24.95">
      <c r="A164" s="1083" t="s">
        <v>821</v>
      </c>
      <c r="B164" s="1084" t="s">
        <v>822</v>
      </c>
      <c r="C164" s="1085" t="s">
        <v>331</v>
      </c>
      <c r="D164" s="1084">
        <v>20060101</v>
      </c>
      <c r="E164" s="1084">
        <v>20060101</v>
      </c>
      <c r="F164" s="213"/>
      <c r="G164" s="213"/>
    </row>
    <row r="165" spans="1:7" ht="50.1">
      <c r="A165" s="1083" t="s">
        <v>823</v>
      </c>
      <c r="B165" s="1084" t="s">
        <v>824</v>
      </c>
      <c r="C165" s="1085" t="s">
        <v>346</v>
      </c>
      <c r="D165" s="1084">
        <v>20080101</v>
      </c>
      <c r="E165" s="1084">
        <v>20080101</v>
      </c>
      <c r="F165" s="213"/>
      <c r="G165" s="213"/>
    </row>
    <row r="166" spans="1:7" ht="24.95">
      <c r="A166" s="1083" t="s">
        <v>825</v>
      </c>
      <c r="B166" s="1084" t="s">
        <v>826</v>
      </c>
      <c r="C166" s="1085" t="s">
        <v>346</v>
      </c>
      <c r="D166" s="1084">
        <v>20080101</v>
      </c>
      <c r="E166" s="1084">
        <v>20080101</v>
      </c>
      <c r="F166" s="213"/>
      <c r="G166" s="213"/>
    </row>
    <row r="167" spans="1:7" ht="37.5">
      <c r="A167" s="1083" t="s">
        <v>827</v>
      </c>
      <c r="B167" s="1084" t="s">
        <v>828</v>
      </c>
      <c r="C167" s="1085" t="s">
        <v>346</v>
      </c>
      <c r="D167" s="1084">
        <v>20080101</v>
      </c>
      <c r="E167" s="1084">
        <v>20080101</v>
      </c>
      <c r="F167" s="213"/>
      <c r="G167" s="213"/>
    </row>
    <row r="168" spans="1:7" ht="50.1">
      <c r="A168" s="1083" t="s">
        <v>829</v>
      </c>
      <c r="B168" s="1084" t="s">
        <v>830</v>
      </c>
      <c r="C168" s="1085" t="s">
        <v>346</v>
      </c>
      <c r="D168" s="1084">
        <v>20070101</v>
      </c>
      <c r="E168" s="1084">
        <v>20150101</v>
      </c>
      <c r="F168" s="213"/>
      <c r="G168" s="213"/>
    </row>
    <row r="169" spans="1:7" ht="24.95">
      <c r="A169" s="1083" t="s">
        <v>831</v>
      </c>
      <c r="B169" s="1084" t="s">
        <v>832</v>
      </c>
      <c r="C169" s="1085" t="s">
        <v>346</v>
      </c>
      <c r="D169" s="1084">
        <v>20040101</v>
      </c>
      <c r="E169" s="1084">
        <v>20040101</v>
      </c>
      <c r="F169" s="213"/>
      <c r="G169" s="213"/>
    </row>
    <row r="170" spans="1:7" ht="24.95">
      <c r="A170" s="1083" t="s">
        <v>833</v>
      </c>
      <c r="B170" s="1084" t="s">
        <v>834</v>
      </c>
      <c r="C170" s="1085" t="s">
        <v>346</v>
      </c>
      <c r="D170" s="1084">
        <v>20060101</v>
      </c>
      <c r="E170" s="1084">
        <v>20060101</v>
      </c>
      <c r="F170" s="213"/>
      <c r="G170" s="213"/>
    </row>
    <row r="171" spans="1:7" ht="12.95">
      <c r="A171" s="1083" t="s">
        <v>835</v>
      </c>
      <c r="B171" s="1084" t="s">
        <v>836</v>
      </c>
      <c r="C171" s="1085" t="s">
        <v>346</v>
      </c>
      <c r="D171" s="1084">
        <v>20060101</v>
      </c>
      <c r="E171" s="1084">
        <v>20060101</v>
      </c>
      <c r="F171" s="213"/>
      <c r="G171" s="213"/>
    </row>
    <row r="172" spans="1:7" ht="24.95">
      <c r="A172" s="1083" t="s">
        <v>837</v>
      </c>
      <c r="B172" s="1084" t="s">
        <v>838</v>
      </c>
      <c r="C172" s="1085" t="s">
        <v>346</v>
      </c>
      <c r="D172" s="1084">
        <v>20080101</v>
      </c>
      <c r="E172" s="1084">
        <v>20080101</v>
      </c>
      <c r="F172" s="213"/>
      <c r="G172" s="213"/>
    </row>
    <row r="173" spans="1:7" ht="12.95">
      <c r="A173" s="1083" t="s">
        <v>839</v>
      </c>
      <c r="B173" s="1084" t="s">
        <v>840</v>
      </c>
      <c r="C173" s="1085" t="s">
        <v>331</v>
      </c>
      <c r="D173" s="1084">
        <v>19930101</v>
      </c>
      <c r="E173" s="1084">
        <v>19960101</v>
      </c>
      <c r="F173" s="213"/>
      <c r="G173" s="213"/>
    </row>
    <row r="174" spans="1:7" ht="24.95">
      <c r="A174" s="1083" t="s">
        <v>841</v>
      </c>
      <c r="B174" s="1084" t="s">
        <v>842</v>
      </c>
      <c r="C174" s="1085" t="s">
        <v>331</v>
      </c>
      <c r="D174" s="1084">
        <v>20030101</v>
      </c>
      <c r="E174" s="1084">
        <v>20050101</v>
      </c>
      <c r="F174" s="213"/>
      <c r="G174" s="213"/>
    </row>
    <row r="175" spans="1:7" ht="24.95">
      <c r="A175" s="1083" t="s">
        <v>843</v>
      </c>
      <c r="B175" s="1084" t="s">
        <v>844</v>
      </c>
      <c r="C175" s="1085" t="s">
        <v>346</v>
      </c>
      <c r="D175" s="1084">
        <v>20060101</v>
      </c>
      <c r="E175" s="1084">
        <v>20060101</v>
      </c>
      <c r="F175" s="213"/>
      <c r="G175" s="213"/>
    </row>
    <row r="176" spans="1:7" ht="24.95">
      <c r="A176" s="1083" t="s">
        <v>845</v>
      </c>
      <c r="B176" s="1084" t="s">
        <v>846</v>
      </c>
      <c r="C176" s="1085" t="s">
        <v>331</v>
      </c>
      <c r="D176" s="1084">
        <v>20030101</v>
      </c>
      <c r="E176" s="1084">
        <v>20050101</v>
      </c>
      <c r="F176" s="213"/>
      <c r="G176" s="213"/>
    </row>
    <row r="177" spans="1:7" ht="50.1">
      <c r="A177" s="1083" t="s">
        <v>847</v>
      </c>
      <c r="B177" s="1084" t="s">
        <v>848</v>
      </c>
      <c r="C177" s="1085" t="s">
        <v>331</v>
      </c>
      <c r="D177" s="1084">
        <v>20020101</v>
      </c>
      <c r="E177" s="1084">
        <v>20020701</v>
      </c>
      <c r="F177" s="213"/>
      <c r="G177" s="213"/>
    </row>
    <row r="178" spans="1:7" ht="37.5">
      <c r="A178" s="1083" t="s">
        <v>849</v>
      </c>
      <c r="B178" s="1084" t="s">
        <v>850</v>
      </c>
      <c r="C178" s="1085" t="s">
        <v>331</v>
      </c>
      <c r="D178" s="1084">
        <v>20020101</v>
      </c>
      <c r="E178" s="1084">
        <v>20020701</v>
      </c>
      <c r="F178" s="213"/>
      <c r="G178" s="213"/>
    </row>
    <row r="179" spans="1:7" ht="24.95">
      <c r="A179" s="1083" t="s">
        <v>851</v>
      </c>
      <c r="B179" s="1084" t="s">
        <v>852</v>
      </c>
      <c r="C179" s="1085" t="s">
        <v>331</v>
      </c>
      <c r="D179" s="1084">
        <v>20040101</v>
      </c>
      <c r="E179" s="1084">
        <v>20060101</v>
      </c>
      <c r="F179" s="213"/>
      <c r="G179" s="213"/>
    </row>
    <row r="180" spans="1:7" ht="12.95">
      <c r="A180" s="1083" t="s">
        <v>853</v>
      </c>
      <c r="B180" s="1084" t="s">
        <v>854</v>
      </c>
      <c r="C180" s="1085" t="s">
        <v>331</v>
      </c>
      <c r="D180" s="1084">
        <v>19860101</v>
      </c>
      <c r="E180" s="1084">
        <v>19960101</v>
      </c>
      <c r="F180" s="213"/>
      <c r="G180" s="213"/>
    </row>
    <row r="181" spans="1:7" ht="12.95">
      <c r="A181" s="1083" t="s">
        <v>855</v>
      </c>
      <c r="B181" s="1084" t="s">
        <v>856</v>
      </c>
      <c r="C181" s="1085" t="s">
        <v>331</v>
      </c>
      <c r="D181" s="1084">
        <v>19860101</v>
      </c>
      <c r="E181" s="1084">
        <v>19960101</v>
      </c>
      <c r="F181" s="213"/>
      <c r="G181" s="213"/>
    </row>
    <row r="182" spans="1:7" ht="12.95">
      <c r="A182" s="1083" t="s">
        <v>857</v>
      </c>
      <c r="B182" s="1084" t="s">
        <v>858</v>
      </c>
      <c r="C182" s="1085" t="s">
        <v>331</v>
      </c>
      <c r="D182" s="1084">
        <v>19860101</v>
      </c>
      <c r="E182" s="1084">
        <v>19960101</v>
      </c>
      <c r="F182" s="213"/>
      <c r="G182" s="213"/>
    </row>
    <row r="183" spans="1:7" ht="12.95">
      <c r="A183" s="1083" t="s">
        <v>859</v>
      </c>
      <c r="B183" s="1084" t="s">
        <v>860</v>
      </c>
      <c r="C183" s="1085" t="s">
        <v>331</v>
      </c>
      <c r="D183" s="1084">
        <v>19860101</v>
      </c>
      <c r="E183" s="1084">
        <v>19960101</v>
      </c>
      <c r="F183" s="213"/>
      <c r="G183" s="213"/>
    </row>
    <row r="184" spans="1:7" ht="12.95">
      <c r="A184" s="1083" t="s">
        <v>861</v>
      </c>
      <c r="B184" s="1084" t="s">
        <v>862</v>
      </c>
      <c r="C184" s="1085" t="s">
        <v>331</v>
      </c>
      <c r="D184" s="1084">
        <v>19860101</v>
      </c>
      <c r="E184" s="1084">
        <v>19960101</v>
      </c>
      <c r="F184" s="213"/>
      <c r="G184" s="213"/>
    </row>
    <row r="185" spans="1:7" ht="37.5">
      <c r="A185" s="1083" t="s">
        <v>863</v>
      </c>
      <c r="B185" s="1084" t="s">
        <v>864</v>
      </c>
      <c r="C185" s="1085" t="s">
        <v>331</v>
      </c>
      <c r="D185" s="1084">
        <v>19860101</v>
      </c>
      <c r="E185" s="1084">
        <v>19930101</v>
      </c>
      <c r="F185" s="213"/>
      <c r="G185" s="213"/>
    </row>
    <row r="186" spans="1:7" ht="12.95">
      <c r="A186" s="1083" t="s">
        <v>865</v>
      </c>
      <c r="B186" s="1084" t="s">
        <v>866</v>
      </c>
      <c r="C186" s="1085" t="s">
        <v>331</v>
      </c>
      <c r="D186" s="1084">
        <v>19860101</v>
      </c>
      <c r="E186" s="1084">
        <v>19890101</v>
      </c>
      <c r="F186" s="213"/>
      <c r="G186" s="213"/>
    </row>
    <row r="187" spans="1:7" ht="12.95">
      <c r="A187" s="1083" t="s">
        <v>867</v>
      </c>
      <c r="B187" s="1084" t="s">
        <v>868</v>
      </c>
      <c r="C187" s="1085" t="s">
        <v>331</v>
      </c>
      <c r="D187" s="1084">
        <v>19860101</v>
      </c>
      <c r="E187" s="1084">
        <v>19890101</v>
      </c>
      <c r="F187" s="213"/>
      <c r="G187" s="213"/>
    </row>
    <row r="188" spans="1:7" ht="24.95">
      <c r="A188" s="1083" t="s">
        <v>869</v>
      </c>
      <c r="B188" s="1084" t="s">
        <v>870</v>
      </c>
      <c r="C188" s="1085" t="s">
        <v>331</v>
      </c>
      <c r="D188" s="1084">
        <v>19860101</v>
      </c>
      <c r="E188" s="1084">
        <v>19970101</v>
      </c>
      <c r="F188" s="213"/>
      <c r="G188" s="213"/>
    </row>
    <row r="189" spans="1:7" ht="37.5">
      <c r="A189" s="1083" t="s">
        <v>871</v>
      </c>
      <c r="B189" s="1084" t="s">
        <v>872</v>
      </c>
      <c r="C189" s="1085" t="s">
        <v>331</v>
      </c>
      <c r="D189" s="1084">
        <v>20110101</v>
      </c>
      <c r="E189" s="1084">
        <v>20110101</v>
      </c>
      <c r="F189" s="213"/>
      <c r="G189" s="213"/>
    </row>
    <row r="190" spans="1:7" ht="12.95">
      <c r="A190" s="1083" t="s">
        <v>873</v>
      </c>
      <c r="B190" s="1084" t="s">
        <v>874</v>
      </c>
      <c r="C190" s="1085" t="s">
        <v>724</v>
      </c>
      <c r="D190" s="1084">
        <v>19900101</v>
      </c>
      <c r="E190" s="1084">
        <v>20140101</v>
      </c>
      <c r="F190" s="213"/>
      <c r="G190" s="213"/>
    </row>
    <row r="191" spans="1:7" ht="12.95">
      <c r="A191" s="1083" t="s">
        <v>875</v>
      </c>
      <c r="B191" s="1084" t="s">
        <v>876</v>
      </c>
      <c r="C191" s="1085" t="s">
        <v>724</v>
      </c>
      <c r="D191" s="1084">
        <v>19900101</v>
      </c>
      <c r="E191" s="1084">
        <v>20140101</v>
      </c>
      <c r="F191" s="213"/>
      <c r="G191" s="213"/>
    </row>
    <row r="192" spans="1:7" ht="24.95">
      <c r="A192" s="1083" t="s">
        <v>877</v>
      </c>
      <c r="B192" s="1084" t="s">
        <v>878</v>
      </c>
      <c r="C192" s="1085" t="s">
        <v>331</v>
      </c>
      <c r="D192" s="1084">
        <v>20020101</v>
      </c>
      <c r="E192" s="1084">
        <v>20020701</v>
      </c>
      <c r="F192" s="213"/>
      <c r="G192" s="213"/>
    </row>
    <row r="193" spans="1:7" ht="24.95">
      <c r="A193" s="1083" t="s">
        <v>879</v>
      </c>
      <c r="B193" s="1084" t="s">
        <v>880</v>
      </c>
      <c r="C193" s="1085" t="s">
        <v>331</v>
      </c>
      <c r="D193" s="1084">
        <v>19860101</v>
      </c>
      <c r="E193" s="1084">
        <v>20050101</v>
      </c>
      <c r="F193" s="213"/>
      <c r="G193" s="213"/>
    </row>
    <row r="194" spans="1:7" ht="37.5">
      <c r="A194" s="1083" t="s">
        <v>881</v>
      </c>
      <c r="B194" s="1084" t="s">
        <v>882</v>
      </c>
      <c r="C194" s="1085" t="s">
        <v>331</v>
      </c>
      <c r="D194" s="1084">
        <v>20040101</v>
      </c>
      <c r="E194" s="1084">
        <v>20120101</v>
      </c>
      <c r="F194" s="213"/>
      <c r="G194" s="213"/>
    </row>
    <row r="195" spans="1:7" ht="50.1">
      <c r="A195" s="1083" t="s">
        <v>883</v>
      </c>
      <c r="B195" s="1084" t="s">
        <v>884</v>
      </c>
      <c r="C195" s="1085" t="s">
        <v>331</v>
      </c>
      <c r="D195" s="1084">
        <v>20040101</v>
      </c>
      <c r="E195" s="1084">
        <v>20120101</v>
      </c>
      <c r="F195" s="213"/>
      <c r="G195" s="213"/>
    </row>
    <row r="196" spans="1:7" ht="37.5">
      <c r="A196" s="1083" t="s">
        <v>885</v>
      </c>
      <c r="B196" s="1084" t="s">
        <v>886</v>
      </c>
      <c r="C196" s="1085" t="s">
        <v>331</v>
      </c>
      <c r="D196" s="1084">
        <v>20060101</v>
      </c>
      <c r="E196" s="1084">
        <v>20120101</v>
      </c>
      <c r="F196" s="213"/>
      <c r="G196" s="213"/>
    </row>
    <row r="197" spans="1:7" ht="37.5">
      <c r="A197" s="1083" t="s">
        <v>887</v>
      </c>
      <c r="B197" s="1084" t="s">
        <v>888</v>
      </c>
      <c r="C197" s="1085" t="s">
        <v>331</v>
      </c>
      <c r="D197" s="1084">
        <v>20060101</v>
      </c>
      <c r="E197" s="1084">
        <v>20120101</v>
      </c>
      <c r="F197" s="213"/>
      <c r="G197" s="213"/>
    </row>
    <row r="198" spans="1:7" ht="24.95">
      <c r="A198" s="1083" t="s">
        <v>889</v>
      </c>
      <c r="B198" s="1084" t="s">
        <v>890</v>
      </c>
      <c r="C198" s="1085" t="s">
        <v>724</v>
      </c>
      <c r="D198" s="1086"/>
      <c r="E198" s="1086"/>
      <c r="F198" s="213"/>
      <c r="G198" s="213"/>
    </row>
    <row r="199" spans="1:7" ht="24.95">
      <c r="A199" s="1083" t="s">
        <v>891</v>
      </c>
      <c r="B199" s="1084" t="s">
        <v>892</v>
      </c>
      <c r="C199" s="1085" t="s">
        <v>331</v>
      </c>
      <c r="D199" s="1084">
        <v>20070101</v>
      </c>
      <c r="E199" s="1084">
        <v>20070101</v>
      </c>
      <c r="F199" s="213"/>
      <c r="G199" s="213"/>
    </row>
    <row r="200" spans="1:7" ht="12.95">
      <c r="A200" s="1083" t="s">
        <v>893</v>
      </c>
      <c r="B200" s="1084" t="s">
        <v>894</v>
      </c>
      <c r="C200" s="1085" t="s">
        <v>724</v>
      </c>
      <c r="D200" s="1084">
        <v>19860101</v>
      </c>
      <c r="E200" s="1084">
        <v>20010401</v>
      </c>
      <c r="F200" s="213"/>
      <c r="G200" s="213"/>
    </row>
    <row r="201" spans="1:7" ht="24.95">
      <c r="A201" s="1083" t="s">
        <v>895</v>
      </c>
      <c r="B201" s="1084" t="s">
        <v>896</v>
      </c>
      <c r="C201" s="1085" t="s">
        <v>724</v>
      </c>
      <c r="D201" s="1084">
        <v>19860101</v>
      </c>
      <c r="E201" s="1084">
        <v>20010401</v>
      </c>
      <c r="F201" s="213"/>
      <c r="G201" s="213"/>
    </row>
    <row r="202" spans="1:7" ht="24.95">
      <c r="A202" s="1083" t="s">
        <v>897</v>
      </c>
      <c r="B202" s="1084" t="s">
        <v>898</v>
      </c>
      <c r="C202" s="1085" t="s">
        <v>724</v>
      </c>
      <c r="D202" s="1084">
        <v>19860101</v>
      </c>
      <c r="E202" s="1084">
        <v>20010401</v>
      </c>
      <c r="F202" s="213"/>
      <c r="G202" s="213"/>
    </row>
    <row r="203" spans="1:7" ht="37.5">
      <c r="A203" s="1083" t="s">
        <v>899</v>
      </c>
      <c r="B203" s="1084" t="s">
        <v>900</v>
      </c>
      <c r="C203" s="1085" t="s">
        <v>724</v>
      </c>
      <c r="D203" s="1084">
        <v>19860101</v>
      </c>
      <c r="E203" s="1084">
        <v>20010401</v>
      </c>
      <c r="F203" s="213"/>
      <c r="G203" s="213"/>
    </row>
    <row r="204" spans="1:7" ht="37.5">
      <c r="A204" s="1083" t="s">
        <v>901</v>
      </c>
      <c r="B204" s="1084" t="s">
        <v>902</v>
      </c>
      <c r="C204" s="1085" t="s">
        <v>724</v>
      </c>
      <c r="D204" s="1084">
        <v>19860101</v>
      </c>
      <c r="E204" s="1084">
        <v>20010401</v>
      </c>
      <c r="F204" s="213"/>
      <c r="G204" s="213"/>
    </row>
    <row r="205" spans="1:7" ht="24.95">
      <c r="A205" s="1083" t="s">
        <v>903</v>
      </c>
      <c r="B205" s="1084" t="s">
        <v>904</v>
      </c>
      <c r="C205" s="1085" t="s">
        <v>724</v>
      </c>
      <c r="D205" s="1084">
        <v>19860101</v>
      </c>
      <c r="E205" s="1084">
        <v>20010401</v>
      </c>
      <c r="F205" s="213"/>
      <c r="G205" s="213"/>
    </row>
    <row r="206" spans="1:7" ht="24.95">
      <c r="A206" s="1083" t="s">
        <v>905</v>
      </c>
      <c r="B206" s="1084" t="s">
        <v>906</v>
      </c>
      <c r="C206" s="1085" t="s">
        <v>724</v>
      </c>
      <c r="D206" s="1084">
        <v>19860101</v>
      </c>
      <c r="E206" s="1084">
        <v>20010401</v>
      </c>
      <c r="F206" s="213"/>
      <c r="G206" s="213"/>
    </row>
    <row r="207" spans="1:7" ht="24.95">
      <c r="A207" s="1083" t="s">
        <v>907</v>
      </c>
      <c r="B207" s="1084" t="s">
        <v>908</v>
      </c>
      <c r="C207" s="1085" t="s">
        <v>724</v>
      </c>
      <c r="D207" s="1084">
        <v>19860101</v>
      </c>
      <c r="E207" s="1084">
        <v>20010401</v>
      </c>
      <c r="F207" s="213"/>
      <c r="G207" s="213"/>
    </row>
    <row r="208" spans="1:7" ht="37.5">
      <c r="A208" s="1083" t="s">
        <v>909</v>
      </c>
      <c r="B208" s="1084" t="s">
        <v>910</v>
      </c>
      <c r="C208" s="1085" t="s">
        <v>724</v>
      </c>
      <c r="D208" s="1084">
        <v>19860101</v>
      </c>
      <c r="E208" s="1084">
        <v>20010401</v>
      </c>
      <c r="F208" s="213"/>
      <c r="G208" s="213"/>
    </row>
    <row r="209" spans="1:7" ht="24.95">
      <c r="A209" s="1083" t="s">
        <v>911</v>
      </c>
      <c r="B209" s="1084" t="s">
        <v>912</v>
      </c>
      <c r="C209" s="1085" t="s">
        <v>724</v>
      </c>
      <c r="D209" s="1084">
        <v>19860101</v>
      </c>
      <c r="E209" s="1084">
        <v>20010401</v>
      </c>
      <c r="F209" s="213"/>
      <c r="G209" s="213"/>
    </row>
    <row r="210" spans="1:7" ht="37.5">
      <c r="A210" s="1083" t="s">
        <v>913</v>
      </c>
      <c r="B210" s="1084" t="s">
        <v>914</v>
      </c>
      <c r="C210" s="1085" t="s">
        <v>724</v>
      </c>
      <c r="D210" s="1084">
        <v>19860101</v>
      </c>
      <c r="E210" s="1084">
        <v>20010401</v>
      </c>
      <c r="F210" s="213"/>
      <c r="G210" s="213"/>
    </row>
    <row r="211" spans="1:7" ht="12.95">
      <c r="A211" s="1083" t="s">
        <v>915</v>
      </c>
      <c r="B211" s="1084" t="s">
        <v>916</v>
      </c>
      <c r="C211" s="1085" t="s">
        <v>331</v>
      </c>
      <c r="D211" s="1084">
        <v>19860101</v>
      </c>
      <c r="E211" s="1084">
        <v>19960101</v>
      </c>
      <c r="F211" s="213"/>
      <c r="G211" s="213"/>
    </row>
    <row r="212" spans="1:7" ht="37.5">
      <c r="A212" s="1083" t="s">
        <v>917</v>
      </c>
      <c r="B212" s="1084" t="s">
        <v>918</v>
      </c>
      <c r="C212" s="1085" t="s">
        <v>331</v>
      </c>
      <c r="D212" s="1086"/>
      <c r="E212" s="1086"/>
      <c r="F212" s="213"/>
      <c r="G212" s="213"/>
    </row>
    <row r="213" spans="1:7" ht="12.95">
      <c r="A213" s="1083" t="s">
        <v>919</v>
      </c>
      <c r="B213" s="1084" t="s">
        <v>920</v>
      </c>
      <c r="C213" s="1085" t="s">
        <v>331</v>
      </c>
      <c r="D213" s="1086"/>
      <c r="E213" s="1086"/>
      <c r="F213" s="213"/>
      <c r="G213" s="213"/>
    </row>
    <row r="214" spans="1:7" ht="37.5">
      <c r="A214" s="1083" t="s">
        <v>921</v>
      </c>
      <c r="B214" s="1084" t="s">
        <v>922</v>
      </c>
      <c r="C214" s="1085" t="s">
        <v>724</v>
      </c>
      <c r="D214" s="1084">
        <v>20050101</v>
      </c>
      <c r="E214" s="1084">
        <v>20050101</v>
      </c>
      <c r="F214" s="213"/>
      <c r="G214" s="213"/>
    </row>
    <row r="215" spans="1:7" ht="24.95">
      <c r="A215" s="1083" t="s">
        <v>923</v>
      </c>
      <c r="B215" s="1084" t="s">
        <v>924</v>
      </c>
      <c r="C215" s="1085" t="s">
        <v>724</v>
      </c>
      <c r="D215" s="1084">
        <v>20050101</v>
      </c>
      <c r="E215" s="1084">
        <v>20050101</v>
      </c>
      <c r="F215" s="213"/>
      <c r="G215" s="213"/>
    </row>
    <row r="216" spans="1:7" ht="24.95">
      <c r="A216" s="1083" t="s">
        <v>925</v>
      </c>
      <c r="B216" s="1084" t="s">
        <v>926</v>
      </c>
      <c r="C216" s="1085" t="s">
        <v>724</v>
      </c>
      <c r="D216" s="1084">
        <v>20050101</v>
      </c>
      <c r="E216" s="1084">
        <v>20050101</v>
      </c>
      <c r="F216" s="213"/>
      <c r="G216" s="213"/>
    </row>
    <row r="217" spans="1:7" ht="12.95">
      <c r="A217" s="1083" t="s">
        <v>927</v>
      </c>
      <c r="B217" s="1084" t="s">
        <v>928</v>
      </c>
      <c r="C217" s="1085" t="s">
        <v>331</v>
      </c>
      <c r="D217" s="1086"/>
      <c r="E217" s="1086"/>
      <c r="F217" s="213"/>
      <c r="G217" s="213"/>
    </row>
    <row r="218" spans="1:7" ht="12.95">
      <c r="A218" s="1083" t="s">
        <v>929</v>
      </c>
      <c r="B218" s="1084" t="s">
        <v>930</v>
      </c>
      <c r="C218" s="1085" t="s">
        <v>331</v>
      </c>
      <c r="D218" s="1086"/>
      <c r="E218" s="1086"/>
      <c r="F218" s="213"/>
      <c r="G218" s="213"/>
    </row>
    <row r="219" spans="1:7" ht="24.95">
      <c r="A219" s="1083" t="s">
        <v>931</v>
      </c>
      <c r="B219" s="1084" t="s">
        <v>932</v>
      </c>
      <c r="C219" s="1085" t="s">
        <v>331</v>
      </c>
      <c r="D219" s="1086"/>
      <c r="E219" s="1086"/>
      <c r="F219" s="213"/>
      <c r="G219" s="213"/>
    </row>
    <row r="220" spans="1:7" ht="12.95">
      <c r="A220" s="1083" t="s">
        <v>933</v>
      </c>
      <c r="B220" s="1084" t="s">
        <v>934</v>
      </c>
      <c r="C220" s="1085" t="s">
        <v>331</v>
      </c>
      <c r="D220" s="1086"/>
      <c r="E220" s="1086"/>
      <c r="F220" s="213"/>
      <c r="G220" s="213"/>
    </row>
    <row r="221" spans="1:7" ht="12.95">
      <c r="A221" s="1083" t="s">
        <v>935</v>
      </c>
      <c r="B221" s="1084" t="s">
        <v>936</v>
      </c>
      <c r="C221" s="1085" t="s">
        <v>331</v>
      </c>
      <c r="D221" s="1086"/>
      <c r="E221" s="1086"/>
      <c r="F221" s="213"/>
      <c r="G221" s="213"/>
    </row>
    <row r="222" spans="1:7" ht="12.95">
      <c r="A222" s="1083" t="s">
        <v>935</v>
      </c>
      <c r="B222" s="1084" t="s">
        <v>937</v>
      </c>
      <c r="C222" s="1085" t="s">
        <v>331</v>
      </c>
      <c r="D222" s="1086"/>
      <c r="E222" s="1086"/>
      <c r="F222" s="213"/>
      <c r="G222" s="213"/>
    </row>
    <row r="223" spans="1:7" ht="24.95">
      <c r="A223" s="1083" t="s">
        <v>938</v>
      </c>
      <c r="B223" s="1084" t="s">
        <v>939</v>
      </c>
      <c r="C223" s="1085" t="s">
        <v>331</v>
      </c>
      <c r="D223" s="1086"/>
      <c r="E223" s="1086"/>
      <c r="F223" s="213"/>
      <c r="G223" s="213"/>
    </row>
    <row r="224" spans="1:7" ht="24.95">
      <c r="A224" s="1083" t="s">
        <v>940</v>
      </c>
      <c r="B224" s="1084" t="s">
        <v>941</v>
      </c>
      <c r="C224" s="1085" t="s">
        <v>331</v>
      </c>
      <c r="D224" s="1086"/>
      <c r="E224" s="1086"/>
      <c r="F224" s="213"/>
      <c r="G224" s="213"/>
    </row>
    <row r="225" spans="1:7" ht="24.95">
      <c r="A225" s="1083" t="s">
        <v>942</v>
      </c>
      <c r="B225" s="1084" t="s">
        <v>943</v>
      </c>
      <c r="C225" s="1085" t="s">
        <v>331</v>
      </c>
      <c r="D225" s="1086"/>
      <c r="E225" s="1086"/>
      <c r="F225" s="213"/>
      <c r="G225" s="213"/>
    </row>
    <row r="226" spans="1:7" ht="24.95">
      <c r="A226" s="1083" t="s">
        <v>944</v>
      </c>
      <c r="B226" s="1084" t="s">
        <v>945</v>
      </c>
      <c r="C226" s="1085" t="s">
        <v>331</v>
      </c>
      <c r="D226" s="1086"/>
      <c r="E226" s="1086"/>
      <c r="F226" s="213"/>
      <c r="G226" s="213"/>
    </row>
    <row r="227" spans="1:7" ht="24.95">
      <c r="A227" s="1083" t="s">
        <v>946</v>
      </c>
      <c r="B227" s="1084" t="s">
        <v>947</v>
      </c>
      <c r="C227" s="1085" t="s">
        <v>331</v>
      </c>
      <c r="D227" s="1086"/>
      <c r="E227" s="1086"/>
      <c r="F227" s="213"/>
      <c r="G227" s="213"/>
    </row>
    <row r="228" spans="1:7" ht="12.95">
      <c r="A228" s="1083" t="s">
        <v>948</v>
      </c>
      <c r="B228" s="1084" t="s">
        <v>949</v>
      </c>
      <c r="C228" s="1085" t="s">
        <v>331</v>
      </c>
      <c r="D228" s="1086"/>
      <c r="E228" s="1086"/>
      <c r="F228" s="213"/>
      <c r="G228" s="213"/>
    </row>
    <row r="229" spans="1:7" ht="12.95">
      <c r="A229" s="1083" t="s">
        <v>950</v>
      </c>
      <c r="B229" s="1084" t="s">
        <v>951</v>
      </c>
      <c r="C229" s="1085" t="s">
        <v>331</v>
      </c>
      <c r="D229" s="1086"/>
      <c r="E229" s="1086"/>
      <c r="F229" s="213"/>
      <c r="G229" s="213"/>
    </row>
    <row r="230" spans="1:7" ht="37.5">
      <c r="A230" s="1083" t="s">
        <v>952</v>
      </c>
      <c r="B230" s="1084" t="s">
        <v>953</v>
      </c>
      <c r="C230" s="1085" t="s">
        <v>331</v>
      </c>
      <c r="D230" s="1084">
        <v>20090401</v>
      </c>
      <c r="E230" s="1084">
        <v>20090401</v>
      </c>
      <c r="F230" s="213"/>
      <c r="G230" s="213"/>
    </row>
    <row r="231" spans="1:7" ht="24.95">
      <c r="A231" s="1083" t="s">
        <v>954</v>
      </c>
      <c r="B231" s="1084" t="s">
        <v>955</v>
      </c>
      <c r="C231" s="1085" t="s">
        <v>331</v>
      </c>
      <c r="D231" s="1086"/>
      <c r="E231" s="1086"/>
      <c r="F231" s="213"/>
      <c r="G231" s="213"/>
    </row>
    <row r="232" spans="1:7" ht="12.95">
      <c r="A232" s="1083" t="s">
        <v>956</v>
      </c>
      <c r="B232" s="1084" t="s">
        <v>957</v>
      </c>
      <c r="C232" s="1085" t="s">
        <v>331</v>
      </c>
      <c r="D232" s="1086"/>
      <c r="E232" s="1086"/>
      <c r="F232" s="213"/>
      <c r="G232" s="213"/>
    </row>
    <row r="233" spans="1:7" ht="12.95">
      <c r="A233" s="1083" t="s">
        <v>958</v>
      </c>
      <c r="B233" s="1084" t="s">
        <v>959</v>
      </c>
      <c r="C233" s="1085" t="s">
        <v>331</v>
      </c>
      <c r="D233" s="1086"/>
      <c r="E233" s="1086"/>
      <c r="F233" s="213"/>
      <c r="G233" s="213"/>
    </row>
    <row r="234" spans="1:7" ht="12.95">
      <c r="A234" s="1083" t="s">
        <v>960</v>
      </c>
      <c r="B234" s="1084" t="s">
        <v>961</v>
      </c>
      <c r="C234" s="1085" t="s">
        <v>331</v>
      </c>
      <c r="D234" s="1086"/>
      <c r="E234" s="1086"/>
      <c r="F234" s="213"/>
      <c r="G234" s="213"/>
    </row>
    <row r="235" spans="1:7" ht="12.95">
      <c r="A235" s="1083" t="s">
        <v>962</v>
      </c>
      <c r="B235" s="1084" t="s">
        <v>963</v>
      </c>
      <c r="C235" s="1085" t="s">
        <v>331</v>
      </c>
      <c r="D235" s="1086"/>
      <c r="E235" s="1086"/>
      <c r="F235" s="213"/>
      <c r="G235" s="213"/>
    </row>
    <row r="236" spans="1:7" ht="12.95">
      <c r="A236" s="1083" t="s">
        <v>927</v>
      </c>
      <c r="B236" s="1084" t="s">
        <v>964</v>
      </c>
      <c r="C236" s="1085" t="s">
        <v>331</v>
      </c>
      <c r="D236" s="1086"/>
      <c r="E236" s="1086"/>
      <c r="F236" s="213"/>
      <c r="G236" s="213"/>
    </row>
    <row r="237" spans="1:7" ht="12.95">
      <c r="A237" s="1083" t="s">
        <v>965</v>
      </c>
      <c r="B237" s="1084" t="s">
        <v>966</v>
      </c>
      <c r="C237" s="1085" t="s">
        <v>331</v>
      </c>
      <c r="D237" s="1084">
        <v>20000101</v>
      </c>
      <c r="E237" s="1084">
        <v>20000101</v>
      </c>
      <c r="F237" s="213"/>
      <c r="G237" s="213"/>
    </row>
    <row r="238" spans="1:7" ht="24.95">
      <c r="A238" s="1083" t="s">
        <v>967</v>
      </c>
      <c r="B238" s="1084" t="s">
        <v>968</v>
      </c>
      <c r="C238" s="1085" t="s">
        <v>724</v>
      </c>
      <c r="D238" s="1084">
        <v>20010701</v>
      </c>
      <c r="E238" s="1084">
        <v>20010701</v>
      </c>
      <c r="F238" s="213"/>
      <c r="G238" s="213"/>
    </row>
    <row r="239" spans="1:7" ht="12.95">
      <c r="A239" s="1083" t="s">
        <v>969</v>
      </c>
      <c r="B239" s="1084" t="s">
        <v>970</v>
      </c>
      <c r="C239" s="1085" t="s">
        <v>724</v>
      </c>
      <c r="D239" s="1084">
        <v>20010701</v>
      </c>
      <c r="E239" s="1084">
        <v>20010701</v>
      </c>
      <c r="F239" s="213"/>
      <c r="G239" s="213"/>
    </row>
    <row r="240" spans="1:7" ht="12.95">
      <c r="A240" s="1083" t="s">
        <v>971</v>
      </c>
      <c r="B240" s="1084" t="s">
        <v>972</v>
      </c>
      <c r="C240" s="1085" t="s">
        <v>724</v>
      </c>
      <c r="D240" s="1084">
        <v>20010701</v>
      </c>
      <c r="E240" s="1084">
        <v>20010701</v>
      </c>
      <c r="F240" s="213"/>
      <c r="G240" s="213"/>
    </row>
    <row r="241" spans="1:7" ht="12.95">
      <c r="A241" s="1083" t="s">
        <v>973</v>
      </c>
      <c r="B241" s="1084" t="s">
        <v>974</v>
      </c>
      <c r="C241" s="1085" t="s">
        <v>724</v>
      </c>
      <c r="D241" s="1084">
        <v>20010701</v>
      </c>
      <c r="E241" s="1084">
        <v>20010701</v>
      </c>
      <c r="F241" s="213"/>
      <c r="G241" s="213"/>
    </row>
    <row r="242" spans="1:7" ht="24.95">
      <c r="A242" s="1083" t="s">
        <v>975</v>
      </c>
      <c r="B242" s="1084" t="s">
        <v>976</v>
      </c>
      <c r="C242" s="1085" t="s">
        <v>724</v>
      </c>
      <c r="D242" s="1084">
        <v>20010701</v>
      </c>
      <c r="E242" s="1084">
        <v>20010701</v>
      </c>
      <c r="F242" s="213"/>
      <c r="G242" s="213"/>
    </row>
    <row r="243" spans="1:7" ht="12.95">
      <c r="A243" s="1083" t="s">
        <v>977</v>
      </c>
      <c r="B243" s="1084" t="s">
        <v>978</v>
      </c>
      <c r="C243" s="1085" t="s">
        <v>724</v>
      </c>
      <c r="D243" s="1084">
        <v>20010701</v>
      </c>
      <c r="E243" s="1084">
        <v>20010701</v>
      </c>
      <c r="F243" s="213"/>
      <c r="G243" s="213"/>
    </row>
    <row r="244" spans="1:7" ht="24.95">
      <c r="A244" s="1083" t="s">
        <v>979</v>
      </c>
      <c r="B244" s="1084" t="s">
        <v>980</v>
      </c>
      <c r="C244" s="1085" t="s">
        <v>724</v>
      </c>
      <c r="D244" s="1084">
        <v>20010701</v>
      </c>
      <c r="E244" s="1084">
        <v>20010701</v>
      </c>
      <c r="F244" s="213"/>
      <c r="G244" s="213"/>
    </row>
    <row r="245" spans="1:7" ht="37.5">
      <c r="A245" s="1083" t="s">
        <v>981</v>
      </c>
      <c r="B245" s="1084" t="s">
        <v>982</v>
      </c>
      <c r="C245" s="1085" t="s">
        <v>724</v>
      </c>
      <c r="D245" s="1084">
        <v>20010701</v>
      </c>
      <c r="E245" s="1084">
        <v>20010701</v>
      </c>
      <c r="F245" s="213"/>
      <c r="G245" s="213"/>
    </row>
    <row r="246" spans="1:7" ht="37.5">
      <c r="A246" s="1083" t="s">
        <v>983</v>
      </c>
      <c r="B246" s="1084" t="s">
        <v>984</v>
      </c>
      <c r="C246" s="1085" t="s">
        <v>724</v>
      </c>
      <c r="D246" s="1084">
        <v>20010701</v>
      </c>
      <c r="E246" s="1084">
        <v>20010701</v>
      </c>
      <c r="F246" s="213"/>
      <c r="G246" s="213"/>
    </row>
    <row r="247" spans="1:7" ht="37.5">
      <c r="A247" s="1083" t="s">
        <v>985</v>
      </c>
      <c r="B247" s="1084" t="s">
        <v>986</v>
      </c>
      <c r="C247" s="1085" t="s">
        <v>724</v>
      </c>
      <c r="D247" s="1084">
        <v>20010701</v>
      </c>
      <c r="E247" s="1084">
        <v>20010701</v>
      </c>
      <c r="F247" s="213"/>
      <c r="G247" s="213"/>
    </row>
    <row r="248" spans="1:7" ht="24.95">
      <c r="A248" s="1083" t="s">
        <v>987</v>
      </c>
      <c r="B248" s="1084" t="s">
        <v>988</v>
      </c>
      <c r="C248" s="1085" t="s">
        <v>724</v>
      </c>
      <c r="D248" s="1084">
        <v>20010701</v>
      </c>
      <c r="E248" s="1084">
        <v>20010701</v>
      </c>
      <c r="F248" s="213"/>
      <c r="G248" s="213"/>
    </row>
    <row r="249" spans="1:7" ht="24.95">
      <c r="A249" s="1083" t="s">
        <v>989</v>
      </c>
      <c r="B249" s="1084" t="s">
        <v>990</v>
      </c>
      <c r="C249" s="1085" t="s">
        <v>724</v>
      </c>
      <c r="D249" s="1084">
        <v>20010701</v>
      </c>
      <c r="E249" s="1084">
        <v>20030101</v>
      </c>
      <c r="F249" s="213"/>
      <c r="G249" s="213"/>
    </row>
    <row r="250" spans="1:7" ht="24.95">
      <c r="A250" s="1083" t="s">
        <v>991</v>
      </c>
      <c r="B250" s="1084" t="s">
        <v>992</v>
      </c>
      <c r="C250" s="1085" t="s">
        <v>724</v>
      </c>
      <c r="D250" s="1084">
        <v>20010701</v>
      </c>
      <c r="E250" s="1084">
        <v>20010701</v>
      </c>
      <c r="F250" s="213"/>
      <c r="G250" s="213"/>
    </row>
    <row r="251" spans="1:7" ht="12.95">
      <c r="A251" s="1083" t="s">
        <v>993</v>
      </c>
      <c r="B251" s="1084" t="s">
        <v>994</v>
      </c>
      <c r="C251" s="1085" t="s">
        <v>724</v>
      </c>
      <c r="D251" s="1084">
        <v>20020101</v>
      </c>
      <c r="E251" s="1084">
        <v>20020101</v>
      </c>
      <c r="F251" s="213"/>
      <c r="G251" s="213"/>
    </row>
    <row r="252" spans="1:7" ht="12.95">
      <c r="A252" s="1083" t="s">
        <v>995</v>
      </c>
      <c r="B252" s="1084" t="s">
        <v>996</v>
      </c>
      <c r="C252" s="1085" t="s">
        <v>724</v>
      </c>
      <c r="D252" s="1084">
        <v>20020701</v>
      </c>
      <c r="E252" s="1084">
        <v>20020701</v>
      </c>
      <c r="F252" s="213"/>
      <c r="G252" s="213"/>
    </row>
    <row r="253" spans="1:7" ht="24.95">
      <c r="A253" s="1083" t="s">
        <v>997</v>
      </c>
      <c r="B253" s="1084" t="s">
        <v>998</v>
      </c>
      <c r="C253" s="1085" t="s">
        <v>724</v>
      </c>
      <c r="D253" s="1084">
        <v>20020701</v>
      </c>
      <c r="E253" s="1084">
        <v>20020701</v>
      </c>
      <c r="F253" s="213"/>
      <c r="G253" s="213"/>
    </row>
    <row r="254" spans="1:7" ht="24.95">
      <c r="A254" s="1083" t="s">
        <v>999</v>
      </c>
      <c r="B254" s="1084" t="s">
        <v>1000</v>
      </c>
      <c r="C254" s="1085" t="s">
        <v>724</v>
      </c>
      <c r="D254" s="1084">
        <v>20020701</v>
      </c>
      <c r="E254" s="1084">
        <v>20020701</v>
      </c>
      <c r="F254" s="213"/>
      <c r="G254" s="213"/>
    </row>
    <row r="255" spans="1:7" ht="87.6">
      <c r="A255" s="1083" t="s">
        <v>1001</v>
      </c>
      <c r="B255" s="1084" t="s">
        <v>1002</v>
      </c>
      <c r="C255" s="1085" t="s">
        <v>724</v>
      </c>
      <c r="D255" s="1084">
        <v>20020701</v>
      </c>
      <c r="E255" s="1084">
        <v>20020701</v>
      </c>
      <c r="F255" s="213"/>
      <c r="G255" s="213"/>
    </row>
    <row r="256" spans="1:7" ht="87.6">
      <c r="A256" s="1083" t="s">
        <v>1003</v>
      </c>
      <c r="B256" s="1084" t="s">
        <v>1004</v>
      </c>
      <c r="C256" s="1085" t="s">
        <v>724</v>
      </c>
      <c r="D256" s="1084">
        <v>20020701</v>
      </c>
      <c r="E256" s="1084">
        <v>20020701</v>
      </c>
      <c r="F256" s="213"/>
      <c r="G256" s="213"/>
    </row>
    <row r="257" spans="1:7" ht="24.95">
      <c r="A257" s="1083" t="s">
        <v>1005</v>
      </c>
      <c r="B257" s="1084" t="s">
        <v>1006</v>
      </c>
      <c r="C257" s="1085" t="s">
        <v>724</v>
      </c>
      <c r="D257" s="1084">
        <v>20020701</v>
      </c>
      <c r="E257" s="1084">
        <v>20020701</v>
      </c>
      <c r="F257" s="213"/>
      <c r="G257" s="213"/>
    </row>
    <row r="258" spans="1:7" ht="24.95">
      <c r="A258" s="1083" t="s">
        <v>1007</v>
      </c>
      <c r="B258" s="1084" t="s">
        <v>1008</v>
      </c>
      <c r="C258" s="1085" t="s">
        <v>724</v>
      </c>
      <c r="D258" s="1084">
        <v>20030101</v>
      </c>
      <c r="E258" s="1084">
        <v>20030101</v>
      </c>
      <c r="F258" s="213"/>
      <c r="G258" s="213"/>
    </row>
    <row r="259" spans="1:7" ht="50.1">
      <c r="A259" s="1083" t="s">
        <v>1009</v>
      </c>
      <c r="B259" s="1084" t="s">
        <v>1010</v>
      </c>
      <c r="C259" s="1085" t="s">
        <v>724</v>
      </c>
      <c r="D259" s="1084">
        <v>20030101</v>
      </c>
      <c r="E259" s="1084">
        <v>20030101</v>
      </c>
      <c r="F259" s="213"/>
      <c r="G259" s="213"/>
    </row>
    <row r="260" spans="1:7" ht="50.1">
      <c r="A260" s="1083" t="s">
        <v>1011</v>
      </c>
      <c r="B260" s="1084" t="s">
        <v>1012</v>
      </c>
      <c r="C260" s="1085" t="s">
        <v>724</v>
      </c>
      <c r="D260" s="1084">
        <v>20030101</v>
      </c>
      <c r="E260" s="1084">
        <v>20030101</v>
      </c>
      <c r="F260" s="213"/>
      <c r="G260" s="213"/>
    </row>
    <row r="261" spans="1:7" ht="50.1">
      <c r="A261" s="1083" t="s">
        <v>1013</v>
      </c>
      <c r="B261" s="1084" t="s">
        <v>1014</v>
      </c>
      <c r="C261" s="1085" t="s">
        <v>724</v>
      </c>
      <c r="D261" s="1084">
        <v>20030101</v>
      </c>
      <c r="E261" s="1084">
        <v>20030101</v>
      </c>
      <c r="F261" s="213"/>
      <c r="G261" s="213"/>
    </row>
    <row r="262" spans="1:7" ht="50.1">
      <c r="A262" s="1083" t="s">
        <v>1015</v>
      </c>
      <c r="B262" s="1084" t="s">
        <v>1016</v>
      </c>
      <c r="C262" s="1085" t="s">
        <v>724</v>
      </c>
      <c r="D262" s="1084">
        <v>20030101</v>
      </c>
      <c r="E262" s="1084">
        <v>20030101</v>
      </c>
      <c r="F262" s="213"/>
      <c r="G262" s="213"/>
    </row>
    <row r="263" spans="1:7" ht="24.95">
      <c r="A263" s="1083" t="s">
        <v>1017</v>
      </c>
      <c r="B263" s="1084" t="s">
        <v>1018</v>
      </c>
      <c r="C263" s="1085" t="s">
        <v>724</v>
      </c>
      <c r="D263" s="1084">
        <v>20030101</v>
      </c>
      <c r="E263" s="1084">
        <v>20030101</v>
      </c>
      <c r="F263" s="213"/>
      <c r="G263" s="213"/>
    </row>
    <row r="264" spans="1:7" ht="37.5">
      <c r="A264" s="1083" t="s">
        <v>1019</v>
      </c>
      <c r="B264" s="1084" t="s">
        <v>1020</v>
      </c>
      <c r="C264" s="1085" t="s">
        <v>724</v>
      </c>
      <c r="D264" s="1084">
        <v>20030101</v>
      </c>
      <c r="E264" s="1084">
        <v>20030101</v>
      </c>
      <c r="F264" s="213"/>
      <c r="G264" s="213"/>
    </row>
    <row r="265" spans="1:7" ht="37.5">
      <c r="A265" s="1083" t="s">
        <v>1021</v>
      </c>
      <c r="B265" s="1084" t="s">
        <v>1022</v>
      </c>
      <c r="C265" s="1085" t="s">
        <v>724</v>
      </c>
      <c r="D265" s="1084">
        <v>20030101</v>
      </c>
      <c r="E265" s="1084">
        <v>20030101</v>
      </c>
      <c r="F265" s="213"/>
      <c r="G265" s="213"/>
    </row>
    <row r="266" spans="1:7" ht="24.95">
      <c r="A266" s="1083" t="s">
        <v>1023</v>
      </c>
      <c r="B266" s="1084" t="s">
        <v>1024</v>
      </c>
      <c r="C266" s="1085" t="s">
        <v>724</v>
      </c>
      <c r="D266" s="1084">
        <v>20030101</v>
      </c>
      <c r="E266" s="1084">
        <v>20030101</v>
      </c>
      <c r="F266" s="213"/>
      <c r="G266" s="213"/>
    </row>
    <row r="267" spans="1:7" ht="24.95">
      <c r="A267" s="1083" t="s">
        <v>1025</v>
      </c>
      <c r="B267" s="1084" t="s">
        <v>1026</v>
      </c>
      <c r="C267" s="1085" t="s">
        <v>724</v>
      </c>
      <c r="D267" s="1084">
        <v>20030101</v>
      </c>
      <c r="E267" s="1084">
        <v>20030101</v>
      </c>
      <c r="F267" s="213"/>
      <c r="G267" s="213"/>
    </row>
    <row r="268" spans="1:7" ht="37.5">
      <c r="A268" s="1083" t="s">
        <v>1027</v>
      </c>
      <c r="B268" s="1084" t="s">
        <v>1028</v>
      </c>
      <c r="C268" s="1085" t="s">
        <v>724</v>
      </c>
      <c r="D268" s="1084">
        <v>20030101</v>
      </c>
      <c r="E268" s="1084">
        <v>20030101</v>
      </c>
      <c r="F268" s="213"/>
      <c r="G268" s="213"/>
    </row>
    <row r="269" spans="1:7" ht="37.5">
      <c r="A269" s="1083" t="s">
        <v>1029</v>
      </c>
      <c r="B269" s="1084" t="s">
        <v>1030</v>
      </c>
      <c r="C269" s="1085" t="s">
        <v>724</v>
      </c>
      <c r="D269" s="1084">
        <v>20070401</v>
      </c>
      <c r="E269" s="1084">
        <v>20070401</v>
      </c>
      <c r="F269" s="213"/>
      <c r="G269" s="213"/>
    </row>
    <row r="270" spans="1:7" ht="50.1">
      <c r="A270" s="1083" t="s">
        <v>1031</v>
      </c>
      <c r="B270" s="1084" t="s">
        <v>1032</v>
      </c>
      <c r="C270" s="1085" t="s">
        <v>724</v>
      </c>
      <c r="D270" s="1084">
        <v>20110101</v>
      </c>
      <c r="E270" s="1084">
        <v>20110101</v>
      </c>
      <c r="F270" s="213"/>
      <c r="G270" s="213"/>
    </row>
    <row r="271" spans="1:7" ht="37.5">
      <c r="A271" s="1083" t="s">
        <v>1033</v>
      </c>
      <c r="B271" s="1084" t="s">
        <v>1034</v>
      </c>
      <c r="C271" s="1085" t="s">
        <v>724</v>
      </c>
      <c r="D271" s="1084">
        <v>20030101</v>
      </c>
      <c r="E271" s="1084">
        <v>20030101</v>
      </c>
      <c r="F271" s="213"/>
      <c r="G271" s="213"/>
    </row>
    <row r="272" spans="1:7" ht="24.95">
      <c r="A272" s="1083" t="s">
        <v>1035</v>
      </c>
      <c r="B272" s="1084" t="s">
        <v>1036</v>
      </c>
      <c r="C272" s="1085" t="s">
        <v>724</v>
      </c>
      <c r="D272" s="1084">
        <v>20020401</v>
      </c>
      <c r="E272" s="1084">
        <v>20020401</v>
      </c>
      <c r="F272" s="213"/>
      <c r="G272" s="213"/>
    </row>
    <row r="273" spans="1:7" ht="12.95">
      <c r="A273" s="1083" t="s">
        <v>1037</v>
      </c>
      <c r="B273" s="1084" t="s">
        <v>1038</v>
      </c>
      <c r="C273" s="1085" t="s">
        <v>724</v>
      </c>
      <c r="D273" s="1084">
        <v>20020401</v>
      </c>
      <c r="E273" s="1084">
        <v>20020401</v>
      </c>
      <c r="F273" s="213"/>
      <c r="G273" s="213"/>
    </row>
    <row r="274" spans="1:7" ht="24.95">
      <c r="A274" s="1083" t="s">
        <v>1039</v>
      </c>
      <c r="B274" s="1084" t="s">
        <v>1040</v>
      </c>
      <c r="C274" s="1085" t="s">
        <v>724</v>
      </c>
      <c r="D274" s="1084">
        <v>20020401</v>
      </c>
      <c r="E274" s="1084">
        <v>20020401</v>
      </c>
      <c r="F274" s="213"/>
      <c r="G274" s="213"/>
    </row>
    <row r="275" spans="1:7" ht="24.95">
      <c r="A275" s="1083" t="s">
        <v>1041</v>
      </c>
      <c r="B275" s="1084" t="s">
        <v>1042</v>
      </c>
      <c r="C275" s="1085" t="s">
        <v>724</v>
      </c>
      <c r="D275" s="1084">
        <v>20020401</v>
      </c>
      <c r="E275" s="1084">
        <v>20020401</v>
      </c>
      <c r="F275" s="213"/>
      <c r="G275" s="213"/>
    </row>
    <row r="276" spans="1:7" ht="12.95">
      <c r="A276" s="1083" t="s">
        <v>1043</v>
      </c>
      <c r="B276" s="1084" t="s">
        <v>1044</v>
      </c>
      <c r="C276" s="1085" t="s">
        <v>724</v>
      </c>
      <c r="D276" s="1084">
        <v>20020401</v>
      </c>
      <c r="E276" s="1084">
        <v>20040701</v>
      </c>
      <c r="F276" s="213"/>
      <c r="G276" s="213"/>
    </row>
    <row r="277" spans="1:7" ht="37.5">
      <c r="A277" s="1083" t="s">
        <v>1045</v>
      </c>
      <c r="B277" s="1084" t="s">
        <v>1046</v>
      </c>
      <c r="C277" s="1085" t="s">
        <v>724</v>
      </c>
      <c r="D277" s="1084">
        <v>20030101</v>
      </c>
      <c r="E277" s="1084">
        <v>20030101</v>
      </c>
      <c r="F277" s="213"/>
      <c r="G277" s="213"/>
    </row>
    <row r="278" spans="1:7" ht="37.5">
      <c r="A278" s="1083" t="s">
        <v>1047</v>
      </c>
      <c r="B278" s="1084" t="s">
        <v>1048</v>
      </c>
      <c r="C278" s="1085" t="s">
        <v>724</v>
      </c>
      <c r="D278" s="1084">
        <v>20030401</v>
      </c>
      <c r="E278" s="1084">
        <v>20030401</v>
      </c>
      <c r="F278" s="213"/>
      <c r="G278" s="213"/>
    </row>
    <row r="279" spans="1:7" ht="24.95">
      <c r="A279" s="1083" t="s">
        <v>1049</v>
      </c>
      <c r="B279" s="1084" t="s">
        <v>1050</v>
      </c>
      <c r="C279" s="1085" t="s">
        <v>724</v>
      </c>
      <c r="D279" s="1084">
        <v>20030401</v>
      </c>
      <c r="E279" s="1084">
        <v>20030401</v>
      </c>
      <c r="F279" s="213"/>
      <c r="G279" s="213"/>
    </row>
    <row r="280" spans="1:7" ht="12.95">
      <c r="A280" s="1083" t="s">
        <v>1051</v>
      </c>
      <c r="B280" s="1084" t="s">
        <v>1052</v>
      </c>
      <c r="C280" s="1085" t="s">
        <v>724</v>
      </c>
      <c r="D280" s="1084">
        <v>20031001</v>
      </c>
      <c r="E280" s="1084">
        <v>20031001</v>
      </c>
      <c r="F280" s="213"/>
      <c r="G280" s="213"/>
    </row>
    <row r="281" spans="1:7" ht="12.95">
      <c r="A281" s="1083" t="s">
        <v>1053</v>
      </c>
      <c r="B281" s="1084" t="s">
        <v>1054</v>
      </c>
      <c r="C281" s="1085" t="s">
        <v>724</v>
      </c>
      <c r="D281" s="1084">
        <v>20031001</v>
      </c>
      <c r="E281" s="1084">
        <v>20031001</v>
      </c>
      <c r="F281" s="213"/>
      <c r="G281" s="213"/>
    </row>
    <row r="282" spans="1:7" ht="12.95">
      <c r="A282" s="1083" t="s">
        <v>1055</v>
      </c>
      <c r="B282" s="1084" t="s">
        <v>1056</v>
      </c>
      <c r="C282" s="1085" t="s">
        <v>724</v>
      </c>
      <c r="D282" s="1084">
        <v>20031001</v>
      </c>
      <c r="E282" s="1084">
        <v>20031001</v>
      </c>
      <c r="F282" s="213"/>
      <c r="G282" s="213"/>
    </row>
    <row r="283" spans="1:7" ht="12.95">
      <c r="A283" s="1083" t="s">
        <v>1057</v>
      </c>
      <c r="B283" s="1084" t="s">
        <v>1058</v>
      </c>
      <c r="C283" s="1085" t="s">
        <v>724</v>
      </c>
      <c r="D283" s="1084">
        <v>20031001</v>
      </c>
      <c r="E283" s="1084">
        <v>20031001</v>
      </c>
      <c r="F283" s="213"/>
      <c r="G283" s="213"/>
    </row>
    <row r="284" spans="1:7" ht="12.95">
      <c r="A284" s="1083" t="s">
        <v>1059</v>
      </c>
      <c r="B284" s="1084" t="s">
        <v>1060</v>
      </c>
      <c r="C284" s="1085" t="s">
        <v>724</v>
      </c>
      <c r="D284" s="1084">
        <v>20031001</v>
      </c>
      <c r="E284" s="1084">
        <v>20031001</v>
      </c>
      <c r="F284" s="213"/>
      <c r="G284" s="213"/>
    </row>
    <row r="285" spans="1:7" ht="12.95">
      <c r="A285" s="1083" t="s">
        <v>1061</v>
      </c>
      <c r="B285" s="1084" t="s">
        <v>1062</v>
      </c>
      <c r="C285" s="1085" t="s">
        <v>724</v>
      </c>
      <c r="D285" s="1084">
        <v>20031001</v>
      </c>
      <c r="E285" s="1084">
        <v>20031001</v>
      </c>
      <c r="F285" s="213"/>
      <c r="G285" s="213"/>
    </row>
    <row r="286" spans="1:7" ht="24.95">
      <c r="A286" s="1083" t="s">
        <v>1063</v>
      </c>
      <c r="B286" s="1084" t="s">
        <v>1064</v>
      </c>
      <c r="C286" s="1085" t="s">
        <v>724</v>
      </c>
      <c r="D286" s="1084">
        <v>20031001</v>
      </c>
      <c r="E286" s="1084">
        <v>20031001</v>
      </c>
      <c r="F286" s="213"/>
      <c r="G286" s="213"/>
    </row>
    <row r="287" spans="1:7" ht="24.95">
      <c r="A287" s="1083" t="s">
        <v>1065</v>
      </c>
      <c r="B287" s="1084" t="s">
        <v>1066</v>
      </c>
      <c r="C287" s="1085" t="s">
        <v>724</v>
      </c>
      <c r="D287" s="1084">
        <v>20031001</v>
      </c>
      <c r="E287" s="1084">
        <v>20031001</v>
      </c>
      <c r="F287" s="213"/>
      <c r="G287" s="213"/>
    </row>
    <row r="288" spans="1:7" ht="12.95">
      <c r="A288" s="1083" t="s">
        <v>1067</v>
      </c>
      <c r="B288" s="1084" t="s">
        <v>1068</v>
      </c>
      <c r="C288" s="1085" t="s">
        <v>724</v>
      </c>
      <c r="D288" s="1084">
        <v>20031001</v>
      </c>
      <c r="E288" s="1084">
        <v>20031001</v>
      </c>
      <c r="F288" s="213"/>
      <c r="G288" s="213"/>
    </row>
    <row r="289" spans="1:7" ht="12.95">
      <c r="A289" s="1083" t="s">
        <v>1069</v>
      </c>
      <c r="B289" s="1084" t="s">
        <v>1070</v>
      </c>
      <c r="C289" s="1085" t="s">
        <v>724</v>
      </c>
      <c r="D289" s="1084">
        <v>20031001</v>
      </c>
      <c r="E289" s="1084">
        <v>20031001</v>
      </c>
      <c r="F289" s="213"/>
      <c r="G289" s="213"/>
    </row>
    <row r="290" spans="1:7" ht="12.95">
      <c r="A290" s="1083" t="s">
        <v>1071</v>
      </c>
      <c r="B290" s="1084" t="s">
        <v>1072</v>
      </c>
      <c r="C290" s="1085" t="s">
        <v>724</v>
      </c>
      <c r="D290" s="1084">
        <v>20031001</v>
      </c>
      <c r="E290" s="1084">
        <v>20031001</v>
      </c>
      <c r="F290" s="213"/>
      <c r="G290" s="213"/>
    </row>
    <row r="291" spans="1:7" ht="12.95">
      <c r="A291" s="1083" t="s">
        <v>1073</v>
      </c>
      <c r="B291" s="1084" t="s">
        <v>1074</v>
      </c>
      <c r="C291" s="1085" t="s">
        <v>724</v>
      </c>
      <c r="D291" s="1084">
        <v>20031001</v>
      </c>
      <c r="E291" s="1084">
        <v>20031001</v>
      </c>
      <c r="F291" s="213"/>
      <c r="G291" s="213"/>
    </row>
    <row r="292" spans="1:7" ht="24.95">
      <c r="A292" s="1083" t="s">
        <v>1075</v>
      </c>
      <c r="B292" s="1084" t="s">
        <v>1076</v>
      </c>
      <c r="C292" s="1085" t="s">
        <v>724</v>
      </c>
      <c r="D292" s="1084">
        <v>20031001</v>
      </c>
      <c r="E292" s="1084">
        <v>20031001</v>
      </c>
      <c r="F292" s="213"/>
      <c r="G292" s="213"/>
    </row>
    <row r="293" spans="1:7" ht="24.95">
      <c r="A293" s="1083" t="s">
        <v>1077</v>
      </c>
      <c r="B293" s="1084" t="s">
        <v>1078</v>
      </c>
      <c r="C293" s="1085" t="s">
        <v>724</v>
      </c>
      <c r="D293" s="1084">
        <v>20031001</v>
      </c>
      <c r="E293" s="1084">
        <v>20031001</v>
      </c>
      <c r="F293" s="213"/>
      <c r="G293" s="213"/>
    </row>
    <row r="294" spans="1:7" ht="12.95">
      <c r="A294" s="1083" t="s">
        <v>1079</v>
      </c>
      <c r="B294" s="1084" t="s">
        <v>1080</v>
      </c>
      <c r="C294" s="1085" t="s">
        <v>724</v>
      </c>
      <c r="D294" s="1084">
        <v>20031001</v>
      </c>
      <c r="E294" s="1084">
        <v>20031001</v>
      </c>
      <c r="F294" s="213"/>
      <c r="G294" s="213"/>
    </row>
    <row r="295" spans="1:7" ht="24.95">
      <c r="A295" s="1083" t="s">
        <v>1081</v>
      </c>
      <c r="B295" s="1084" t="s">
        <v>1082</v>
      </c>
      <c r="C295" s="1085" t="s">
        <v>724</v>
      </c>
      <c r="D295" s="1084">
        <v>20031001</v>
      </c>
      <c r="E295" s="1084">
        <v>20031001</v>
      </c>
      <c r="F295" s="213"/>
      <c r="G295" s="213"/>
    </row>
    <row r="296" spans="1:7" ht="24.95">
      <c r="A296" s="1083" t="s">
        <v>1083</v>
      </c>
      <c r="B296" s="1084" t="s">
        <v>1084</v>
      </c>
      <c r="C296" s="1085" t="s">
        <v>724</v>
      </c>
      <c r="D296" s="1084">
        <v>20031001</v>
      </c>
      <c r="E296" s="1084">
        <v>20031001</v>
      </c>
      <c r="F296" s="213"/>
      <c r="G296" s="213"/>
    </row>
    <row r="297" spans="1:7" ht="24.95">
      <c r="A297" s="1083" t="s">
        <v>1085</v>
      </c>
      <c r="B297" s="1084" t="s">
        <v>1086</v>
      </c>
      <c r="C297" s="1085" t="s">
        <v>724</v>
      </c>
      <c r="D297" s="1084">
        <v>20031001</v>
      </c>
      <c r="E297" s="1084">
        <v>20031001</v>
      </c>
      <c r="F297" s="213"/>
      <c r="G297" s="213"/>
    </row>
    <row r="298" spans="1:7" ht="12.95">
      <c r="A298" s="1083" t="s">
        <v>1087</v>
      </c>
      <c r="B298" s="1084" t="s">
        <v>1088</v>
      </c>
      <c r="C298" s="1085" t="s">
        <v>724</v>
      </c>
      <c r="D298" s="1084">
        <v>20031001</v>
      </c>
      <c r="E298" s="1084">
        <v>20031001</v>
      </c>
      <c r="F298" s="213"/>
      <c r="G298" s="213"/>
    </row>
    <row r="299" spans="1:7" ht="12.95">
      <c r="A299" s="1083" t="s">
        <v>1089</v>
      </c>
      <c r="B299" s="1084" t="s">
        <v>1090</v>
      </c>
      <c r="C299" s="1085" t="s">
        <v>724</v>
      </c>
      <c r="D299" s="1084">
        <v>20031001</v>
      </c>
      <c r="E299" s="1084">
        <v>20031001</v>
      </c>
      <c r="F299" s="213"/>
      <c r="G299" s="213"/>
    </row>
    <row r="300" spans="1:7" ht="24.95">
      <c r="A300" s="1083" t="s">
        <v>1091</v>
      </c>
      <c r="B300" s="1084" t="s">
        <v>1092</v>
      </c>
      <c r="C300" s="1085" t="s">
        <v>724</v>
      </c>
      <c r="D300" s="1084">
        <v>20031001</v>
      </c>
      <c r="E300" s="1084">
        <v>20031001</v>
      </c>
      <c r="F300" s="213"/>
      <c r="G300" s="213"/>
    </row>
    <row r="301" spans="1:7" ht="24.95">
      <c r="A301" s="1083" t="s">
        <v>1093</v>
      </c>
      <c r="B301" s="1084" t="s">
        <v>1094</v>
      </c>
      <c r="C301" s="1085" t="s">
        <v>724</v>
      </c>
      <c r="D301" s="1084">
        <v>20031001</v>
      </c>
      <c r="E301" s="1084">
        <v>20031001</v>
      </c>
      <c r="F301" s="213"/>
      <c r="G301" s="213"/>
    </row>
    <row r="302" spans="1:7" ht="12.95">
      <c r="A302" s="1083" t="s">
        <v>1095</v>
      </c>
      <c r="B302" s="1084" t="s">
        <v>1096</v>
      </c>
      <c r="C302" s="1085" t="s">
        <v>724</v>
      </c>
      <c r="D302" s="1084">
        <v>20031001</v>
      </c>
      <c r="E302" s="1084">
        <v>20031001</v>
      </c>
      <c r="F302" s="213"/>
      <c r="G302" s="213"/>
    </row>
    <row r="303" spans="1:7" ht="24.95">
      <c r="A303" s="1083" t="s">
        <v>1097</v>
      </c>
      <c r="B303" s="1084" t="s">
        <v>1098</v>
      </c>
      <c r="C303" s="1085" t="s">
        <v>724</v>
      </c>
      <c r="D303" s="1084">
        <v>20031001</v>
      </c>
      <c r="E303" s="1084">
        <v>20031001</v>
      </c>
      <c r="F303" s="213"/>
      <c r="G303" s="213"/>
    </row>
    <row r="304" spans="1:7" ht="24.95">
      <c r="A304" s="1083" t="s">
        <v>1099</v>
      </c>
      <c r="B304" s="1084" t="s">
        <v>1100</v>
      </c>
      <c r="C304" s="1085" t="s">
        <v>724</v>
      </c>
      <c r="D304" s="1084">
        <v>20031001</v>
      </c>
      <c r="E304" s="1084">
        <v>20031001</v>
      </c>
      <c r="F304" s="213"/>
      <c r="G304" s="213"/>
    </row>
    <row r="305" spans="1:7" ht="24.95">
      <c r="A305" s="1083" t="s">
        <v>1101</v>
      </c>
      <c r="B305" s="1084" t="s">
        <v>1102</v>
      </c>
      <c r="C305" s="1085" t="s">
        <v>724</v>
      </c>
      <c r="D305" s="1084">
        <v>20031001</v>
      </c>
      <c r="E305" s="1084">
        <v>20031001</v>
      </c>
      <c r="F305" s="213"/>
      <c r="G305" s="213"/>
    </row>
    <row r="306" spans="1:7" ht="12.95">
      <c r="A306" s="1083" t="s">
        <v>1103</v>
      </c>
      <c r="B306" s="1084" t="s">
        <v>1104</v>
      </c>
      <c r="C306" s="1085" t="s">
        <v>724</v>
      </c>
      <c r="D306" s="1084">
        <v>20031001</v>
      </c>
      <c r="E306" s="1084">
        <v>20031001</v>
      </c>
      <c r="F306" s="213"/>
      <c r="G306" s="213"/>
    </row>
    <row r="307" spans="1:7" ht="12.95">
      <c r="A307" s="1083" t="s">
        <v>1105</v>
      </c>
      <c r="B307" s="1084" t="s">
        <v>1106</v>
      </c>
      <c r="C307" s="1085" t="s">
        <v>724</v>
      </c>
      <c r="D307" s="1084">
        <v>20031001</v>
      </c>
      <c r="E307" s="1084">
        <v>20031001</v>
      </c>
      <c r="F307" s="213"/>
      <c r="G307" s="213"/>
    </row>
    <row r="308" spans="1:7" ht="24.95">
      <c r="A308" s="1083" t="s">
        <v>1107</v>
      </c>
      <c r="B308" s="1084" t="s">
        <v>1108</v>
      </c>
      <c r="C308" s="1085" t="s">
        <v>724</v>
      </c>
      <c r="D308" s="1084">
        <v>20031001</v>
      </c>
      <c r="E308" s="1084">
        <v>20031001</v>
      </c>
      <c r="F308" s="213"/>
      <c r="G308" s="213"/>
    </row>
    <row r="309" spans="1:7" ht="24.95">
      <c r="A309" s="1083" t="s">
        <v>1109</v>
      </c>
      <c r="B309" s="1084" t="s">
        <v>1110</v>
      </c>
      <c r="C309" s="1085" t="s">
        <v>724</v>
      </c>
      <c r="D309" s="1084">
        <v>20031001</v>
      </c>
      <c r="E309" s="1084">
        <v>20031001</v>
      </c>
      <c r="F309" s="213"/>
      <c r="G309" s="213"/>
    </row>
    <row r="310" spans="1:7" ht="12.95">
      <c r="A310" s="1083" t="s">
        <v>1111</v>
      </c>
      <c r="B310" s="1084" t="s">
        <v>1112</v>
      </c>
      <c r="C310" s="1085" t="s">
        <v>724</v>
      </c>
      <c r="D310" s="1084">
        <v>20031001</v>
      </c>
      <c r="E310" s="1084">
        <v>20031001</v>
      </c>
      <c r="F310" s="213"/>
      <c r="G310" s="213"/>
    </row>
    <row r="311" spans="1:7" ht="12.95">
      <c r="A311" s="1083" t="s">
        <v>1113</v>
      </c>
      <c r="B311" s="1084" t="s">
        <v>1114</v>
      </c>
      <c r="C311" s="1085" t="s">
        <v>724</v>
      </c>
      <c r="D311" s="1084">
        <v>20031001</v>
      </c>
      <c r="E311" s="1084">
        <v>20031001</v>
      </c>
      <c r="F311" s="213"/>
      <c r="G311" s="213"/>
    </row>
    <row r="312" spans="1:7" ht="12.95">
      <c r="A312" s="1083" t="s">
        <v>1115</v>
      </c>
      <c r="B312" s="1084" t="s">
        <v>1116</v>
      </c>
      <c r="C312" s="1085" t="s">
        <v>724</v>
      </c>
      <c r="D312" s="1084">
        <v>20031001</v>
      </c>
      <c r="E312" s="1084">
        <v>20031001</v>
      </c>
      <c r="F312" s="213"/>
      <c r="G312" s="213"/>
    </row>
    <row r="313" spans="1:7" ht="12.95">
      <c r="A313" s="1083" t="s">
        <v>1117</v>
      </c>
      <c r="B313" s="1084" t="s">
        <v>1118</v>
      </c>
      <c r="C313" s="1085" t="s">
        <v>724</v>
      </c>
      <c r="D313" s="1084">
        <v>20031001</v>
      </c>
      <c r="E313" s="1084">
        <v>20031001</v>
      </c>
      <c r="F313" s="213"/>
      <c r="G313" s="213"/>
    </row>
    <row r="314" spans="1:7" ht="24.95">
      <c r="A314" s="1083" t="s">
        <v>1119</v>
      </c>
      <c r="B314" s="1084" t="s">
        <v>1120</v>
      </c>
      <c r="C314" s="1085" t="s">
        <v>724</v>
      </c>
      <c r="D314" s="1084">
        <v>20031001</v>
      </c>
      <c r="E314" s="1084">
        <v>20031001</v>
      </c>
      <c r="F314" s="213"/>
      <c r="G314" s="213"/>
    </row>
    <row r="315" spans="1:7" ht="50.1">
      <c r="A315" s="1083" t="s">
        <v>1121</v>
      </c>
      <c r="B315" s="1084" t="s">
        <v>1122</v>
      </c>
      <c r="C315" s="1085" t="s">
        <v>724</v>
      </c>
      <c r="D315" s="1084">
        <v>20031001</v>
      </c>
      <c r="E315" s="1084">
        <v>20031001</v>
      </c>
      <c r="F315" s="213"/>
      <c r="G315" s="213"/>
    </row>
    <row r="316" spans="1:7" ht="24.95">
      <c r="A316" s="1083" t="s">
        <v>1123</v>
      </c>
      <c r="B316" s="1084" t="s">
        <v>1124</v>
      </c>
      <c r="C316" s="1085" t="s">
        <v>724</v>
      </c>
      <c r="D316" s="1084">
        <v>20040701</v>
      </c>
      <c r="E316" s="1084">
        <v>20040701</v>
      </c>
      <c r="F316" s="213"/>
      <c r="G316" s="213"/>
    </row>
    <row r="317" spans="1:7" ht="24.95">
      <c r="A317" s="1083" t="s">
        <v>1125</v>
      </c>
      <c r="B317" s="1084" t="s">
        <v>1126</v>
      </c>
      <c r="C317" s="1085" t="s">
        <v>724</v>
      </c>
      <c r="D317" s="1084">
        <v>20040101</v>
      </c>
      <c r="E317" s="1084">
        <v>20040101</v>
      </c>
      <c r="F317" s="213"/>
      <c r="G317" s="213"/>
    </row>
    <row r="318" spans="1:7" ht="24.95">
      <c r="A318" s="1083" t="s">
        <v>1127</v>
      </c>
      <c r="B318" s="1084" t="s">
        <v>1128</v>
      </c>
      <c r="C318" s="1085" t="s">
        <v>331</v>
      </c>
      <c r="D318" s="1084">
        <v>20050101</v>
      </c>
      <c r="E318" s="1084">
        <v>20050101</v>
      </c>
      <c r="F318" s="213"/>
      <c r="G318" s="213"/>
    </row>
    <row r="319" spans="1:7" ht="24.95">
      <c r="A319" s="1083" t="s">
        <v>1129</v>
      </c>
      <c r="B319" s="1084" t="s">
        <v>1130</v>
      </c>
      <c r="C319" s="1085" t="s">
        <v>331</v>
      </c>
      <c r="D319" s="1084">
        <v>20050101</v>
      </c>
      <c r="E319" s="1084">
        <v>20050101</v>
      </c>
      <c r="F319" s="213"/>
      <c r="G319" s="213"/>
    </row>
    <row r="320" spans="1:7" ht="24.95">
      <c r="A320" s="1083" t="s">
        <v>1131</v>
      </c>
      <c r="B320" s="1084" t="s">
        <v>1132</v>
      </c>
      <c r="C320" s="1085" t="s">
        <v>331</v>
      </c>
      <c r="D320" s="1084">
        <v>20050101</v>
      </c>
      <c r="E320" s="1084">
        <v>20050101</v>
      </c>
      <c r="F320" s="213"/>
      <c r="G320" s="213"/>
    </row>
    <row r="321" spans="1:7" ht="24.95">
      <c r="A321" s="1083" t="s">
        <v>1133</v>
      </c>
      <c r="B321" s="1084" t="s">
        <v>1134</v>
      </c>
      <c r="C321" s="1085" t="s">
        <v>331</v>
      </c>
      <c r="D321" s="1084">
        <v>20050101</v>
      </c>
      <c r="E321" s="1084">
        <v>20050101</v>
      </c>
      <c r="F321" s="213"/>
      <c r="G321" s="213"/>
    </row>
    <row r="322" spans="1:7" ht="37.5">
      <c r="A322" s="1083" t="s">
        <v>1135</v>
      </c>
      <c r="B322" s="1084" t="s">
        <v>1136</v>
      </c>
      <c r="C322" s="1085" t="s">
        <v>331</v>
      </c>
      <c r="D322" s="1084">
        <v>20050101</v>
      </c>
      <c r="E322" s="1084">
        <v>20050101</v>
      </c>
      <c r="F322" s="213"/>
      <c r="G322" s="213"/>
    </row>
    <row r="323" spans="1:7" ht="37.5">
      <c r="A323" s="1083" t="s">
        <v>1137</v>
      </c>
      <c r="B323" s="1084" t="s">
        <v>1138</v>
      </c>
      <c r="C323" s="1085" t="s">
        <v>331</v>
      </c>
      <c r="D323" s="1084">
        <v>20050101</v>
      </c>
      <c r="E323" s="1084">
        <v>20050101</v>
      </c>
      <c r="F323" s="213"/>
      <c r="G323" s="213"/>
    </row>
    <row r="324" spans="1:7" ht="37.5">
      <c r="A324" s="1083" t="s">
        <v>1139</v>
      </c>
      <c r="B324" s="1084" t="s">
        <v>1140</v>
      </c>
      <c r="C324" s="1085" t="s">
        <v>331</v>
      </c>
      <c r="D324" s="1084">
        <v>20050101</v>
      </c>
      <c r="E324" s="1084">
        <v>20050101</v>
      </c>
      <c r="F324" s="213"/>
      <c r="G324" s="213"/>
    </row>
    <row r="325" spans="1:7" ht="37.5">
      <c r="A325" s="1083" t="s">
        <v>1141</v>
      </c>
      <c r="B325" s="1084" t="s">
        <v>1142</v>
      </c>
      <c r="C325" s="1085" t="s">
        <v>331</v>
      </c>
      <c r="D325" s="1084">
        <v>20050101</v>
      </c>
      <c r="E325" s="1084">
        <v>20050101</v>
      </c>
      <c r="F325" s="213"/>
      <c r="G325" s="213"/>
    </row>
    <row r="326" spans="1:7" ht="37.5">
      <c r="A326" s="1083" t="s">
        <v>1143</v>
      </c>
      <c r="B326" s="1084" t="s">
        <v>1144</v>
      </c>
      <c r="C326" s="1085" t="s">
        <v>331</v>
      </c>
      <c r="D326" s="1084">
        <v>20050101</v>
      </c>
      <c r="E326" s="1084">
        <v>20050101</v>
      </c>
      <c r="F326" s="213"/>
      <c r="G326" s="213"/>
    </row>
    <row r="327" spans="1:7" ht="24.95">
      <c r="A327" s="1083" t="s">
        <v>1145</v>
      </c>
      <c r="B327" s="1084" t="s">
        <v>1146</v>
      </c>
      <c r="C327" s="1085" t="s">
        <v>331</v>
      </c>
      <c r="D327" s="1084">
        <v>20050101</v>
      </c>
      <c r="E327" s="1084">
        <v>20050101</v>
      </c>
      <c r="F327" s="213"/>
      <c r="G327" s="213"/>
    </row>
    <row r="328" spans="1:7" ht="37.5">
      <c r="A328" s="1083" t="s">
        <v>1147</v>
      </c>
      <c r="B328" s="1084" t="s">
        <v>1148</v>
      </c>
      <c r="C328" s="1085" t="s">
        <v>331</v>
      </c>
      <c r="D328" s="1084">
        <v>20050101</v>
      </c>
      <c r="E328" s="1084">
        <v>20050101</v>
      </c>
      <c r="F328" s="213"/>
      <c r="G328" s="213"/>
    </row>
    <row r="329" spans="1:7" ht="37.5">
      <c r="A329" s="1083" t="s">
        <v>1149</v>
      </c>
      <c r="B329" s="1084" t="s">
        <v>1150</v>
      </c>
      <c r="C329" s="1085" t="s">
        <v>331</v>
      </c>
      <c r="D329" s="1084">
        <v>20050101</v>
      </c>
      <c r="E329" s="1084">
        <v>20050101</v>
      </c>
      <c r="F329" s="213"/>
      <c r="G329" s="213"/>
    </row>
    <row r="330" spans="1:7" ht="24.95">
      <c r="A330" s="1083" t="s">
        <v>1151</v>
      </c>
      <c r="B330" s="1084" t="s">
        <v>1152</v>
      </c>
      <c r="C330" s="1085" t="s">
        <v>331</v>
      </c>
      <c r="D330" s="1084">
        <v>20050101</v>
      </c>
      <c r="E330" s="1084">
        <v>20050101</v>
      </c>
      <c r="F330" s="213"/>
      <c r="G330" s="213"/>
    </row>
    <row r="331" spans="1:7" ht="24.95">
      <c r="A331" s="1083" t="s">
        <v>1153</v>
      </c>
      <c r="B331" s="1084" t="s">
        <v>1154</v>
      </c>
      <c r="C331" s="1085" t="s">
        <v>331</v>
      </c>
      <c r="D331" s="1084">
        <v>20050101</v>
      </c>
      <c r="E331" s="1084">
        <v>20050101</v>
      </c>
      <c r="F331" s="213"/>
      <c r="G331" s="213"/>
    </row>
    <row r="332" spans="1:7" ht="37.5">
      <c r="A332" s="1083" t="s">
        <v>1155</v>
      </c>
      <c r="B332" s="1084" t="s">
        <v>1156</v>
      </c>
      <c r="C332" s="1085" t="s">
        <v>331</v>
      </c>
      <c r="D332" s="1084">
        <v>20050101</v>
      </c>
      <c r="E332" s="1084">
        <v>20050101</v>
      </c>
      <c r="F332" s="213"/>
      <c r="G332" s="213"/>
    </row>
    <row r="333" spans="1:7" ht="24.95">
      <c r="A333" s="1083" t="s">
        <v>1157</v>
      </c>
      <c r="B333" s="1084" t="s">
        <v>1158</v>
      </c>
      <c r="C333" s="1085" t="s">
        <v>331</v>
      </c>
      <c r="D333" s="1084">
        <v>20050101</v>
      </c>
      <c r="E333" s="1084">
        <v>20050101</v>
      </c>
      <c r="F333" s="213"/>
      <c r="G333" s="213"/>
    </row>
    <row r="334" spans="1:7" ht="24.95">
      <c r="A334" s="1083" t="s">
        <v>1159</v>
      </c>
      <c r="B334" s="1084" t="s">
        <v>1160</v>
      </c>
      <c r="C334" s="1085" t="s">
        <v>331</v>
      </c>
      <c r="D334" s="1084">
        <v>20050101</v>
      </c>
      <c r="E334" s="1084">
        <v>20050101</v>
      </c>
      <c r="F334" s="213"/>
      <c r="G334" s="213"/>
    </row>
    <row r="335" spans="1:7" ht="12.95">
      <c r="A335" s="1083" t="s">
        <v>1161</v>
      </c>
      <c r="B335" s="1084" t="s">
        <v>1162</v>
      </c>
      <c r="C335" s="1085" t="s">
        <v>331</v>
      </c>
      <c r="D335" s="1084">
        <v>20050101</v>
      </c>
      <c r="E335" s="1084">
        <v>20050101</v>
      </c>
      <c r="F335" s="213"/>
      <c r="G335" s="213"/>
    </row>
    <row r="336" spans="1:7" ht="24.95">
      <c r="A336" s="1083" t="s">
        <v>1163</v>
      </c>
      <c r="B336" s="1084" t="s">
        <v>1164</v>
      </c>
      <c r="C336" s="1085" t="s">
        <v>331</v>
      </c>
      <c r="D336" s="1084">
        <v>20050101</v>
      </c>
      <c r="E336" s="1084">
        <v>20050101</v>
      </c>
      <c r="F336" s="213"/>
      <c r="G336" s="213"/>
    </row>
    <row r="337" spans="1:7" ht="24.95">
      <c r="A337" s="1083" t="s">
        <v>1165</v>
      </c>
      <c r="B337" s="1084" t="s">
        <v>1166</v>
      </c>
      <c r="C337" s="1085" t="s">
        <v>331</v>
      </c>
      <c r="D337" s="1084">
        <v>20050101</v>
      </c>
      <c r="E337" s="1084">
        <v>20050101</v>
      </c>
      <c r="F337" s="213"/>
      <c r="G337" s="213"/>
    </row>
    <row r="338" spans="1:7" ht="24.95">
      <c r="A338" s="1083" t="s">
        <v>1167</v>
      </c>
      <c r="B338" s="1084" t="s">
        <v>1168</v>
      </c>
      <c r="C338" s="1085" t="s">
        <v>724</v>
      </c>
      <c r="D338" s="1084">
        <v>20050101</v>
      </c>
      <c r="E338" s="1084">
        <v>20050101</v>
      </c>
      <c r="F338" s="213"/>
      <c r="G338" s="213"/>
    </row>
    <row r="339" spans="1:7" ht="24.95">
      <c r="A339" s="1083" t="s">
        <v>1169</v>
      </c>
      <c r="B339" s="1084" t="s">
        <v>1170</v>
      </c>
      <c r="C339" s="1085" t="s">
        <v>724</v>
      </c>
      <c r="D339" s="1084">
        <v>20050101</v>
      </c>
      <c r="E339" s="1084">
        <v>20050101</v>
      </c>
      <c r="F339" s="213"/>
      <c r="G339" s="213"/>
    </row>
    <row r="340" spans="1:7" ht="37.5">
      <c r="A340" s="1083" t="s">
        <v>1171</v>
      </c>
      <c r="B340" s="1084" t="s">
        <v>1172</v>
      </c>
      <c r="C340" s="1085" t="s">
        <v>331</v>
      </c>
      <c r="D340" s="1084">
        <v>20070101</v>
      </c>
      <c r="E340" s="1084">
        <v>20140101</v>
      </c>
      <c r="F340" s="213"/>
      <c r="G340" s="213"/>
    </row>
    <row r="341" spans="1:7" ht="37.5">
      <c r="A341" s="1083" t="s">
        <v>1173</v>
      </c>
      <c r="B341" s="1084" t="s">
        <v>1174</v>
      </c>
      <c r="C341" s="1085" t="s">
        <v>331</v>
      </c>
      <c r="D341" s="1084">
        <v>20140101</v>
      </c>
      <c r="E341" s="1084">
        <v>20140101</v>
      </c>
      <c r="F341" s="213"/>
      <c r="G341" s="213"/>
    </row>
    <row r="342" spans="1:7" ht="24.95">
      <c r="A342" s="1083" t="s">
        <v>1175</v>
      </c>
      <c r="B342" s="1084" t="s">
        <v>1176</v>
      </c>
      <c r="C342" s="1085" t="s">
        <v>724</v>
      </c>
      <c r="D342" s="1084">
        <v>20040101</v>
      </c>
      <c r="E342" s="1084">
        <v>20070101</v>
      </c>
      <c r="F342" s="213"/>
      <c r="G342" s="213"/>
    </row>
    <row r="343" spans="1:7" ht="12.95">
      <c r="A343" s="1083" t="s">
        <v>1177</v>
      </c>
      <c r="B343" s="1084" t="s">
        <v>1178</v>
      </c>
      <c r="C343" s="1085" t="s">
        <v>724</v>
      </c>
      <c r="D343" s="1084">
        <v>20040101</v>
      </c>
      <c r="E343" s="1084">
        <v>20040101</v>
      </c>
      <c r="F343" s="213"/>
      <c r="G343" s="213"/>
    </row>
    <row r="344" spans="1:7" ht="12.95">
      <c r="A344" s="1083" t="s">
        <v>237</v>
      </c>
      <c r="B344" s="1084" t="s">
        <v>1179</v>
      </c>
      <c r="C344" s="1085" t="s">
        <v>331</v>
      </c>
      <c r="D344" s="1086"/>
      <c r="E344" s="1086"/>
      <c r="F344" s="213"/>
      <c r="G344" s="213"/>
    </row>
    <row r="345" spans="1:7" ht="12.95">
      <c r="A345" s="1083" t="s">
        <v>1180</v>
      </c>
      <c r="B345" s="1084" t="s">
        <v>1181</v>
      </c>
      <c r="C345" s="1085" t="s">
        <v>331</v>
      </c>
      <c r="D345" s="1086"/>
      <c r="E345" s="1086"/>
      <c r="F345" s="213"/>
      <c r="G345" s="213"/>
    </row>
    <row r="346" spans="1:7" ht="24.95">
      <c r="A346" s="1083" t="s">
        <v>1182</v>
      </c>
      <c r="B346" s="1084">
        <v>99601</v>
      </c>
      <c r="C346" s="1085" t="s">
        <v>724</v>
      </c>
      <c r="D346" s="1084">
        <v>20040101</v>
      </c>
      <c r="E346" s="1084">
        <v>20110101</v>
      </c>
      <c r="F346" s="213"/>
      <c r="G346" s="213"/>
    </row>
    <row r="347" spans="1:7" ht="24.95">
      <c r="A347" s="1083" t="s">
        <v>1183</v>
      </c>
      <c r="B347" s="1084">
        <v>99602</v>
      </c>
      <c r="C347" s="1085" t="s">
        <v>724</v>
      </c>
      <c r="D347" s="1084">
        <v>20040101</v>
      </c>
      <c r="E347" s="1084">
        <v>20110101</v>
      </c>
      <c r="F347" s="213"/>
      <c r="G347" s="213"/>
    </row>
  </sheetData>
  <sheetProtection formatColumns="0"/>
  <mergeCells count="4">
    <mergeCell ref="A88:F88"/>
    <mergeCell ref="A2:G2"/>
    <mergeCell ref="A3:G3"/>
    <mergeCell ref="A6:G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4"/>
  <sheetViews>
    <sheetView showGridLines="0" zoomScale="80" zoomScaleNormal="80" workbookViewId="0"/>
  </sheetViews>
  <sheetFormatPr defaultColWidth="9.140625" defaultRowHeight="12.6"/>
  <cols>
    <col min="1" max="1" width="67.42578125" style="458" customWidth="1"/>
    <col min="2" max="3" width="9.85546875" style="458" customWidth="1"/>
    <col min="4" max="4" width="14.5703125" style="458" customWidth="1"/>
    <col min="5" max="5" width="17.5703125" style="458" bestFit="1" customWidth="1"/>
    <col min="6" max="6" width="16.5703125" style="476" customWidth="1"/>
    <col min="7" max="7" width="11.140625" style="459" customWidth="1"/>
    <col min="8" max="8" width="11.5703125" style="459" customWidth="1"/>
    <col min="9" max="9" width="11.5703125" style="477" customWidth="1"/>
    <col min="10" max="16384" width="9.140625" style="458"/>
  </cols>
  <sheetData>
    <row r="1" spans="1:12" s="456" customFormat="1" ht="15.6">
      <c r="A1" s="478" t="s">
        <v>1184</v>
      </c>
      <c r="B1" s="84"/>
      <c r="C1" s="84"/>
      <c r="D1" s="84"/>
      <c r="E1" s="126"/>
      <c r="F1" s="127"/>
      <c r="G1" s="124"/>
      <c r="H1" s="124"/>
      <c r="I1" s="128"/>
    </row>
    <row r="2" spans="1:12" s="456" customFormat="1" ht="113.1" customHeight="1" thickBot="1">
      <c r="A2" s="915" t="s">
        <v>1185</v>
      </c>
      <c r="B2" s="915"/>
      <c r="C2" s="915"/>
      <c r="D2" s="915"/>
      <c r="E2" s="915"/>
      <c r="F2" s="915"/>
      <c r="G2" s="915"/>
      <c r="H2" s="915"/>
      <c r="I2" s="915"/>
      <c r="J2" s="471"/>
    </row>
    <row r="3" spans="1:12" s="457" customFormat="1" ht="65.45" thickBot="1">
      <c r="A3" s="479" t="s">
        <v>1186</v>
      </c>
      <c r="B3" s="480" t="s">
        <v>1187</v>
      </c>
      <c r="C3" s="480" t="s">
        <v>1188</v>
      </c>
      <c r="D3" s="480" t="s">
        <v>1189</v>
      </c>
      <c r="E3" s="480" t="s">
        <v>1190</v>
      </c>
      <c r="F3" s="481" t="s">
        <v>1191</v>
      </c>
      <c r="G3" s="480" t="s">
        <v>1192</v>
      </c>
      <c r="H3" s="480" t="s">
        <v>526</v>
      </c>
      <c r="I3" s="480" t="s">
        <v>1193</v>
      </c>
      <c r="J3" s="471"/>
      <c r="K3" s="471"/>
      <c r="L3" s="471"/>
    </row>
    <row r="4" spans="1:12" s="472" customFormat="1" ht="13.5" thickBot="1">
      <c r="A4" s="916" t="s">
        <v>1194</v>
      </c>
      <c r="B4" s="1087"/>
      <c r="C4" s="1087"/>
      <c r="D4" s="1087"/>
      <c r="E4" s="1087"/>
      <c r="F4" s="1087"/>
      <c r="G4" s="1087"/>
      <c r="H4" s="1087"/>
      <c r="I4" s="917"/>
      <c r="J4" s="471"/>
    </row>
    <row r="5" spans="1:12" ht="24.95">
      <c r="A5" s="482" t="s">
        <v>1195</v>
      </c>
      <c r="B5" s="903" t="s">
        <v>1196</v>
      </c>
      <c r="C5" s="906"/>
      <c r="D5" s="483" t="s">
        <v>1197</v>
      </c>
      <c r="E5" s="906"/>
      <c r="F5" s="909" t="s">
        <v>437</v>
      </c>
      <c r="G5" s="900">
        <v>2</v>
      </c>
      <c r="H5" s="900">
        <v>14</v>
      </c>
      <c r="I5" s="900" t="s">
        <v>441</v>
      </c>
      <c r="J5" s="473"/>
    </row>
    <row r="6" spans="1:12">
      <c r="A6" s="482" t="s">
        <v>1198</v>
      </c>
      <c r="B6" s="904"/>
      <c r="C6" s="907"/>
      <c r="D6" s="483"/>
      <c r="E6" s="907"/>
      <c r="F6" s="910"/>
      <c r="G6" s="901"/>
      <c r="H6" s="901"/>
      <c r="I6" s="901"/>
      <c r="J6" s="474"/>
    </row>
    <row r="7" spans="1:12" ht="37.5">
      <c r="A7" s="482" t="s">
        <v>1199</v>
      </c>
      <c r="B7" s="904"/>
      <c r="C7" s="907"/>
      <c r="D7" s="483" t="s">
        <v>1200</v>
      </c>
      <c r="E7" s="907"/>
      <c r="F7" s="910"/>
      <c r="G7" s="901"/>
      <c r="H7" s="901"/>
      <c r="I7" s="901"/>
      <c r="J7" s="474"/>
    </row>
    <row r="8" spans="1:12">
      <c r="A8" s="482" t="s">
        <v>1201</v>
      </c>
      <c r="B8" s="904"/>
      <c r="C8" s="907"/>
      <c r="D8" s="484"/>
      <c r="E8" s="907"/>
      <c r="F8" s="910"/>
      <c r="G8" s="901"/>
      <c r="H8" s="901"/>
      <c r="I8" s="901"/>
      <c r="J8" s="475"/>
    </row>
    <row r="9" spans="1:12" ht="12.95" thickBot="1">
      <c r="A9" s="485" t="s">
        <v>1202</v>
      </c>
      <c r="B9" s="905"/>
      <c r="C9" s="908"/>
      <c r="D9" s="1088"/>
      <c r="E9" s="908"/>
      <c r="F9" s="911"/>
      <c r="G9" s="902"/>
      <c r="H9" s="902"/>
      <c r="I9" s="902"/>
      <c r="J9" s="475"/>
    </row>
    <row r="10" spans="1:12">
      <c r="A10" s="482" t="s">
        <v>1195</v>
      </c>
      <c r="B10" s="903" t="s">
        <v>1203</v>
      </c>
      <c r="C10" s="906"/>
      <c r="D10" s="483" t="s">
        <v>1204</v>
      </c>
      <c r="E10" s="906"/>
      <c r="F10" s="909" t="s">
        <v>231</v>
      </c>
      <c r="G10" s="900">
        <v>1</v>
      </c>
      <c r="H10" s="900">
        <v>13</v>
      </c>
      <c r="I10" s="900" t="s">
        <v>441</v>
      </c>
      <c r="J10" s="475"/>
    </row>
    <row r="11" spans="1:12" ht="24.95">
      <c r="A11" s="482" t="s">
        <v>1198</v>
      </c>
      <c r="B11" s="904"/>
      <c r="C11" s="907"/>
      <c r="D11" s="483" t="s">
        <v>1197</v>
      </c>
      <c r="E11" s="907"/>
      <c r="F11" s="910"/>
      <c r="G11" s="901"/>
      <c r="H11" s="901"/>
      <c r="I11" s="901"/>
      <c r="J11" s="475"/>
    </row>
    <row r="12" spans="1:12" ht="25.5" thickBot="1">
      <c r="A12" s="485" t="s">
        <v>1201</v>
      </c>
      <c r="B12" s="905"/>
      <c r="C12" s="908"/>
      <c r="D12" s="1089" t="s">
        <v>1205</v>
      </c>
      <c r="E12" s="908"/>
      <c r="F12" s="911"/>
      <c r="G12" s="902"/>
      <c r="H12" s="902"/>
      <c r="I12" s="902"/>
      <c r="J12" s="475"/>
    </row>
    <row r="13" spans="1:12" ht="25.5" thickBot="1">
      <c r="A13" s="485" t="s">
        <v>1206</v>
      </c>
      <c r="B13" s="1089" t="s">
        <v>1207</v>
      </c>
      <c r="C13" s="1089" t="s">
        <v>1208</v>
      </c>
      <c r="D13" s="1088"/>
      <c r="E13" s="1088"/>
      <c r="F13" s="1090" t="s">
        <v>243</v>
      </c>
      <c r="G13" s="1091">
        <v>12</v>
      </c>
      <c r="H13" s="1091">
        <v>24</v>
      </c>
      <c r="I13" s="1091" t="s">
        <v>502</v>
      </c>
      <c r="J13" s="475"/>
    </row>
    <row r="14" spans="1:12" ht="25.5" thickBot="1">
      <c r="A14" s="485" t="s">
        <v>1209</v>
      </c>
      <c r="B14" s="1089" t="s">
        <v>1210</v>
      </c>
      <c r="C14" s="1089">
        <v>17</v>
      </c>
      <c r="D14" s="1089"/>
      <c r="E14" s="1089"/>
      <c r="F14" s="1090" t="s">
        <v>251</v>
      </c>
      <c r="G14" s="1091">
        <v>20</v>
      </c>
      <c r="H14" s="1091">
        <v>32</v>
      </c>
      <c r="I14" s="1091" t="s">
        <v>443</v>
      </c>
      <c r="J14" s="475"/>
    </row>
    <row r="15" spans="1:12" ht="13.5" thickBot="1">
      <c r="A15" s="486" t="s">
        <v>1211</v>
      </c>
      <c r="B15" s="1092"/>
      <c r="C15" s="1092"/>
      <c r="D15" s="1092"/>
      <c r="E15" s="1092"/>
      <c r="F15" s="1092"/>
      <c r="G15" s="1092"/>
      <c r="H15" s="1092"/>
      <c r="I15" s="487"/>
      <c r="J15" s="475"/>
    </row>
    <row r="16" spans="1:12">
      <c r="A16" s="482" t="s">
        <v>1212</v>
      </c>
      <c r="B16" s="903" t="s">
        <v>1213</v>
      </c>
      <c r="C16" s="906"/>
      <c r="D16" s="903"/>
      <c r="E16" s="903" t="s">
        <v>1214</v>
      </c>
      <c r="F16" s="909" t="s">
        <v>234</v>
      </c>
      <c r="G16" s="900">
        <v>3</v>
      </c>
      <c r="H16" s="900">
        <v>15</v>
      </c>
      <c r="I16" s="900" t="s">
        <v>444</v>
      </c>
      <c r="J16" s="475"/>
    </row>
    <row r="17" spans="1:10">
      <c r="A17" s="482" t="s">
        <v>1215</v>
      </c>
      <c r="B17" s="904"/>
      <c r="C17" s="907"/>
      <c r="D17" s="904"/>
      <c r="E17" s="904"/>
      <c r="F17" s="910"/>
      <c r="G17" s="901"/>
      <c r="H17" s="901"/>
      <c r="I17" s="901"/>
      <c r="J17" s="475"/>
    </row>
    <row r="18" spans="1:10" ht="12.95" thickBot="1">
      <c r="A18" s="485" t="s">
        <v>1216</v>
      </c>
      <c r="B18" s="905"/>
      <c r="C18" s="908"/>
      <c r="D18" s="905"/>
      <c r="E18" s="905"/>
      <c r="F18" s="911"/>
      <c r="G18" s="902"/>
      <c r="H18" s="902"/>
      <c r="I18" s="902"/>
      <c r="J18" s="475"/>
    </row>
    <row r="19" spans="1:10" ht="38.1" thickBot="1">
      <c r="A19" s="488" t="s">
        <v>1217</v>
      </c>
      <c r="B19" s="1089" t="s">
        <v>1213</v>
      </c>
      <c r="C19" s="1088"/>
      <c r="D19" s="1088"/>
      <c r="E19" s="1089" t="s">
        <v>1218</v>
      </c>
      <c r="F19" s="1090" t="s">
        <v>235</v>
      </c>
      <c r="G19" s="1091">
        <v>4</v>
      </c>
      <c r="H19" s="1091">
        <v>16</v>
      </c>
      <c r="I19" s="1091" t="s">
        <v>444</v>
      </c>
      <c r="J19" s="475"/>
    </row>
    <row r="20" spans="1:10" ht="24.95">
      <c r="A20" s="482" t="s">
        <v>1219</v>
      </c>
      <c r="B20" s="903" t="s">
        <v>1220</v>
      </c>
      <c r="C20" s="906"/>
      <c r="D20" s="483" t="s">
        <v>1221</v>
      </c>
      <c r="E20" s="903" t="s">
        <v>1222</v>
      </c>
      <c r="F20" s="909" t="s">
        <v>235</v>
      </c>
      <c r="G20" s="900">
        <v>4</v>
      </c>
      <c r="H20" s="900">
        <v>16</v>
      </c>
      <c r="I20" s="900" t="s">
        <v>444</v>
      </c>
      <c r="J20" s="475"/>
    </row>
    <row r="21" spans="1:10" ht="37.5">
      <c r="A21" s="482" t="s">
        <v>1223</v>
      </c>
      <c r="B21" s="904"/>
      <c r="C21" s="907"/>
      <c r="D21" s="483" t="s">
        <v>1224</v>
      </c>
      <c r="E21" s="904"/>
      <c r="F21" s="910"/>
      <c r="G21" s="901"/>
      <c r="H21" s="901"/>
      <c r="I21" s="901"/>
      <c r="J21" s="475"/>
    </row>
    <row r="22" spans="1:10">
      <c r="A22" s="482" t="s">
        <v>1215</v>
      </c>
      <c r="B22" s="904"/>
      <c r="C22" s="907"/>
      <c r="D22" s="484"/>
      <c r="E22" s="904"/>
      <c r="F22" s="910"/>
      <c r="G22" s="901"/>
      <c r="H22" s="901"/>
      <c r="I22" s="901"/>
      <c r="J22" s="475"/>
    </row>
    <row r="23" spans="1:10">
      <c r="A23" s="482" t="s">
        <v>1216</v>
      </c>
      <c r="B23" s="904"/>
      <c r="C23" s="907"/>
      <c r="D23" s="484"/>
      <c r="E23" s="904"/>
      <c r="F23" s="910"/>
      <c r="G23" s="901"/>
      <c r="H23" s="901"/>
      <c r="I23" s="901"/>
      <c r="J23" s="475"/>
    </row>
    <row r="24" spans="1:10" ht="12.95" thickBot="1">
      <c r="A24" s="482" t="s">
        <v>1225</v>
      </c>
      <c r="B24" s="905"/>
      <c r="C24" s="908"/>
      <c r="D24" s="484"/>
      <c r="E24" s="905"/>
      <c r="F24" s="911"/>
      <c r="G24" s="902"/>
      <c r="H24" s="902"/>
      <c r="I24" s="902"/>
      <c r="J24" s="475"/>
    </row>
    <row r="25" spans="1:10">
      <c r="A25" s="489" t="s">
        <v>1226</v>
      </c>
      <c r="B25" s="903" t="s">
        <v>1213</v>
      </c>
      <c r="C25" s="906"/>
      <c r="D25" s="903" t="s">
        <v>1227</v>
      </c>
      <c r="E25" s="903" t="s">
        <v>1228</v>
      </c>
      <c r="F25" s="909" t="s">
        <v>234</v>
      </c>
      <c r="G25" s="900">
        <v>3</v>
      </c>
      <c r="H25" s="900">
        <v>15</v>
      </c>
      <c r="I25" s="900" t="s">
        <v>444</v>
      </c>
      <c r="J25" s="475"/>
    </row>
    <row r="26" spans="1:10">
      <c r="A26" s="482" t="s">
        <v>1212</v>
      </c>
      <c r="B26" s="904"/>
      <c r="C26" s="907"/>
      <c r="D26" s="904"/>
      <c r="E26" s="904"/>
      <c r="F26" s="910"/>
      <c r="G26" s="901"/>
      <c r="H26" s="901"/>
      <c r="I26" s="901"/>
      <c r="J26" s="475"/>
    </row>
    <row r="27" spans="1:10">
      <c r="A27" s="482" t="s">
        <v>1215</v>
      </c>
      <c r="B27" s="904"/>
      <c r="C27" s="907"/>
      <c r="D27" s="904"/>
      <c r="E27" s="904"/>
      <c r="F27" s="910"/>
      <c r="G27" s="901"/>
      <c r="H27" s="901"/>
      <c r="I27" s="901"/>
      <c r="J27" s="475"/>
    </row>
    <row r="28" spans="1:10" ht="12.95" thickBot="1">
      <c r="A28" s="485" t="s">
        <v>1216</v>
      </c>
      <c r="B28" s="905"/>
      <c r="C28" s="908"/>
      <c r="D28" s="905"/>
      <c r="E28" s="905"/>
      <c r="F28" s="911"/>
      <c r="G28" s="902"/>
      <c r="H28" s="902"/>
      <c r="I28" s="902"/>
      <c r="J28" s="475"/>
    </row>
    <row r="29" spans="1:10" ht="13.5" thickBot="1">
      <c r="A29" s="490" t="s">
        <v>1229</v>
      </c>
      <c r="B29" s="1093"/>
      <c r="C29" s="1094"/>
      <c r="D29" s="1094"/>
      <c r="E29" s="1094"/>
      <c r="F29" s="1094"/>
      <c r="G29" s="1095"/>
      <c r="H29" s="1095"/>
      <c r="I29" s="1095"/>
      <c r="J29" s="475"/>
    </row>
    <row r="30" spans="1:10" ht="24.95">
      <c r="A30" s="482" t="s">
        <v>1230</v>
      </c>
      <c r="B30" s="903"/>
      <c r="C30" s="903" t="s">
        <v>1231</v>
      </c>
      <c r="D30" s="483" t="s">
        <v>1221</v>
      </c>
      <c r="E30" s="906"/>
      <c r="F30" s="909" t="s">
        <v>235</v>
      </c>
      <c r="G30" s="900">
        <v>4</v>
      </c>
      <c r="H30" s="900">
        <v>16</v>
      </c>
      <c r="I30" s="900" t="s">
        <v>444</v>
      </c>
      <c r="J30" s="475"/>
    </row>
    <row r="31" spans="1:10" ht="38.1" thickBot="1">
      <c r="A31" s="485" t="s">
        <v>1232</v>
      </c>
      <c r="B31" s="905"/>
      <c r="C31" s="905"/>
      <c r="D31" s="1089" t="s">
        <v>1224</v>
      </c>
      <c r="E31" s="908"/>
      <c r="F31" s="911"/>
      <c r="G31" s="902"/>
      <c r="H31" s="902"/>
      <c r="I31" s="902"/>
      <c r="J31" s="475"/>
    </row>
    <row r="32" spans="1:10">
      <c r="A32" s="482" t="s">
        <v>1233</v>
      </c>
      <c r="B32" s="903"/>
      <c r="C32" s="903" t="s">
        <v>1234</v>
      </c>
      <c r="D32" s="906"/>
      <c r="E32" s="906"/>
      <c r="F32" s="909" t="s">
        <v>235</v>
      </c>
      <c r="G32" s="900">
        <v>4</v>
      </c>
      <c r="H32" s="900">
        <v>16</v>
      </c>
      <c r="I32" s="900" t="s">
        <v>444</v>
      </c>
      <c r="J32" s="475"/>
    </row>
    <row r="33" spans="1:10">
      <c r="A33" s="482" t="s">
        <v>1235</v>
      </c>
      <c r="B33" s="904"/>
      <c r="C33" s="904"/>
      <c r="D33" s="907"/>
      <c r="E33" s="907"/>
      <c r="F33" s="910"/>
      <c r="G33" s="901"/>
      <c r="H33" s="901"/>
      <c r="I33" s="901"/>
      <c r="J33" s="475"/>
    </row>
    <row r="34" spans="1:10">
      <c r="A34" s="482" t="s">
        <v>1236</v>
      </c>
      <c r="B34" s="904"/>
      <c r="C34" s="904"/>
      <c r="D34" s="907"/>
      <c r="E34" s="907"/>
      <c r="F34" s="910"/>
      <c r="G34" s="901"/>
      <c r="H34" s="901"/>
      <c r="I34" s="901"/>
      <c r="J34" s="475"/>
    </row>
    <row r="35" spans="1:10" ht="12.95" thickBot="1">
      <c r="A35" s="485" t="s">
        <v>1237</v>
      </c>
      <c r="B35" s="905"/>
      <c r="C35" s="905"/>
      <c r="D35" s="908"/>
      <c r="E35" s="908"/>
      <c r="F35" s="911"/>
      <c r="G35" s="902"/>
      <c r="H35" s="902"/>
      <c r="I35" s="902"/>
      <c r="J35" s="475"/>
    </row>
    <row r="36" spans="1:10" ht="50.1">
      <c r="A36" s="482" t="s">
        <v>1238</v>
      </c>
      <c r="B36" s="903"/>
      <c r="C36" s="483" t="s">
        <v>1239</v>
      </c>
      <c r="D36" s="906"/>
      <c r="E36" s="906"/>
      <c r="F36" s="909" t="s">
        <v>236</v>
      </c>
      <c r="G36" s="900">
        <v>5</v>
      </c>
      <c r="H36" s="900">
        <v>17</v>
      </c>
      <c r="I36" s="900" t="s">
        <v>443</v>
      </c>
      <c r="J36" s="475"/>
    </row>
    <row r="37" spans="1:10">
      <c r="A37" s="482" t="s">
        <v>1240</v>
      </c>
      <c r="B37" s="904"/>
      <c r="C37" s="483" t="s">
        <v>1241</v>
      </c>
      <c r="D37" s="907"/>
      <c r="E37" s="907"/>
      <c r="F37" s="910"/>
      <c r="G37" s="901"/>
      <c r="H37" s="901"/>
      <c r="I37" s="901"/>
      <c r="J37" s="475"/>
    </row>
    <row r="38" spans="1:10">
      <c r="A38" s="482" t="s">
        <v>1242</v>
      </c>
      <c r="B38" s="904"/>
      <c r="C38" s="483" t="s">
        <v>1243</v>
      </c>
      <c r="D38" s="907"/>
      <c r="E38" s="907"/>
      <c r="F38" s="910"/>
      <c r="G38" s="901"/>
      <c r="H38" s="901"/>
      <c r="I38" s="901"/>
      <c r="J38" s="475"/>
    </row>
    <row r="39" spans="1:10">
      <c r="A39" s="482" t="s">
        <v>1244</v>
      </c>
      <c r="B39" s="904"/>
      <c r="C39" s="483" t="s">
        <v>1245</v>
      </c>
      <c r="D39" s="907"/>
      <c r="E39" s="907"/>
      <c r="F39" s="910"/>
      <c r="G39" s="901"/>
      <c r="H39" s="901"/>
      <c r="I39" s="901"/>
      <c r="J39" s="475"/>
    </row>
    <row r="40" spans="1:10" ht="24.95">
      <c r="A40" s="482" t="s">
        <v>1246</v>
      </c>
      <c r="B40" s="904"/>
      <c r="C40" s="483" t="s">
        <v>1247</v>
      </c>
      <c r="D40" s="907"/>
      <c r="E40" s="907"/>
      <c r="F40" s="910"/>
      <c r="G40" s="901"/>
      <c r="H40" s="901"/>
      <c r="I40" s="901"/>
      <c r="J40" s="475"/>
    </row>
    <row r="41" spans="1:10">
      <c r="A41" s="482" t="s">
        <v>1232</v>
      </c>
      <c r="B41" s="904"/>
      <c r="C41" s="484"/>
      <c r="D41" s="907"/>
      <c r="E41" s="907"/>
      <c r="F41" s="910"/>
      <c r="G41" s="901"/>
      <c r="H41" s="901"/>
      <c r="I41" s="901"/>
      <c r="J41" s="475"/>
    </row>
    <row r="42" spans="1:10">
      <c r="A42" s="482" t="s">
        <v>1248</v>
      </c>
      <c r="B42" s="904"/>
      <c r="C42" s="484"/>
      <c r="D42" s="907"/>
      <c r="E42" s="907"/>
      <c r="F42" s="910"/>
      <c r="G42" s="901"/>
      <c r="H42" s="901"/>
      <c r="I42" s="901"/>
      <c r="J42" s="475"/>
    </row>
    <row r="43" spans="1:10" ht="12.95" thickBot="1">
      <c r="A43" s="485" t="s">
        <v>1249</v>
      </c>
      <c r="B43" s="905"/>
      <c r="C43" s="1088"/>
      <c r="D43" s="908"/>
      <c r="E43" s="908"/>
      <c r="F43" s="911"/>
      <c r="G43" s="902"/>
      <c r="H43" s="902"/>
      <c r="I43" s="902"/>
      <c r="J43" s="475"/>
    </row>
    <row r="44" spans="1:10" ht="13.5" thickBot="1">
      <c r="A44" s="490" t="s">
        <v>1250</v>
      </c>
      <c r="B44" s="1093"/>
      <c r="C44" s="1094"/>
      <c r="D44" s="1094"/>
      <c r="E44" s="1094"/>
      <c r="F44" s="1093"/>
      <c r="G44" s="1095"/>
      <c r="H44" s="1095"/>
      <c r="I44" s="1095"/>
      <c r="J44" s="475"/>
    </row>
    <row r="45" spans="1:10" ht="25.5" thickBot="1">
      <c r="A45" s="491" t="s">
        <v>1251</v>
      </c>
      <c r="B45" s="1091"/>
      <c r="C45" s="1091" t="s">
        <v>1252</v>
      </c>
      <c r="D45" s="1096"/>
      <c r="E45" s="1096"/>
      <c r="F45" s="1097" t="s">
        <v>240</v>
      </c>
      <c r="G45" s="1091">
        <v>9</v>
      </c>
      <c r="H45" s="1091">
        <v>21</v>
      </c>
      <c r="I45" s="1091" t="s">
        <v>445</v>
      </c>
      <c r="J45" s="475"/>
    </row>
    <row r="46" spans="1:10" ht="25.5" thickBot="1">
      <c r="A46" s="491" t="s">
        <v>1253</v>
      </c>
      <c r="B46" s="1091"/>
      <c r="C46" s="1091" t="s">
        <v>1252</v>
      </c>
      <c r="D46" s="1096"/>
      <c r="E46" s="1096"/>
      <c r="F46" s="1097" t="s">
        <v>241</v>
      </c>
      <c r="G46" s="1091">
        <v>10</v>
      </c>
      <c r="H46" s="1091">
        <v>22</v>
      </c>
      <c r="I46" s="1091" t="s">
        <v>445</v>
      </c>
      <c r="J46" s="475"/>
    </row>
    <row r="47" spans="1:10">
      <c r="A47" s="482" t="s">
        <v>1254</v>
      </c>
      <c r="B47" s="903"/>
      <c r="C47" s="903" t="s">
        <v>1255</v>
      </c>
      <c r="D47" s="906"/>
      <c r="E47" s="906"/>
      <c r="F47" s="909" t="s">
        <v>250</v>
      </c>
      <c r="G47" s="900">
        <v>19</v>
      </c>
      <c r="H47" s="900">
        <v>31</v>
      </c>
      <c r="I47" s="900" t="s">
        <v>443</v>
      </c>
      <c r="J47" s="475"/>
    </row>
    <row r="48" spans="1:10">
      <c r="A48" s="482" t="s">
        <v>1256</v>
      </c>
      <c r="B48" s="904"/>
      <c r="C48" s="904"/>
      <c r="D48" s="907"/>
      <c r="E48" s="907"/>
      <c r="F48" s="910"/>
      <c r="G48" s="901"/>
      <c r="H48" s="901"/>
      <c r="I48" s="901"/>
      <c r="J48" s="475"/>
    </row>
    <row r="49" spans="1:10">
      <c r="A49" s="482" t="s">
        <v>1257</v>
      </c>
      <c r="B49" s="904"/>
      <c r="C49" s="904"/>
      <c r="D49" s="907"/>
      <c r="E49" s="907"/>
      <c r="F49" s="910"/>
      <c r="G49" s="901"/>
      <c r="H49" s="901"/>
      <c r="I49" s="901"/>
      <c r="J49" s="475"/>
    </row>
    <row r="50" spans="1:10">
      <c r="A50" s="482" t="s">
        <v>1258</v>
      </c>
      <c r="B50" s="904"/>
      <c r="C50" s="904"/>
      <c r="D50" s="907"/>
      <c r="E50" s="907"/>
      <c r="F50" s="910"/>
      <c r="G50" s="901"/>
      <c r="H50" s="901"/>
      <c r="I50" s="901"/>
      <c r="J50" s="475"/>
    </row>
    <row r="51" spans="1:10">
      <c r="A51" s="482" t="s">
        <v>1259</v>
      </c>
      <c r="B51" s="904"/>
      <c r="C51" s="904"/>
      <c r="D51" s="907"/>
      <c r="E51" s="907"/>
      <c r="F51" s="910"/>
      <c r="G51" s="901"/>
      <c r="H51" s="901"/>
      <c r="I51" s="901"/>
      <c r="J51" s="475"/>
    </row>
    <row r="52" spans="1:10" ht="20.45" customHeight="1" thickBot="1">
      <c r="A52" s="485" t="s">
        <v>1260</v>
      </c>
      <c r="B52" s="905"/>
      <c r="C52" s="905"/>
      <c r="D52" s="908"/>
      <c r="E52" s="908"/>
      <c r="F52" s="911"/>
      <c r="G52" s="902"/>
      <c r="H52" s="902"/>
      <c r="I52" s="902"/>
      <c r="J52" s="475"/>
    </row>
    <row r="53" spans="1:10">
      <c r="A53" s="489" t="s">
        <v>1261</v>
      </c>
      <c r="B53" s="492"/>
      <c r="C53" s="882" t="s">
        <v>1262</v>
      </c>
      <c r="D53" s="493"/>
      <c r="E53" s="493"/>
      <c r="F53" s="912" t="s">
        <v>237</v>
      </c>
      <c r="G53" s="900">
        <v>6</v>
      </c>
      <c r="H53" s="900">
        <v>18</v>
      </c>
      <c r="I53" s="900" t="s">
        <v>443</v>
      </c>
      <c r="J53" s="475"/>
    </row>
    <row r="54" spans="1:10">
      <c r="A54" s="482" t="s">
        <v>1263</v>
      </c>
      <c r="B54" s="494"/>
      <c r="C54" s="883" t="s">
        <v>1264</v>
      </c>
      <c r="D54" s="495"/>
      <c r="E54" s="495"/>
      <c r="F54" s="913"/>
      <c r="G54" s="901"/>
      <c r="H54" s="901"/>
      <c r="I54" s="901"/>
      <c r="J54" s="475"/>
    </row>
    <row r="55" spans="1:10" ht="50.45" thickBot="1">
      <c r="A55" s="485" t="s">
        <v>1265</v>
      </c>
      <c r="B55" s="496"/>
      <c r="C55" s="884" t="s">
        <v>1266</v>
      </c>
      <c r="D55" s="497"/>
      <c r="E55" s="497"/>
      <c r="F55" s="914"/>
      <c r="G55" s="902"/>
      <c r="H55" s="902"/>
      <c r="I55" s="902"/>
      <c r="J55" s="475"/>
    </row>
    <row r="56" spans="1:10">
      <c r="A56" s="489" t="s">
        <v>1267</v>
      </c>
      <c r="B56" s="492"/>
      <c r="C56" s="498"/>
      <c r="D56" s="493"/>
      <c r="E56" s="493"/>
      <c r="F56" s="912" t="s">
        <v>238</v>
      </c>
      <c r="G56" s="900">
        <v>7</v>
      </c>
      <c r="H56" s="900">
        <v>19</v>
      </c>
      <c r="I56" s="900" t="s">
        <v>238</v>
      </c>
      <c r="J56" s="475"/>
    </row>
    <row r="57" spans="1:10">
      <c r="A57" s="482" t="s">
        <v>1268</v>
      </c>
      <c r="B57" s="494"/>
      <c r="C57" s="499"/>
      <c r="D57" s="495"/>
      <c r="E57" s="495"/>
      <c r="F57" s="913"/>
      <c r="G57" s="901"/>
      <c r="H57" s="901"/>
      <c r="I57" s="901"/>
      <c r="J57" s="475"/>
    </row>
    <row r="58" spans="1:10">
      <c r="A58" s="482" t="s">
        <v>1269</v>
      </c>
      <c r="B58" s="494"/>
      <c r="C58" s="499"/>
      <c r="D58" s="495"/>
      <c r="E58" s="495"/>
      <c r="F58" s="913"/>
      <c r="G58" s="901"/>
      <c r="H58" s="901"/>
      <c r="I58" s="901"/>
      <c r="J58" s="475"/>
    </row>
    <row r="59" spans="1:10" ht="12.95" thickBot="1">
      <c r="A59" s="485" t="s">
        <v>1270</v>
      </c>
      <c r="B59" s="496"/>
      <c r="C59" s="500"/>
      <c r="D59" s="497"/>
      <c r="E59" s="497"/>
      <c r="F59" s="914"/>
      <c r="G59" s="902"/>
      <c r="H59" s="902"/>
      <c r="I59" s="902"/>
      <c r="J59" s="475"/>
    </row>
    <row r="60" spans="1:10">
      <c r="A60" s="489" t="s">
        <v>1271</v>
      </c>
      <c r="B60" s="492"/>
      <c r="C60" s="498"/>
      <c r="D60" s="493"/>
      <c r="E60" s="493"/>
      <c r="F60" s="912" t="s">
        <v>239</v>
      </c>
      <c r="G60" s="900">
        <v>8</v>
      </c>
      <c r="H60" s="900">
        <v>20</v>
      </c>
      <c r="I60" s="900" t="s">
        <v>443</v>
      </c>
      <c r="J60" s="475"/>
    </row>
    <row r="61" spans="1:10" ht="12.95" thickBot="1">
      <c r="A61" s="485" t="s">
        <v>1272</v>
      </c>
      <c r="B61" s="496"/>
      <c r="C61" s="500"/>
      <c r="D61" s="497"/>
      <c r="E61" s="497"/>
      <c r="F61" s="914"/>
      <c r="G61" s="902"/>
      <c r="H61" s="902"/>
      <c r="I61" s="902"/>
      <c r="J61" s="475"/>
    </row>
    <row r="62" spans="1:10">
      <c r="A62" s="489" t="s">
        <v>1273</v>
      </c>
      <c r="B62" s="492"/>
      <c r="C62" s="498"/>
      <c r="D62" s="493"/>
      <c r="E62" s="493"/>
      <c r="F62" s="912" t="s">
        <v>236</v>
      </c>
      <c r="G62" s="900">
        <v>5</v>
      </c>
      <c r="H62" s="900">
        <v>17</v>
      </c>
      <c r="I62" s="900" t="s">
        <v>443</v>
      </c>
      <c r="J62" s="475"/>
    </row>
    <row r="63" spans="1:10" ht="12.95" thickBot="1">
      <c r="A63" s="485" t="s">
        <v>1274</v>
      </c>
      <c r="B63" s="496"/>
      <c r="C63" s="500"/>
      <c r="D63" s="497"/>
      <c r="E63" s="497"/>
      <c r="F63" s="914"/>
      <c r="G63" s="902"/>
      <c r="H63" s="902"/>
      <c r="I63" s="902"/>
      <c r="J63" s="475"/>
    </row>
    <row r="64" spans="1:10" ht="32.1" customHeight="1" thickBot="1">
      <c r="A64" s="501" t="s">
        <v>1275</v>
      </c>
      <c r="B64" s="502"/>
      <c r="C64" s="503"/>
      <c r="D64" s="504"/>
      <c r="E64" s="504"/>
      <c r="F64" s="881" t="s">
        <v>234</v>
      </c>
      <c r="G64" s="880">
        <v>3</v>
      </c>
      <c r="H64" s="880">
        <v>15</v>
      </c>
      <c r="I64" s="880" t="s">
        <v>444</v>
      </c>
      <c r="J64" s="475"/>
    </row>
    <row r="65" spans="1:10" ht="12.75" customHeight="1">
      <c r="A65" s="489" t="s">
        <v>1276</v>
      </c>
      <c r="B65" s="492"/>
      <c r="C65" s="498"/>
      <c r="D65" s="493"/>
      <c r="E65" s="493"/>
      <c r="F65" s="912" t="s">
        <v>253</v>
      </c>
      <c r="G65" s="900">
        <v>22</v>
      </c>
      <c r="H65" s="900">
        <v>34</v>
      </c>
      <c r="I65" s="900" t="s">
        <v>443</v>
      </c>
      <c r="J65" s="475"/>
    </row>
    <row r="66" spans="1:10">
      <c r="A66" s="482" t="s">
        <v>1277</v>
      </c>
      <c r="B66" s="494"/>
      <c r="C66" s="499"/>
      <c r="D66" s="495"/>
      <c r="E66" s="495"/>
      <c r="F66" s="913"/>
      <c r="G66" s="901"/>
      <c r="H66" s="901"/>
      <c r="I66" s="901"/>
      <c r="J66" s="475"/>
    </row>
    <row r="67" spans="1:10">
      <c r="A67" s="482" t="s">
        <v>1278</v>
      </c>
      <c r="B67" s="494"/>
      <c r="C67" s="499"/>
      <c r="D67" s="495"/>
      <c r="E67" s="495"/>
      <c r="F67" s="913"/>
      <c r="G67" s="901"/>
      <c r="H67" s="901"/>
      <c r="I67" s="901"/>
      <c r="J67" s="475"/>
    </row>
    <row r="68" spans="1:10">
      <c r="A68" s="482" t="s">
        <v>1279</v>
      </c>
      <c r="B68" s="494"/>
      <c r="C68" s="499"/>
      <c r="D68" s="495"/>
      <c r="E68" s="495"/>
      <c r="F68" s="913"/>
      <c r="G68" s="901"/>
      <c r="H68" s="901"/>
      <c r="I68" s="901"/>
      <c r="J68" s="475"/>
    </row>
    <row r="69" spans="1:10">
      <c r="A69" s="482" t="s">
        <v>1280</v>
      </c>
      <c r="B69" s="494"/>
      <c r="C69" s="499"/>
      <c r="D69" s="495"/>
      <c r="E69" s="495"/>
      <c r="F69" s="913"/>
      <c r="G69" s="901"/>
      <c r="H69" s="901"/>
      <c r="I69" s="901"/>
      <c r="J69" s="475"/>
    </row>
    <row r="70" spans="1:10">
      <c r="A70" s="482" t="s">
        <v>1281</v>
      </c>
      <c r="B70" s="494"/>
      <c r="C70" s="499"/>
      <c r="D70" s="495"/>
      <c r="E70" s="495"/>
      <c r="F70" s="913"/>
      <c r="G70" s="901"/>
      <c r="H70" s="901"/>
      <c r="I70" s="901"/>
      <c r="J70" s="475"/>
    </row>
    <row r="71" spans="1:10" ht="12.95" thickBot="1">
      <c r="A71" s="485" t="s">
        <v>1282</v>
      </c>
      <c r="B71" s="496"/>
      <c r="C71" s="500"/>
      <c r="D71" s="497"/>
      <c r="E71" s="497"/>
      <c r="F71" s="914"/>
      <c r="G71" s="902"/>
      <c r="H71" s="902"/>
      <c r="I71" s="902"/>
      <c r="J71" s="475"/>
    </row>
    <row r="72" spans="1:10" ht="18" customHeight="1" thickBot="1">
      <c r="A72" s="835" t="s">
        <v>1283</v>
      </c>
      <c r="B72" s="1091"/>
      <c r="C72" s="1091">
        <v>59</v>
      </c>
      <c r="D72" s="1096"/>
      <c r="E72" s="1096"/>
      <c r="F72" s="1098" t="s">
        <v>249</v>
      </c>
      <c r="G72" s="1098">
        <v>18</v>
      </c>
      <c r="H72" s="1091">
        <v>30</v>
      </c>
      <c r="I72" s="1091" t="s">
        <v>443</v>
      </c>
      <c r="J72" s="475"/>
    </row>
    <row r="73" spans="1:10" ht="47.1" customHeight="1" thickBot="1">
      <c r="A73" s="836" t="s">
        <v>1284</v>
      </c>
      <c r="B73" s="1091"/>
      <c r="C73" s="1091">
        <v>80</v>
      </c>
      <c r="D73" s="1096"/>
      <c r="E73" s="1096"/>
      <c r="F73" s="505" t="s">
        <v>252</v>
      </c>
      <c r="G73" s="505">
        <v>21</v>
      </c>
      <c r="H73" s="505">
        <v>33</v>
      </c>
      <c r="I73" s="505" t="s">
        <v>443</v>
      </c>
      <c r="J73" s="475"/>
    </row>
    <row r="74" spans="1:10" ht="18.600000000000001" customHeight="1" thickBot="1">
      <c r="A74" s="836" t="s">
        <v>1285</v>
      </c>
      <c r="B74" s="1091" t="s">
        <v>1286</v>
      </c>
      <c r="C74" s="1091" t="s">
        <v>1287</v>
      </c>
      <c r="D74" s="1091"/>
      <c r="E74" s="1096"/>
      <c r="F74" s="1098" t="s">
        <v>244</v>
      </c>
      <c r="G74" s="837">
        <v>13</v>
      </c>
      <c r="H74" s="837">
        <v>25</v>
      </c>
      <c r="I74" s="1091" t="s">
        <v>443</v>
      </c>
      <c r="J74" s="475"/>
    </row>
    <row r="75" spans="1:10">
      <c r="A75" s="838" t="s">
        <v>1288</v>
      </c>
      <c r="B75" s="900" t="s">
        <v>1286</v>
      </c>
      <c r="C75" s="900" t="s">
        <v>1287</v>
      </c>
      <c r="D75" s="900"/>
      <c r="E75" s="918"/>
      <c r="F75" s="912" t="s">
        <v>245</v>
      </c>
      <c r="G75" s="920">
        <v>14</v>
      </c>
      <c r="H75" s="920">
        <v>26</v>
      </c>
      <c r="I75" s="900" t="s">
        <v>443</v>
      </c>
      <c r="J75" s="475"/>
    </row>
    <row r="76" spans="1:10" ht="12.95" thickBot="1">
      <c r="A76" s="491" t="s">
        <v>1289</v>
      </c>
      <c r="B76" s="902"/>
      <c r="C76" s="902"/>
      <c r="D76" s="902"/>
      <c r="E76" s="919"/>
      <c r="F76" s="914"/>
      <c r="G76" s="921"/>
      <c r="H76" s="921"/>
      <c r="I76" s="902"/>
      <c r="J76" s="475"/>
    </row>
    <row r="77" spans="1:10" ht="35.1" customHeight="1" thickBot="1">
      <c r="A77" s="836" t="s">
        <v>1290</v>
      </c>
      <c r="B77" s="1091" t="s">
        <v>1286</v>
      </c>
      <c r="C77" s="1091" t="s">
        <v>1287</v>
      </c>
      <c r="D77" s="1091"/>
      <c r="E77" s="1096"/>
      <c r="F77" s="1098" t="s">
        <v>246</v>
      </c>
      <c r="G77" s="837">
        <v>15</v>
      </c>
      <c r="H77" s="837">
        <v>27</v>
      </c>
      <c r="I77" s="1091" t="s">
        <v>443</v>
      </c>
      <c r="J77" s="475"/>
    </row>
    <row r="78" spans="1:10">
      <c r="A78" s="838" t="s">
        <v>1291</v>
      </c>
      <c r="B78" s="900" t="s">
        <v>1286</v>
      </c>
      <c r="C78" s="900" t="s">
        <v>1287</v>
      </c>
      <c r="D78" s="900"/>
      <c r="E78" s="918"/>
      <c r="F78" s="912" t="s">
        <v>247</v>
      </c>
      <c r="G78" s="920">
        <v>16</v>
      </c>
      <c r="H78" s="920">
        <v>28</v>
      </c>
      <c r="I78" s="900" t="s">
        <v>443</v>
      </c>
      <c r="J78" s="475"/>
    </row>
    <row r="79" spans="1:10" ht="12.95" thickBot="1">
      <c r="A79" s="491" t="s">
        <v>1292</v>
      </c>
      <c r="B79" s="902"/>
      <c r="C79" s="902"/>
      <c r="D79" s="902"/>
      <c r="E79" s="919"/>
      <c r="F79" s="914"/>
      <c r="G79" s="921"/>
      <c r="H79" s="921"/>
      <c r="I79" s="902"/>
      <c r="J79" s="475"/>
    </row>
    <row r="80" spans="1:10" ht="27" customHeight="1">
      <c r="A80" s="838" t="s">
        <v>1293</v>
      </c>
      <c r="B80" s="900" t="s">
        <v>1286</v>
      </c>
      <c r="C80" s="900" t="s">
        <v>1287</v>
      </c>
      <c r="D80" s="900"/>
      <c r="E80" s="918"/>
      <c r="F80" s="912" t="s">
        <v>248</v>
      </c>
      <c r="G80" s="924">
        <v>17</v>
      </c>
      <c r="H80" s="920">
        <v>29</v>
      </c>
      <c r="I80" s="900" t="s">
        <v>443</v>
      </c>
      <c r="J80" s="475"/>
    </row>
    <row r="81" spans="1:10">
      <c r="A81" s="835" t="s">
        <v>1294</v>
      </c>
      <c r="B81" s="901"/>
      <c r="C81" s="901"/>
      <c r="D81" s="901"/>
      <c r="E81" s="923"/>
      <c r="F81" s="913"/>
      <c r="G81" s="925"/>
      <c r="H81" s="922"/>
      <c r="I81" s="901"/>
      <c r="J81" s="475"/>
    </row>
    <row r="82" spans="1:10">
      <c r="A82" s="835" t="s">
        <v>1295</v>
      </c>
      <c r="B82" s="901"/>
      <c r="C82" s="901"/>
      <c r="D82" s="901"/>
      <c r="E82" s="923"/>
      <c r="F82" s="913"/>
      <c r="G82" s="925"/>
      <c r="H82" s="922"/>
      <c r="I82" s="901"/>
      <c r="J82" s="475"/>
    </row>
    <row r="83" spans="1:10" ht="12.95" thickBot="1">
      <c r="A83" s="491" t="s">
        <v>1296</v>
      </c>
      <c r="B83" s="902"/>
      <c r="C83" s="902"/>
      <c r="D83" s="902"/>
      <c r="E83" s="919"/>
      <c r="F83" s="914"/>
      <c r="G83" s="926"/>
      <c r="H83" s="921"/>
      <c r="I83" s="902"/>
      <c r="J83" s="475"/>
    </row>
    <row r="84" spans="1:10">
      <c r="A84" s="828"/>
      <c r="B84" s="829"/>
      <c r="C84" s="829"/>
      <c r="D84" s="830"/>
      <c r="E84" s="830"/>
      <c r="F84" s="831"/>
      <c r="G84" s="831"/>
      <c r="H84" s="829"/>
      <c r="I84" s="829"/>
      <c r="J84" s="475"/>
    </row>
  </sheetData>
  <mergeCells count="113">
    <mergeCell ref="I75:I76"/>
    <mergeCell ref="E75:E76"/>
    <mergeCell ref="D75:D76"/>
    <mergeCell ref="C75:C76"/>
    <mergeCell ref="B75:B76"/>
    <mergeCell ref="F80:F83"/>
    <mergeCell ref="F78:F79"/>
    <mergeCell ref="F75:F76"/>
    <mergeCell ref="G75:G76"/>
    <mergeCell ref="H75:H76"/>
    <mergeCell ref="H78:H79"/>
    <mergeCell ref="H80:H83"/>
    <mergeCell ref="I80:I83"/>
    <mergeCell ref="I78:I79"/>
    <mergeCell ref="B80:B83"/>
    <mergeCell ref="C80:C83"/>
    <mergeCell ref="D80:D83"/>
    <mergeCell ref="E80:E83"/>
    <mergeCell ref="G80:G83"/>
    <mergeCell ref="B78:B79"/>
    <mergeCell ref="C78:C79"/>
    <mergeCell ref="D78:D79"/>
    <mergeCell ref="E78:E79"/>
    <mergeCell ref="G78:G79"/>
    <mergeCell ref="A2:I2"/>
    <mergeCell ref="F62:F63"/>
    <mergeCell ref="G62:G63"/>
    <mergeCell ref="H62:H63"/>
    <mergeCell ref="I62:I63"/>
    <mergeCell ref="A4:I4"/>
    <mergeCell ref="F53:F55"/>
    <mergeCell ref="G53:G55"/>
    <mergeCell ref="H53:H55"/>
    <mergeCell ref="I53:I55"/>
    <mergeCell ref="G36:G43"/>
    <mergeCell ref="H36:H43"/>
    <mergeCell ref="I36:I43"/>
    <mergeCell ref="B32:B35"/>
    <mergeCell ref="C32:C35"/>
    <mergeCell ref="D32:D35"/>
    <mergeCell ref="G25:G28"/>
    <mergeCell ref="H25:H28"/>
    <mergeCell ref="I25:I28"/>
    <mergeCell ref="G32:G35"/>
    <mergeCell ref="H32:H35"/>
    <mergeCell ref="I32:I35"/>
    <mergeCell ref="I30:I31"/>
    <mergeCell ref="G47:G52"/>
    <mergeCell ref="F65:F71"/>
    <mergeCell ref="G65:G71"/>
    <mergeCell ref="H65:H71"/>
    <mergeCell ref="I65:I71"/>
    <mergeCell ref="F56:F59"/>
    <mergeCell ref="G56:G59"/>
    <mergeCell ref="H56:H59"/>
    <mergeCell ref="I56:I59"/>
    <mergeCell ref="F60:F61"/>
    <mergeCell ref="G60:G61"/>
    <mergeCell ref="H60:H61"/>
    <mergeCell ref="I60:I61"/>
    <mergeCell ref="H47:H52"/>
    <mergeCell ref="I47:I52"/>
    <mergeCell ref="B47:B52"/>
    <mergeCell ref="C47:C52"/>
    <mergeCell ref="D47:D52"/>
    <mergeCell ref="E47:E52"/>
    <mergeCell ref="F47:F52"/>
    <mergeCell ref="B36:B43"/>
    <mergeCell ref="D36:D43"/>
    <mergeCell ref="E36:E43"/>
    <mergeCell ref="F36:F43"/>
    <mergeCell ref="H30:H31"/>
    <mergeCell ref="B30:B31"/>
    <mergeCell ref="C30:C31"/>
    <mergeCell ref="E30:E31"/>
    <mergeCell ref="F30:F31"/>
    <mergeCell ref="G30:G31"/>
    <mergeCell ref="E32:E35"/>
    <mergeCell ref="F32:F35"/>
    <mergeCell ref="B25:B28"/>
    <mergeCell ref="C25:C28"/>
    <mergeCell ref="D25:D28"/>
    <mergeCell ref="E25:E28"/>
    <mergeCell ref="F25:F28"/>
    <mergeCell ref="G16:G18"/>
    <mergeCell ref="H16:H18"/>
    <mergeCell ref="I16:I18"/>
    <mergeCell ref="B20:B24"/>
    <mergeCell ref="C20:C24"/>
    <mergeCell ref="E20:E24"/>
    <mergeCell ref="F20:F24"/>
    <mergeCell ref="G20:G24"/>
    <mergeCell ref="H20:H24"/>
    <mergeCell ref="I20:I24"/>
    <mergeCell ref="B16:B18"/>
    <mergeCell ref="C16:C18"/>
    <mergeCell ref="D16:D18"/>
    <mergeCell ref="E16:E18"/>
    <mergeCell ref="F16:F18"/>
    <mergeCell ref="G5:G9"/>
    <mergeCell ref="H5:H9"/>
    <mergeCell ref="I5:I9"/>
    <mergeCell ref="B10:B12"/>
    <mergeCell ref="C10:C12"/>
    <mergeCell ref="E10:E12"/>
    <mergeCell ref="F10:F12"/>
    <mergeCell ref="G10:G12"/>
    <mergeCell ref="H10:H12"/>
    <mergeCell ref="I10:I12"/>
    <mergeCell ref="B5:B9"/>
    <mergeCell ref="C5:C9"/>
    <mergeCell ref="E5:E9"/>
    <mergeCell ref="F5:F9"/>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B1:L33"/>
  <sheetViews>
    <sheetView showGridLines="0" tabSelected="1" zoomScaleNormal="100" workbookViewId="0">
      <selection activeCell="H16" sqref="H16"/>
    </sheetView>
  </sheetViews>
  <sheetFormatPr defaultColWidth="9" defaultRowHeight="12.6"/>
  <cols>
    <col min="1" max="1" width="3.85546875" style="191" customWidth="1"/>
    <col min="2" max="2" width="5.5703125" style="191" bestFit="1" customWidth="1"/>
    <col min="3" max="3" width="24.42578125" style="191" bestFit="1" customWidth="1"/>
    <col min="4" max="11" width="17.140625" style="191" customWidth="1"/>
    <col min="12" max="13" width="9" style="191" customWidth="1"/>
    <col min="14" max="16384" width="9" style="191"/>
  </cols>
  <sheetData>
    <row r="1" spans="2:12" ht="15.6">
      <c r="B1" s="1" t="s">
        <v>52</v>
      </c>
      <c r="C1" s="125"/>
      <c r="D1" s="125"/>
      <c r="E1" s="125"/>
      <c r="F1" s="125"/>
      <c r="G1" s="125"/>
      <c r="H1" s="125"/>
      <c r="I1" s="125"/>
      <c r="J1" s="125"/>
      <c r="K1" s="125"/>
      <c r="L1" s="190"/>
    </row>
    <row r="2" spans="2:12" ht="15.6" customHeight="1">
      <c r="B2" s="192" t="s">
        <v>1297</v>
      </c>
      <c r="D2" s="1099" t="s">
        <v>1298</v>
      </c>
      <c r="E2" s="193"/>
      <c r="F2" s="193"/>
      <c r="G2" s="194"/>
      <c r="J2" s="125"/>
      <c r="K2" s="125"/>
      <c r="L2" s="190"/>
    </row>
    <row r="3" spans="2:12" ht="12.95">
      <c r="B3" s="192" t="s">
        <v>1299</v>
      </c>
      <c r="D3" s="1099" t="s">
        <v>1300</v>
      </c>
      <c r="E3" s="193"/>
      <c r="F3" s="193"/>
      <c r="G3" s="194"/>
      <c r="J3" s="125"/>
      <c r="K3" s="125"/>
      <c r="L3" s="190"/>
    </row>
    <row r="4" spans="2:12" ht="12.95">
      <c r="B4" s="192" t="s">
        <v>1301</v>
      </c>
      <c r="D4" s="1100">
        <v>45382</v>
      </c>
      <c r="E4" s="927"/>
      <c r="F4" s="927"/>
      <c r="G4" s="928"/>
      <c r="J4" s="125"/>
      <c r="K4" s="125"/>
      <c r="L4" s="190"/>
    </row>
    <row r="5" spans="2:12" ht="12.95">
      <c r="B5" s="192" t="s">
        <v>1302</v>
      </c>
      <c r="D5" s="1099" t="s">
        <v>1303</v>
      </c>
      <c r="E5" s="193"/>
      <c r="F5" s="193"/>
      <c r="G5" s="194"/>
      <c r="J5" s="125"/>
      <c r="K5" s="125"/>
      <c r="L5" s="190"/>
    </row>
    <row r="6" spans="2:12" ht="12.95">
      <c r="B6" s="192" t="s">
        <v>1304</v>
      </c>
      <c r="D6" s="1101">
        <v>45412</v>
      </c>
      <c r="E6" s="193"/>
      <c r="F6" s="193"/>
      <c r="G6" s="194"/>
      <c r="J6" s="125"/>
      <c r="K6" s="125"/>
      <c r="L6" s="190"/>
    </row>
    <row r="7" spans="2:12" ht="11.25" customHeight="1">
      <c r="B7" s="740" t="s">
        <v>1305</v>
      </c>
      <c r="C7" s="190"/>
      <c r="D7" s="190"/>
      <c r="E7" s="190"/>
      <c r="F7" s="190"/>
      <c r="G7" s="190"/>
      <c r="H7" s="190"/>
      <c r="I7" s="190"/>
      <c r="J7" s="190"/>
      <c r="K7" s="190"/>
      <c r="L7" s="190"/>
    </row>
    <row r="8" spans="2:12" ht="11.25" customHeight="1">
      <c r="B8" s="740"/>
      <c r="C8" s="190"/>
      <c r="D8" s="190"/>
      <c r="E8" s="190"/>
      <c r="F8" s="190"/>
      <c r="G8" s="190"/>
      <c r="H8" s="190"/>
      <c r="I8" s="190"/>
      <c r="J8" s="190"/>
      <c r="K8" s="190"/>
      <c r="L8" s="190"/>
    </row>
    <row r="9" spans="2:12" ht="11.25" customHeight="1">
      <c r="B9" s="190"/>
      <c r="C9" s="190"/>
      <c r="D9" s="1102" t="s">
        <v>1306</v>
      </c>
      <c r="E9" s="1102"/>
      <c r="F9" s="1102"/>
      <c r="G9" s="1102"/>
      <c r="H9" s="1102"/>
      <c r="I9" s="1102"/>
      <c r="J9" s="1102"/>
      <c r="K9" s="195"/>
      <c r="L9" s="190"/>
    </row>
    <row r="10" spans="2:12" ht="65.099999999999994">
      <c r="B10" s="196" t="s">
        <v>35</v>
      </c>
      <c r="C10" s="777" t="s">
        <v>1307</v>
      </c>
      <c r="D10" s="778" t="s">
        <v>464</v>
      </c>
      <c r="E10" s="778" t="s">
        <v>467</v>
      </c>
      <c r="F10" s="778" t="s">
        <v>470</v>
      </c>
      <c r="G10" s="778" t="s">
        <v>473</v>
      </c>
      <c r="H10" s="778" t="s">
        <v>476</v>
      </c>
      <c r="I10" s="778" t="s">
        <v>479</v>
      </c>
      <c r="J10" s="778" t="s">
        <v>482</v>
      </c>
      <c r="K10" s="778" t="s">
        <v>1308</v>
      </c>
      <c r="L10" s="190"/>
    </row>
    <row r="11" spans="2:12">
      <c r="B11" s="198">
        <v>1</v>
      </c>
      <c r="C11" s="199" t="s">
        <v>60</v>
      </c>
      <c r="D11" s="106">
        <v>1284</v>
      </c>
      <c r="E11" s="106">
        <v>1586</v>
      </c>
      <c r="F11" s="106">
        <v>471</v>
      </c>
      <c r="G11" s="106">
        <v>1387</v>
      </c>
      <c r="H11" s="106">
        <v>22</v>
      </c>
      <c r="I11" s="106"/>
      <c r="J11" s="106">
        <v>24</v>
      </c>
      <c r="K11" s="104">
        <f>SUM(D11:J11)</f>
        <v>4774</v>
      </c>
    </row>
    <row r="12" spans="2:12">
      <c r="B12" s="198">
        <v>2</v>
      </c>
      <c r="C12" s="199" t="s">
        <v>62</v>
      </c>
      <c r="D12" s="107">
        <v>1047</v>
      </c>
      <c r="E12" s="107">
        <v>2015</v>
      </c>
      <c r="F12" s="107">
        <v>429</v>
      </c>
      <c r="G12" s="107">
        <v>1305</v>
      </c>
      <c r="H12" s="106">
        <v>24</v>
      </c>
      <c r="I12" s="106"/>
      <c r="J12" s="106">
        <v>35</v>
      </c>
      <c r="K12" s="104">
        <f>SUM(D12:J12)</f>
        <v>4855</v>
      </c>
    </row>
    <row r="13" spans="2:12">
      <c r="B13" s="198">
        <v>3</v>
      </c>
      <c r="C13" s="199" t="s">
        <v>64</v>
      </c>
      <c r="D13" s="107">
        <v>23</v>
      </c>
      <c r="E13" s="107">
        <v>19</v>
      </c>
      <c r="F13" s="107">
        <v>0</v>
      </c>
      <c r="G13" s="107">
        <v>18</v>
      </c>
      <c r="H13" s="106">
        <v>0</v>
      </c>
      <c r="I13" s="106"/>
      <c r="J13" s="106">
        <v>0</v>
      </c>
      <c r="K13" s="104">
        <f>SUM(D13:J13)</f>
        <v>60</v>
      </c>
    </row>
    <row r="14" spans="2:12">
      <c r="B14" s="200">
        <v>4</v>
      </c>
      <c r="C14" s="201" t="s">
        <v>1309</v>
      </c>
      <c r="D14" s="105">
        <f>SUM(D11:D13)</f>
        <v>2354</v>
      </c>
      <c r="E14" s="105">
        <f t="shared" ref="E14:I14" si="0">SUM(E11:E13)</f>
        <v>3620</v>
      </c>
      <c r="F14" s="105">
        <f t="shared" si="0"/>
        <v>900</v>
      </c>
      <c r="G14" s="105">
        <f t="shared" si="0"/>
        <v>2710</v>
      </c>
      <c r="H14" s="105">
        <f t="shared" si="0"/>
        <v>46</v>
      </c>
      <c r="I14" s="105">
        <f t="shared" si="0"/>
        <v>0</v>
      </c>
      <c r="J14" s="105">
        <f>SUM(J11:J13)</f>
        <v>59</v>
      </c>
      <c r="K14" s="105">
        <f>SUM(K11:K13)</f>
        <v>9689</v>
      </c>
    </row>
    <row r="16" spans="2:12" ht="65.099999999999994">
      <c r="B16" s="196" t="s">
        <v>36</v>
      </c>
      <c r="C16" s="777" t="s">
        <v>1307</v>
      </c>
      <c r="D16" s="778" t="s">
        <v>464</v>
      </c>
      <c r="E16" s="778" t="s">
        <v>467</v>
      </c>
      <c r="F16" s="778" t="s">
        <v>470</v>
      </c>
      <c r="G16" s="778" t="s">
        <v>473</v>
      </c>
      <c r="H16" s="778" t="s">
        <v>476</v>
      </c>
      <c r="I16" s="778" t="s">
        <v>479</v>
      </c>
      <c r="J16" s="778" t="s">
        <v>482</v>
      </c>
      <c r="K16" s="778" t="s">
        <v>1308</v>
      </c>
      <c r="L16" s="190"/>
    </row>
    <row r="17" spans="2:12">
      <c r="B17" s="198">
        <v>1</v>
      </c>
      <c r="C17" s="199" t="s">
        <v>60</v>
      </c>
      <c r="D17" s="106">
        <v>1667</v>
      </c>
      <c r="E17" s="106">
        <v>1872</v>
      </c>
      <c r="F17" s="106">
        <v>453</v>
      </c>
      <c r="G17" s="106">
        <v>1492</v>
      </c>
      <c r="H17" s="106">
        <v>14</v>
      </c>
      <c r="I17" s="106"/>
      <c r="J17" s="106">
        <v>23</v>
      </c>
      <c r="K17" s="104">
        <f>SUM(D17:J17)</f>
        <v>5521</v>
      </c>
    </row>
    <row r="18" spans="2:12">
      <c r="B18" s="198">
        <v>2</v>
      </c>
      <c r="C18" s="199" t="s">
        <v>62</v>
      </c>
      <c r="D18" s="107">
        <v>1051</v>
      </c>
      <c r="E18" s="107">
        <v>1887</v>
      </c>
      <c r="F18" s="107">
        <v>444</v>
      </c>
      <c r="G18" s="107">
        <v>1350</v>
      </c>
      <c r="H18" s="106">
        <v>18</v>
      </c>
      <c r="I18" s="106"/>
      <c r="J18" s="106">
        <v>35</v>
      </c>
      <c r="K18" s="104">
        <f>SUM(D18:J18)</f>
        <v>4785</v>
      </c>
    </row>
    <row r="19" spans="2:12">
      <c r="B19" s="198">
        <v>3</v>
      </c>
      <c r="C19" s="199" t="s">
        <v>64</v>
      </c>
      <c r="D19" s="107">
        <v>41</v>
      </c>
      <c r="E19" s="107">
        <v>30</v>
      </c>
      <c r="F19" s="107">
        <v>6</v>
      </c>
      <c r="G19" s="107">
        <v>21</v>
      </c>
      <c r="H19" s="106">
        <v>0</v>
      </c>
      <c r="I19" s="106"/>
      <c r="J19" s="106">
        <v>0</v>
      </c>
      <c r="K19" s="104">
        <f>SUM(D19:J19)</f>
        <v>98</v>
      </c>
    </row>
    <row r="20" spans="2:12">
      <c r="B20" s="200">
        <v>4</v>
      </c>
      <c r="C20" s="201" t="s">
        <v>1309</v>
      </c>
      <c r="D20" s="105">
        <f>SUM(D17:D19)</f>
        <v>2759</v>
      </c>
      <c r="E20" s="105">
        <f t="shared" ref="E20" si="1">SUM(E17:E19)</f>
        <v>3789</v>
      </c>
      <c r="F20" s="105">
        <f t="shared" ref="F20" si="2">SUM(F17:F19)</f>
        <v>903</v>
      </c>
      <c r="G20" s="105">
        <f t="shared" ref="G20" si="3">SUM(G17:G19)</f>
        <v>2863</v>
      </c>
      <c r="H20" s="105">
        <f t="shared" ref="H20:I20" si="4">SUM(H17:H19)</f>
        <v>32</v>
      </c>
      <c r="I20" s="105">
        <f t="shared" si="4"/>
        <v>0</v>
      </c>
      <c r="J20" s="105">
        <f t="shared" ref="J20" si="5">SUM(J17:J19)</f>
        <v>58</v>
      </c>
      <c r="K20" s="105">
        <f>SUM(K17:K19)</f>
        <v>10404</v>
      </c>
    </row>
    <row r="22" spans="2:12" ht="39">
      <c r="B22" s="196" t="s">
        <v>37</v>
      </c>
      <c r="C22" s="777" t="s">
        <v>1307</v>
      </c>
      <c r="D22" s="197" t="s">
        <v>464</v>
      </c>
      <c r="E22" s="197" t="s">
        <v>467</v>
      </c>
      <c r="F22" s="197" t="s">
        <v>470</v>
      </c>
      <c r="G22" s="197" t="s">
        <v>473</v>
      </c>
      <c r="H22" s="197" t="s">
        <v>476</v>
      </c>
      <c r="I22" s="197" t="s">
        <v>479</v>
      </c>
      <c r="J22" s="197" t="s">
        <v>482</v>
      </c>
      <c r="K22" s="197" t="s">
        <v>1308</v>
      </c>
      <c r="L22" s="190"/>
    </row>
    <row r="23" spans="2:12">
      <c r="B23" s="198">
        <v>1</v>
      </c>
      <c r="C23" s="199" t="s">
        <v>60</v>
      </c>
      <c r="D23" s="106">
        <v>2262</v>
      </c>
      <c r="E23" s="106">
        <v>2141</v>
      </c>
      <c r="F23" s="106">
        <v>473</v>
      </c>
      <c r="G23" s="106">
        <v>1740</v>
      </c>
      <c r="H23" s="106">
        <v>12</v>
      </c>
      <c r="I23" s="106"/>
      <c r="J23" s="106">
        <v>34</v>
      </c>
      <c r="K23" s="104">
        <f>SUM(D23:J23)</f>
        <v>6662</v>
      </c>
    </row>
    <row r="24" spans="2:12">
      <c r="B24" s="198">
        <v>2</v>
      </c>
      <c r="C24" s="199" t="s">
        <v>62</v>
      </c>
      <c r="D24" s="107">
        <v>1049</v>
      </c>
      <c r="E24" s="107">
        <v>1697</v>
      </c>
      <c r="F24" s="107">
        <v>493</v>
      </c>
      <c r="G24" s="107">
        <v>1406</v>
      </c>
      <c r="H24" s="106">
        <v>18</v>
      </c>
      <c r="I24" s="106"/>
      <c r="J24" s="106">
        <v>36</v>
      </c>
      <c r="K24" s="104">
        <f>SUM(D24:J24)</f>
        <v>4699</v>
      </c>
    </row>
    <row r="25" spans="2:12">
      <c r="B25" s="198">
        <v>3</v>
      </c>
      <c r="C25" s="199" t="s">
        <v>64</v>
      </c>
      <c r="D25" s="107">
        <v>45</v>
      </c>
      <c r="E25" s="107">
        <v>25</v>
      </c>
      <c r="F25" s="107">
        <v>15</v>
      </c>
      <c r="G25" s="107">
        <v>19</v>
      </c>
      <c r="H25" s="106">
        <v>0</v>
      </c>
      <c r="I25" s="106"/>
      <c r="J25" s="106">
        <v>2</v>
      </c>
      <c r="K25" s="104">
        <f>SUM(D25:J25)</f>
        <v>106</v>
      </c>
    </row>
    <row r="26" spans="2:12">
      <c r="B26" s="200">
        <v>4</v>
      </c>
      <c r="C26" s="201" t="s">
        <v>1309</v>
      </c>
      <c r="D26" s="105">
        <f>SUM(D23:D25)</f>
        <v>3356</v>
      </c>
      <c r="E26" s="105">
        <f t="shared" ref="E26" si="6">SUM(E23:E25)</f>
        <v>3863</v>
      </c>
      <c r="F26" s="105">
        <f t="shared" ref="F26" si="7">SUM(F23:F25)</f>
        <v>981</v>
      </c>
      <c r="G26" s="105">
        <f t="shared" ref="G26" si="8">SUM(G23:G25)</f>
        <v>3165</v>
      </c>
      <c r="H26" s="105">
        <f t="shared" ref="H26:I26" si="9">SUM(H23:H25)</f>
        <v>30</v>
      </c>
      <c r="I26" s="105">
        <f t="shared" si="9"/>
        <v>0</v>
      </c>
      <c r="J26" s="105">
        <f t="shared" ref="J26" si="10">SUM(J23:J25)</f>
        <v>72</v>
      </c>
      <c r="K26" s="105">
        <f>SUM(K23:K25)</f>
        <v>11467</v>
      </c>
    </row>
    <row r="28" spans="2:12" ht="39">
      <c r="B28" s="196" t="s">
        <v>38</v>
      </c>
      <c r="C28" s="777" t="s">
        <v>1307</v>
      </c>
      <c r="D28" s="197" t="s">
        <v>464</v>
      </c>
      <c r="E28" s="197" t="s">
        <v>467</v>
      </c>
      <c r="F28" s="197" t="s">
        <v>470</v>
      </c>
      <c r="G28" s="197" t="s">
        <v>473</v>
      </c>
      <c r="H28" s="197" t="s">
        <v>476</v>
      </c>
      <c r="I28" s="197" t="s">
        <v>479</v>
      </c>
      <c r="J28" s="197" t="s">
        <v>482</v>
      </c>
      <c r="K28" s="197" t="s">
        <v>1308</v>
      </c>
      <c r="L28" s="190"/>
    </row>
    <row r="29" spans="2:12">
      <c r="B29" s="198">
        <v>1</v>
      </c>
      <c r="C29" s="199" t="s">
        <v>60</v>
      </c>
      <c r="D29" s="106">
        <v>3253</v>
      </c>
      <c r="E29" s="106">
        <v>3077</v>
      </c>
      <c r="F29" s="106">
        <v>636</v>
      </c>
      <c r="G29" s="106">
        <v>2773</v>
      </c>
      <c r="H29" s="106">
        <v>18</v>
      </c>
      <c r="I29" s="106"/>
      <c r="J29" s="106">
        <v>63</v>
      </c>
      <c r="K29" s="104">
        <f>SUM(D29:J29)</f>
        <v>9820</v>
      </c>
    </row>
    <row r="30" spans="2:12">
      <c r="B30" s="198">
        <v>2</v>
      </c>
      <c r="C30" s="199" t="s">
        <v>62</v>
      </c>
      <c r="D30" s="107">
        <v>1146</v>
      </c>
      <c r="E30" s="107">
        <v>1655</v>
      </c>
      <c r="F30" s="107">
        <v>494</v>
      </c>
      <c r="G30" s="107">
        <v>1704</v>
      </c>
      <c r="H30" s="106">
        <v>19</v>
      </c>
      <c r="I30" s="106"/>
      <c r="J30" s="106">
        <v>53</v>
      </c>
      <c r="K30" s="104">
        <f>SUM(D30:J30)</f>
        <v>5071</v>
      </c>
    </row>
    <row r="31" spans="2:12">
      <c r="B31" s="198">
        <v>3</v>
      </c>
      <c r="C31" s="199" t="s">
        <v>64</v>
      </c>
      <c r="D31" s="107">
        <v>44</v>
      </c>
      <c r="E31" s="107">
        <v>27</v>
      </c>
      <c r="F31" s="107">
        <v>15</v>
      </c>
      <c r="G31" s="107">
        <v>30</v>
      </c>
      <c r="H31" s="106">
        <v>0</v>
      </c>
      <c r="I31" s="106"/>
      <c r="J31" s="106">
        <v>2</v>
      </c>
      <c r="K31" s="104">
        <f>SUM(D31:J31)</f>
        <v>118</v>
      </c>
    </row>
    <row r="32" spans="2:12">
      <c r="B32" s="200">
        <v>4</v>
      </c>
      <c r="C32" s="201" t="s">
        <v>1309</v>
      </c>
      <c r="D32" s="105">
        <f>SUM(D29:D31)</f>
        <v>4443</v>
      </c>
      <c r="E32" s="105">
        <f t="shared" ref="E32" si="11">SUM(E29:E31)</f>
        <v>4759</v>
      </c>
      <c r="F32" s="105">
        <f t="shared" ref="F32" si="12">SUM(F29:F31)</f>
        <v>1145</v>
      </c>
      <c r="G32" s="105">
        <f t="shared" ref="G32" si="13">SUM(G29:G31)</f>
        <v>4507</v>
      </c>
      <c r="H32" s="105">
        <f t="shared" ref="H32:I32" si="14">SUM(H29:H31)</f>
        <v>37</v>
      </c>
      <c r="I32" s="105">
        <f t="shared" si="14"/>
        <v>0</v>
      </c>
      <c r="J32" s="105">
        <f t="shared" ref="J32" si="15">SUM(J29:J31)</f>
        <v>118</v>
      </c>
      <c r="K32" s="105">
        <f>SUM(K29:K31)</f>
        <v>15009</v>
      </c>
    </row>
    <row r="33" spans="3:3">
      <c r="C33" s="202"/>
    </row>
  </sheetData>
  <sheetProtection formatColumns="0"/>
  <mergeCells count="1">
    <mergeCell ref="D4:G4"/>
  </mergeCells>
  <dataValidations count="2">
    <dataValidation type="whole" allowBlank="1" showInputMessage="1" showErrorMessage="1" errorTitle="Invalid Data" error="Please only enter whole numbers." sqref="D23:K25 D11:K13 D17:K19 D29:K31" xr:uid="{00000000-0002-0000-0700-000000000000}">
      <formula1>-9223372036854770000</formula1>
      <formula2>9223372036854770000</formula2>
    </dataValidation>
    <dataValidation type="list" allowBlank="1" showInputMessage="1" showErrorMessage="1" sqref="D4:G4" xr:uid="{00000000-0002-0000-0700-000001000000}">
      <formula1>"3/31/2022, 6/30/2022, 9/30/2022, 12/31/2022, 3/31/2023, 6/30/2023, 9/30/2023, 12/31/2023, 3/31/2024, 6/30/2024, 9/30/2024, 12/31/2024"</formula1>
    </dataValidation>
  </dataValidations>
  <pageMargins left="0.7" right="0.7" top="0.75" bottom="0.75" header="0.3" footer="0.3"/>
  <pageSetup scale="73"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X109"/>
  <sheetViews>
    <sheetView showGridLines="0" zoomScaleNormal="100" workbookViewId="0">
      <pane xSplit="1" ySplit="8" topLeftCell="B74" activePane="bottomRight" state="frozen"/>
      <selection pane="bottomRight" activeCell="C82" sqref="C82"/>
      <selection pane="bottomLeft" activeCell="G37" sqref="G37"/>
      <selection pane="topRight" activeCell="G37" sqref="G37"/>
    </sheetView>
  </sheetViews>
  <sheetFormatPr defaultColWidth="9.140625" defaultRowHeight="12.6"/>
  <cols>
    <col min="1" max="1" width="67" style="213" customWidth="1"/>
    <col min="2" max="2" width="9.5703125" style="213" customWidth="1"/>
    <col min="3" max="6" width="15.5703125" style="213" customWidth="1"/>
    <col min="7" max="7" width="12" style="213" bestFit="1" customWidth="1"/>
    <col min="8" max="8" width="12.42578125" style="213" bestFit="1" customWidth="1"/>
    <col min="9" max="19" width="11.5703125" style="213" bestFit="1" customWidth="1"/>
    <col min="20" max="20" width="10.42578125" style="213" bestFit="1" customWidth="1"/>
    <col min="21" max="24" width="11.5703125" style="213" bestFit="1" customWidth="1"/>
    <col min="25" max="16384" width="9.140625" style="213"/>
  </cols>
  <sheetData>
    <row r="1" spans="1:18" s="206" customFormat="1" ht="21" customHeight="1">
      <c r="A1" s="203" t="s">
        <v>68</v>
      </c>
      <c r="B1" s="204"/>
      <c r="C1" s="205"/>
      <c r="D1" s="205"/>
      <c r="E1" s="929"/>
      <c r="F1" s="929"/>
      <c r="G1" s="205"/>
      <c r="H1" s="205"/>
      <c r="I1" s="205"/>
      <c r="J1" s="205"/>
      <c r="K1" s="205"/>
      <c r="L1" s="205"/>
      <c r="M1" s="205"/>
      <c r="N1" s="205"/>
      <c r="O1" s="205"/>
      <c r="P1" s="205"/>
      <c r="Q1" s="205"/>
      <c r="R1" s="205"/>
    </row>
    <row r="2" spans="1:18" s="206" customFormat="1" ht="12.95">
      <c r="A2" s="204" t="s">
        <v>1297</v>
      </c>
      <c r="B2" s="204"/>
      <c r="C2" s="1103" t="str">
        <f>'1_Enrollment'!D2</f>
        <v>Tufts Health Public Plan, Inc.</v>
      </c>
      <c r="D2" s="207"/>
      <c r="E2" s="207"/>
      <c r="F2" s="208"/>
      <c r="G2" s="205"/>
      <c r="H2" s="205"/>
      <c r="I2" s="205"/>
      <c r="J2" s="205"/>
      <c r="K2" s="205"/>
      <c r="L2" s="205"/>
      <c r="M2" s="205"/>
      <c r="N2" s="205"/>
      <c r="O2" s="205"/>
      <c r="P2" s="205"/>
      <c r="Q2" s="205"/>
      <c r="R2" s="205"/>
    </row>
    <row r="3" spans="1:18" s="206" customFormat="1" ht="12.95">
      <c r="A3" s="204" t="s">
        <v>1299</v>
      </c>
      <c r="B3" s="204"/>
      <c r="C3" s="1103" t="str">
        <f>'1_Enrollment'!D3</f>
        <v>01/01/2022 to 12/31/2022</v>
      </c>
      <c r="D3" s="207"/>
      <c r="E3" s="207"/>
      <c r="F3" s="208"/>
      <c r="G3" s="205"/>
      <c r="H3" s="205"/>
      <c r="I3" s="205"/>
      <c r="J3" s="205"/>
      <c r="K3" s="205"/>
      <c r="L3" s="205"/>
      <c r="M3" s="205"/>
      <c r="N3" s="205"/>
      <c r="O3" s="205"/>
      <c r="P3" s="205"/>
      <c r="Q3" s="205"/>
      <c r="R3" s="205"/>
    </row>
    <row r="4" spans="1:18" s="206" customFormat="1" ht="12.95">
      <c r="A4" s="204" t="s">
        <v>1301</v>
      </c>
      <c r="B4" s="204"/>
      <c r="C4" s="1104">
        <f>'1_Enrollment'!D4</f>
        <v>45382</v>
      </c>
      <c r="D4" s="930"/>
      <c r="E4" s="930"/>
      <c r="F4" s="931"/>
      <c r="G4" s="205"/>
      <c r="H4" s="205"/>
      <c r="I4" s="205"/>
      <c r="J4" s="205"/>
      <c r="K4" s="205"/>
      <c r="L4" s="205"/>
      <c r="M4" s="205"/>
      <c r="N4" s="205"/>
      <c r="O4" s="205"/>
      <c r="P4" s="205"/>
      <c r="Q4" s="205"/>
      <c r="R4" s="205"/>
    </row>
    <row r="5" spans="1:18" s="206" customFormat="1" ht="12.95">
      <c r="A5" s="204" t="s">
        <v>1302</v>
      </c>
      <c r="B5" s="204"/>
      <c r="C5" s="1103" t="str">
        <f>'1_Enrollment'!D5</f>
        <v>Jeffrey Muehlberg</v>
      </c>
      <c r="D5" s="207"/>
      <c r="E5" s="207"/>
      <c r="F5" s="208"/>
      <c r="G5" s="205"/>
      <c r="H5" s="205"/>
      <c r="I5" s="205"/>
      <c r="J5" s="205"/>
      <c r="K5" s="205"/>
      <c r="L5" s="205"/>
      <c r="M5" s="205"/>
      <c r="N5" s="205"/>
      <c r="O5" s="205"/>
      <c r="P5" s="205"/>
      <c r="Q5" s="205"/>
      <c r="R5" s="205"/>
    </row>
    <row r="6" spans="1:18" s="206" customFormat="1" ht="12.95">
      <c r="A6" s="204" t="s">
        <v>1304</v>
      </c>
      <c r="B6" s="204"/>
      <c r="C6" s="1105">
        <f>'1_Enrollment'!D6</f>
        <v>45412</v>
      </c>
      <c r="D6" s="207"/>
      <c r="E6" s="207"/>
      <c r="F6" s="208"/>
      <c r="G6" s="205"/>
      <c r="H6" s="205"/>
      <c r="I6" s="205"/>
      <c r="J6" s="205"/>
      <c r="K6" s="205"/>
      <c r="L6" s="205"/>
      <c r="M6" s="205"/>
      <c r="N6" s="205"/>
      <c r="O6" s="209"/>
      <c r="P6" s="205"/>
      <c r="Q6" s="209"/>
      <c r="R6" s="205"/>
    </row>
    <row r="7" spans="1:18" s="206" customFormat="1" ht="12.95">
      <c r="A7" s="204" t="s">
        <v>1310</v>
      </c>
      <c r="B7" s="204"/>
      <c r="C7" s="209"/>
      <c r="D7" s="205"/>
      <c r="E7" s="210"/>
      <c r="F7" s="210"/>
      <c r="G7" s="205"/>
      <c r="H7" s="205"/>
      <c r="I7" s="205"/>
      <c r="J7" s="205"/>
      <c r="K7" s="205"/>
      <c r="L7" s="205"/>
      <c r="M7" s="205"/>
      <c r="N7" s="205"/>
      <c r="O7" s="209"/>
      <c r="P7" s="205"/>
      <c r="Q7" s="209"/>
      <c r="R7" s="205"/>
    </row>
    <row r="8" spans="1:18" ht="19.5" customHeight="1">
      <c r="A8" s="211"/>
      <c r="B8" s="211"/>
      <c r="C8" s="212" t="s">
        <v>35</v>
      </c>
      <c r="D8" s="212" t="s">
        <v>36</v>
      </c>
      <c r="E8" s="212" t="s">
        <v>37</v>
      </c>
      <c r="F8" s="212" t="s">
        <v>38</v>
      </c>
      <c r="G8" s="205"/>
      <c r="H8" s="205"/>
      <c r="I8" s="205"/>
      <c r="J8" s="205"/>
      <c r="K8" s="205"/>
      <c r="L8" s="205"/>
      <c r="M8" s="205"/>
    </row>
    <row r="9" spans="1:18" ht="12.95">
      <c r="B9" s="214"/>
      <c r="C9" s="215"/>
      <c r="D9" s="215"/>
      <c r="E9" s="215"/>
      <c r="F9" s="216"/>
      <c r="G9" s="205"/>
      <c r="H9" s="205"/>
      <c r="I9" s="205"/>
      <c r="J9" s="205"/>
      <c r="K9" s="205"/>
      <c r="L9" s="205"/>
      <c r="M9" s="205"/>
    </row>
    <row r="10" spans="1:18" ht="15.75" customHeight="1">
      <c r="A10" s="217" t="s">
        <v>1311</v>
      </c>
      <c r="B10" s="218"/>
      <c r="C10" s="215"/>
      <c r="D10" s="215"/>
      <c r="E10" s="215"/>
      <c r="F10" s="219"/>
      <c r="G10" s="205"/>
      <c r="H10" s="205"/>
      <c r="I10" s="205"/>
      <c r="J10" s="205"/>
      <c r="K10" s="205"/>
      <c r="L10" s="205"/>
      <c r="M10" s="205"/>
    </row>
    <row r="11" spans="1:18" ht="15.75" customHeight="1">
      <c r="A11" s="220" t="s">
        <v>71</v>
      </c>
      <c r="B11" s="221">
        <v>1</v>
      </c>
      <c r="C11" s="258">
        <v>1694972.7277560756</v>
      </c>
      <c r="D11" s="258">
        <v>2623635.8730601659</v>
      </c>
      <c r="E11" s="258">
        <v>-6171607.6485808641</v>
      </c>
      <c r="F11" s="258">
        <v>-1707557.3099999996</v>
      </c>
      <c r="G11" s="205"/>
      <c r="H11" s="205"/>
      <c r="I11" s="205"/>
      <c r="J11" s="205"/>
      <c r="K11" s="205"/>
      <c r="L11" s="205"/>
      <c r="M11" s="205"/>
    </row>
    <row r="12" spans="1:18" ht="15.75" customHeight="1">
      <c r="A12" s="222" t="s">
        <v>73</v>
      </c>
      <c r="B12" s="221">
        <v>2</v>
      </c>
      <c r="C12" s="258"/>
      <c r="D12" s="258"/>
      <c r="E12" s="258"/>
      <c r="F12" s="258"/>
    </row>
    <row r="13" spans="1:18" ht="15.75" customHeight="1">
      <c r="A13" s="222" t="s">
        <v>75</v>
      </c>
      <c r="B13" s="221">
        <v>3</v>
      </c>
      <c r="C13" s="258">
        <v>0</v>
      </c>
      <c r="D13" s="258">
        <v>0</v>
      </c>
      <c r="E13" s="258">
        <v>0</v>
      </c>
      <c r="F13" s="258">
        <v>740.43</v>
      </c>
    </row>
    <row r="14" spans="1:18" ht="15.75" customHeight="1">
      <c r="A14" s="222" t="s">
        <v>77</v>
      </c>
      <c r="B14" s="221">
        <v>4</v>
      </c>
      <c r="C14" s="258"/>
      <c r="D14" s="258"/>
      <c r="E14" s="258"/>
      <c r="F14" s="258"/>
    </row>
    <row r="15" spans="1:18" ht="15.75" customHeight="1">
      <c r="A15" s="222" t="s">
        <v>79</v>
      </c>
      <c r="B15" s="221">
        <v>5</v>
      </c>
      <c r="C15" s="258"/>
      <c r="D15" s="258"/>
      <c r="E15" s="258"/>
      <c r="F15" s="258"/>
    </row>
    <row r="16" spans="1:18" ht="15.75" customHeight="1">
      <c r="A16" s="222" t="s">
        <v>81</v>
      </c>
      <c r="B16" s="221">
        <v>6</v>
      </c>
      <c r="C16" s="258"/>
      <c r="D16" s="258"/>
      <c r="E16" s="258">
        <v>0</v>
      </c>
      <c r="F16" s="258"/>
    </row>
    <row r="17" spans="1:6" ht="15.75" customHeight="1">
      <c r="A17" s="223" t="s">
        <v>84</v>
      </c>
      <c r="B17" s="221">
        <v>7</v>
      </c>
      <c r="C17" s="258">
        <v>402766.65999999992</v>
      </c>
      <c r="D17" s="258">
        <v>439572.73</v>
      </c>
      <c r="E17" s="258">
        <v>2016436.0899999999</v>
      </c>
      <c r="F17" s="258">
        <v>2098899.4500000002</v>
      </c>
    </row>
    <row r="18" spans="1:6" ht="15.75" customHeight="1">
      <c r="A18" s="224" t="s">
        <v>1312</v>
      </c>
      <c r="B18" s="221">
        <v>8</v>
      </c>
      <c r="C18" s="258"/>
      <c r="D18" s="258"/>
      <c r="E18" s="258"/>
      <c r="F18" s="258"/>
    </row>
    <row r="19" spans="1:6" ht="15.75" customHeight="1">
      <c r="A19" s="224" t="s">
        <v>1312</v>
      </c>
      <c r="B19" s="221">
        <v>9</v>
      </c>
      <c r="C19" s="258"/>
      <c r="D19" s="258"/>
      <c r="E19" s="258"/>
      <c r="F19" s="258"/>
    </row>
    <row r="20" spans="1:6" ht="15.75" customHeight="1">
      <c r="A20" s="217" t="s">
        <v>1312</v>
      </c>
      <c r="B20" s="221">
        <v>10</v>
      </c>
      <c r="C20" s="258"/>
      <c r="D20" s="258"/>
      <c r="E20" s="258"/>
      <c r="F20" s="258"/>
    </row>
    <row r="21" spans="1:6" ht="15.75" customHeight="1">
      <c r="A21" s="225"/>
      <c r="C21" s="226" t="s">
        <v>1313</v>
      </c>
      <c r="D21" s="226" t="s">
        <v>1313</v>
      </c>
      <c r="E21" s="226" t="s">
        <v>1313</v>
      </c>
      <c r="F21" s="226" t="s">
        <v>1313</v>
      </c>
    </row>
    <row r="22" spans="1:6" ht="15.75" customHeight="1">
      <c r="A22" s="217" t="s">
        <v>86</v>
      </c>
      <c r="B22" s="221">
        <v>11</v>
      </c>
      <c r="C22" s="227">
        <f>SUM(C11:C20)</f>
        <v>2097739.3877560757</v>
      </c>
      <c r="D22" s="227">
        <f>SUM(D11:D20)</f>
        <v>3063208.6030601659</v>
      </c>
      <c r="E22" s="227">
        <f>SUM(E11:E20)</f>
        <v>-4155171.5585808642</v>
      </c>
      <c r="F22" s="227">
        <f>SUM(F11:F20)</f>
        <v>392082.57000000053</v>
      </c>
    </row>
    <row r="23" spans="1:6" ht="15.75" customHeight="1">
      <c r="A23" s="224"/>
      <c r="B23" s="228"/>
      <c r="C23" s="229"/>
      <c r="D23" s="229"/>
      <c r="E23" s="229"/>
      <c r="F23" s="230"/>
    </row>
    <row r="24" spans="1:6" ht="15.75" customHeight="1">
      <c r="A24" s="231" t="s">
        <v>1314</v>
      </c>
      <c r="B24" s="232"/>
      <c r="C24" s="229"/>
      <c r="D24" s="229"/>
      <c r="E24" s="229"/>
      <c r="F24" s="233"/>
    </row>
    <row r="25" spans="1:6" ht="15.75" customHeight="1">
      <c r="A25" s="222" t="s">
        <v>88</v>
      </c>
      <c r="B25" s="221">
        <v>12</v>
      </c>
      <c r="C25" s="258"/>
      <c r="D25" s="258"/>
      <c r="E25" s="258"/>
      <c r="F25" s="258"/>
    </row>
    <row r="26" spans="1:6" ht="15.75" customHeight="1">
      <c r="A26" s="222" t="s">
        <v>90</v>
      </c>
      <c r="B26" s="221">
        <v>13</v>
      </c>
      <c r="C26" s="258"/>
      <c r="D26" s="258"/>
      <c r="E26" s="258"/>
      <c r="F26" s="258"/>
    </row>
    <row r="27" spans="1:6" ht="15.75" customHeight="1">
      <c r="A27" s="222" t="s">
        <v>92</v>
      </c>
      <c r="B27" s="221">
        <v>14</v>
      </c>
      <c r="C27" s="258"/>
      <c r="D27" s="258"/>
      <c r="E27" s="258"/>
      <c r="F27" s="258"/>
    </row>
    <row r="28" spans="1:6" ht="15.75" customHeight="1">
      <c r="A28" s="222" t="s">
        <v>94</v>
      </c>
      <c r="B28" s="221">
        <v>15</v>
      </c>
      <c r="C28" s="258"/>
      <c r="D28" s="258"/>
      <c r="E28" s="258"/>
      <c r="F28" s="258"/>
    </row>
    <row r="29" spans="1:6" ht="15.75" customHeight="1">
      <c r="A29" s="222" t="s">
        <v>96</v>
      </c>
      <c r="B29" s="221">
        <v>16</v>
      </c>
      <c r="C29" s="258"/>
      <c r="D29" s="258"/>
      <c r="E29" s="258"/>
      <c r="F29" s="258"/>
    </row>
    <row r="30" spans="1:6" ht="15.75" customHeight="1">
      <c r="A30" s="222" t="s">
        <v>98</v>
      </c>
      <c r="B30" s="221">
        <v>17</v>
      </c>
      <c r="C30" s="258"/>
      <c r="D30" s="258"/>
      <c r="E30" s="258"/>
      <c r="F30" s="258"/>
    </row>
    <row r="31" spans="1:6" ht="15.75" customHeight="1">
      <c r="A31" s="223" t="s">
        <v>1315</v>
      </c>
      <c r="B31" s="221">
        <v>18</v>
      </c>
      <c r="C31" s="258"/>
      <c r="D31" s="258"/>
      <c r="E31" s="258"/>
      <c r="F31" s="258"/>
    </row>
    <row r="32" spans="1:6" ht="15.75" customHeight="1">
      <c r="A32" s="234" t="s">
        <v>1312</v>
      </c>
      <c r="B32" s="221">
        <v>19</v>
      </c>
      <c r="C32" s="258"/>
      <c r="D32" s="258"/>
      <c r="E32" s="258"/>
      <c r="F32" s="258"/>
    </row>
    <row r="33" spans="1:6" ht="15.75" customHeight="1">
      <c r="A33" s="222" t="s">
        <v>1312</v>
      </c>
      <c r="B33" s="221">
        <v>20</v>
      </c>
      <c r="C33" s="258"/>
      <c r="D33" s="258"/>
      <c r="E33" s="258"/>
      <c r="F33" s="258"/>
    </row>
    <row r="34" spans="1:6" ht="15.75" customHeight="1">
      <c r="A34" s="235"/>
      <c r="B34" s="236"/>
      <c r="C34" s="226" t="s">
        <v>1313</v>
      </c>
      <c r="D34" s="226" t="s">
        <v>1313</v>
      </c>
      <c r="E34" s="226" t="s">
        <v>1313</v>
      </c>
      <c r="F34" s="226" t="s">
        <v>1313</v>
      </c>
    </row>
    <row r="35" spans="1:6" ht="15.75" customHeight="1">
      <c r="A35" s="217" t="s">
        <v>103</v>
      </c>
      <c r="B35" s="221">
        <v>21</v>
      </c>
      <c r="C35" s="227">
        <f>SUM(C25:C33)</f>
        <v>0</v>
      </c>
      <c r="D35" s="227">
        <f>SUM(D25:D33)</f>
        <v>0</v>
      </c>
      <c r="E35" s="227">
        <f>SUM(E25:E33)</f>
        <v>0</v>
      </c>
      <c r="F35" s="227">
        <f>SUM(F25:F33)</f>
        <v>0</v>
      </c>
    </row>
    <row r="36" spans="1:6" ht="15.75" customHeight="1">
      <c r="A36" s="217" t="s">
        <v>1316</v>
      </c>
      <c r="B36" s="237"/>
      <c r="C36" s="1106"/>
      <c r="D36" s="229"/>
      <c r="E36" s="229"/>
      <c r="F36" s="238"/>
    </row>
    <row r="37" spans="1:6" ht="15.75" customHeight="1">
      <c r="A37" s="222" t="s">
        <v>105</v>
      </c>
      <c r="B37" s="221">
        <v>22</v>
      </c>
      <c r="C37" s="258"/>
      <c r="D37" s="258"/>
      <c r="E37" s="258"/>
      <c r="F37" s="258"/>
    </row>
    <row r="38" spans="1:6" ht="15.75" customHeight="1">
      <c r="A38" s="222" t="s">
        <v>107</v>
      </c>
      <c r="B38" s="221">
        <v>23</v>
      </c>
      <c r="C38" s="258"/>
      <c r="D38" s="258"/>
      <c r="E38" s="258"/>
      <c r="F38" s="258"/>
    </row>
    <row r="39" spans="1:6" ht="15.75" customHeight="1">
      <c r="A39" s="222" t="s">
        <v>109</v>
      </c>
      <c r="B39" s="221">
        <v>24</v>
      </c>
      <c r="C39" s="258"/>
      <c r="D39" s="258"/>
      <c r="E39" s="258"/>
      <c r="F39" s="258"/>
    </row>
    <row r="40" spans="1:6" ht="15.75" customHeight="1">
      <c r="A40" s="222" t="s">
        <v>111</v>
      </c>
      <c r="B40" s="221">
        <v>25</v>
      </c>
      <c r="C40" s="258"/>
      <c r="D40" s="258"/>
      <c r="E40" s="258"/>
      <c r="F40" s="258"/>
    </row>
    <row r="41" spans="1:6" ht="15.75" customHeight="1">
      <c r="A41" s="222" t="s">
        <v>113</v>
      </c>
      <c r="B41" s="221">
        <v>26</v>
      </c>
      <c r="C41" s="258"/>
      <c r="D41" s="258"/>
      <c r="E41" s="258"/>
      <c r="F41" s="258"/>
    </row>
    <row r="42" spans="1:6" ht="15.75" customHeight="1">
      <c r="A42" s="223" t="s">
        <v>116</v>
      </c>
      <c r="B42" s="221">
        <v>27</v>
      </c>
      <c r="C42" s="258"/>
      <c r="D42" s="258"/>
      <c r="E42" s="258"/>
      <c r="F42" s="258"/>
    </row>
    <row r="43" spans="1:6" ht="15.75" customHeight="1">
      <c r="A43" s="223" t="s">
        <v>1312</v>
      </c>
      <c r="B43" s="221">
        <v>28</v>
      </c>
      <c r="C43" s="258"/>
      <c r="D43" s="258"/>
      <c r="E43" s="258"/>
      <c r="F43" s="258"/>
    </row>
    <row r="44" spans="1:6" ht="15.75" customHeight="1">
      <c r="A44" s="223" t="s">
        <v>1312</v>
      </c>
      <c r="B44" s="221">
        <v>29</v>
      </c>
      <c r="C44" s="258"/>
      <c r="D44" s="258"/>
      <c r="E44" s="258"/>
      <c r="F44" s="258"/>
    </row>
    <row r="45" spans="1:6" ht="15.75" customHeight="1">
      <c r="A45" s="217"/>
      <c r="B45" s="237"/>
      <c r="C45" s="226" t="s">
        <v>1313</v>
      </c>
      <c r="D45" s="226" t="s">
        <v>1313</v>
      </c>
      <c r="E45" s="226" t="s">
        <v>1313</v>
      </c>
      <c r="F45" s="226" t="s">
        <v>1313</v>
      </c>
    </row>
    <row r="46" spans="1:6" ht="15.75" customHeight="1">
      <c r="A46" s="217" t="s">
        <v>118</v>
      </c>
      <c r="B46" s="221">
        <v>30</v>
      </c>
      <c r="C46" s="227">
        <f>SUM(C37:C44)</f>
        <v>0</v>
      </c>
      <c r="D46" s="227">
        <f>SUM(D37:D44)</f>
        <v>0</v>
      </c>
      <c r="E46" s="227">
        <f>SUM(E37:E44)</f>
        <v>0</v>
      </c>
      <c r="F46" s="227">
        <f>SUM(F37:F44)</f>
        <v>0</v>
      </c>
    </row>
    <row r="47" spans="1:6" ht="15.75" customHeight="1">
      <c r="A47" s="225"/>
      <c r="C47" s="239" t="s">
        <v>1313</v>
      </c>
      <c r="D47" s="239" t="s">
        <v>1313</v>
      </c>
      <c r="E47" s="239" t="s">
        <v>1313</v>
      </c>
      <c r="F47" s="240" t="s">
        <v>1313</v>
      </c>
    </row>
    <row r="48" spans="1:6" ht="15.75" customHeight="1">
      <c r="A48" s="217" t="s">
        <v>120</v>
      </c>
      <c r="B48" s="221">
        <v>31</v>
      </c>
      <c r="C48" s="227">
        <f>C22+C35+C46</f>
        <v>2097739.3877560757</v>
      </c>
      <c r="D48" s="227">
        <f>D22+D35+D46</f>
        <v>3063208.6030601659</v>
      </c>
      <c r="E48" s="227">
        <f>E22+E35+E46</f>
        <v>-4155171.5585808642</v>
      </c>
      <c r="F48" s="227">
        <f>F22+F35+F46</f>
        <v>392082.57000000053</v>
      </c>
    </row>
    <row r="49" spans="1:24" ht="15.75" customHeight="1">
      <c r="A49" s="241"/>
      <c r="C49" s="240" t="s">
        <v>1317</v>
      </c>
      <c r="D49" s="240" t="s">
        <v>1317</v>
      </c>
      <c r="E49" s="240" t="s">
        <v>1317</v>
      </c>
      <c r="F49" s="240" t="s">
        <v>1317</v>
      </c>
    </row>
    <row r="50" spans="1:24" ht="15.75" customHeight="1">
      <c r="A50" s="217" t="s">
        <v>122</v>
      </c>
      <c r="B50" s="237"/>
      <c r="C50" s="242"/>
      <c r="D50" s="215"/>
      <c r="E50" s="215"/>
      <c r="F50" s="215"/>
      <c r="G50" s="243"/>
    </row>
    <row r="51" spans="1:24" ht="15.75" customHeight="1">
      <c r="A51" s="225"/>
      <c r="C51" s="244"/>
      <c r="D51" s="215"/>
      <c r="E51" s="215"/>
      <c r="F51" s="245"/>
    </row>
    <row r="52" spans="1:24" ht="15.75" customHeight="1">
      <c r="A52" s="217" t="s">
        <v>1318</v>
      </c>
      <c r="B52" s="218"/>
      <c r="C52" s="215"/>
      <c r="D52" s="215"/>
      <c r="E52" s="215"/>
      <c r="F52" s="219"/>
    </row>
    <row r="53" spans="1:24" ht="15.75" customHeight="1">
      <c r="A53" s="222" t="s">
        <v>123</v>
      </c>
      <c r="B53" s="221">
        <v>32</v>
      </c>
      <c r="C53" s="258">
        <v>80269.87</v>
      </c>
      <c r="D53" s="258">
        <v>80269.87</v>
      </c>
      <c r="E53" s="258">
        <v>80269.87</v>
      </c>
      <c r="F53" s="258">
        <v>-216327.96</v>
      </c>
    </row>
    <row r="54" spans="1:24" ht="15.75" customHeight="1">
      <c r="A54" s="222" t="s">
        <v>125</v>
      </c>
      <c r="B54" s="221">
        <v>33</v>
      </c>
      <c r="C54" s="258">
        <v>2130727.2599999998</v>
      </c>
      <c r="D54" s="258">
        <v>454774.56</v>
      </c>
      <c r="E54" s="258">
        <v>1708600.6190357846</v>
      </c>
      <c r="F54" s="258">
        <v>-4081202.4399999995</v>
      </c>
    </row>
    <row r="55" spans="1:24" ht="15.75" customHeight="1">
      <c r="A55" s="222" t="s">
        <v>127</v>
      </c>
      <c r="B55" s="221">
        <v>34</v>
      </c>
      <c r="C55" s="258"/>
      <c r="D55" s="258"/>
      <c r="E55" s="258"/>
      <c r="F55" s="258"/>
      <c r="H55" s="246"/>
      <c r="I55" s="246"/>
    </row>
    <row r="56" spans="1:24" ht="15.75" customHeight="1">
      <c r="A56" s="222" t="s">
        <v>129</v>
      </c>
      <c r="B56" s="221">
        <v>35</v>
      </c>
      <c r="C56" s="258"/>
      <c r="D56" s="258"/>
      <c r="E56" s="258"/>
      <c r="F56" s="258"/>
      <c r="G56" s="247"/>
      <c r="H56" s="247"/>
      <c r="I56" s="247"/>
      <c r="J56" s="247"/>
      <c r="K56" s="247"/>
      <c r="L56" s="247"/>
      <c r="M56" s="247"/>
      <c r="N56" s="247"/>
      <c r="O56" s="247"/>
      <c r="P56" s="247"/>
      <c r="Q56" s="247"/>
      <c r="R56" s="247"/>
      <c r="S56" s="247"/>
      <c r="T56" s="247"/>
      <c r="U56" s="247"/>
      <c r="V56" s="247"/>
      <c r="W56" s="247"/>
      <c r="X56" s="247">
        <f>L56+L57</f>
        <v>0</v>
      </c>
    </row>
    <row r="57" spans="1:24" ht="15.75" customHeight="1">
      <c r="A57" s="222" t="s">
        <v>131</v>
      </c>
      <c r="B57" s="221">
        <v>36</v>
      </c>
      <c r="C57" s="258"/>
      <c r="D57" s="258"/>
      <c r="E57" s="258"/>
      <c r="F57" s="258"/>
    </row>
    <row r="58" spans="1:24" ht="15.75" customHeight="1">
      <c r="A58" s="222" t="s">
        <v>133</v>
      </c>
      <c r="B58" s="221">
        <v>37</v>
      </c>
      <c r="C58" s="258">
        <v>-365401.07999999984</v>
      </c>
      <c r="D58" s="258">
        <v>-365401.09000000008</v>
      </c>
      <c r="E58" s="258">
        <v>-365401.09000000008</v>
      </c>
      <c r="F58" s="258">
        <v>2643482.09</v>
      </c>
    </row>
    <row r="59" spans="1:24" ht="15.75" customHeight="1">
      <c r="A59" s="222" t="s">
        <v>135</v>
      </c>
      <c r="B59" s="221">
        <v>38</v>
      </c>
      <c r="C59" s="258"/>
      <c r="D59" s="258"/>
      <c r="E59" s="258"/>
      <c r="F59" s="258"/>
    </row>
    <row r="60" spans="1:24" ht="15.75" customHeight="1">
      <c r="A60" s="222" t="s">
        <v>137</v>
      </c>
      <c r="B60" s="221">
        <v>39</v>
      </c>
      <c r="C60" s="258"/>
      <c r="D60" s="258"/>
      <c r="E60" s="258"/>
      <c r="F60" s="258"/>
      <c r="H60" s="248"/>
    </row>
    <row r="61" spans="1:24" ht="15.75" customHeight="1">
      <c r="A61" s="222" t="s">
        <v>139</v>
      </c>
      <c r="B61" s="221">
        <v>40</v>
      </c>
      <c r="C61" s="258"/>
      <c r="D61" s="258"/>
      <c r="E61" s="258"/>
      <c r="F61" s="258"/>
      <c r="G61" s="246"/>
    </row>
    <row r="62" spans="1:24" ht="15.75" customHeight="1">
      <c r="A62" s="223" t="s">
        <v>1319</v>
      </c>
      <c r="B62" s="221">
        <v>41</v>
      </c>
      <c r="C62" s="258"/>
      <c r="D62" s="258"/>
      <c r="E62" s="258"/>
      <c r="F62" s="258"/>
      <c r="G62" s="247"/>
      <c r="H62" s="247"/>
      <c r="I62" s="247"/>
      <c r="J62" s="247"/>
      <c r="K62" s="247"/>
      <c r="L62" s="247"/>
      <c r="M62" s="247"/>
      <c r="N62" s="247"/>
      <c r="O62" s="247"/>
      <c r="P62" s="247"/>
      <c r="Q62" s="247"/>
      <c r="R62" s="247"/>
    </row>
    <row r="63" spans="1:24" ht="15.75" customHeight="1">
      <c r="A63" s="223" t="s">
        <v>1312</v>
      </c>
      <c r="B63" s="221">
        <v>42</v>
      </c>
      <c r="C63" s="258"/>
      <c r="D63" s="258"/>
      <c r="E63" s="258"/>
      <c r="F63" s="258"/>
      <c r="G63" s="247"/>
      <c r="H63" s="247"/>
      <c r="I63" s="247"/>
      <c r="J63" s="247"/>
      <c r="K63" s="247"/>
      <c r="L63" s="247"/>
      <c r="M63" s="247"/>
      <c r="N63" s="247"/>
      <c r="O63" s="247"/>
      <c r="P63" s="247"/>
      <c r="Q63" s="247"/>
      <c r="R63" s="247"/>
    </row>
    <row r="64" spans="1:24" ht="15.75" customHeight="1">
      <c r="A64" s="223" t="s">
        <v>1312</v>
      </c>
      <c r="B64" s="221">
        <v>43</v>
      </c>
      <c r="C64" s="258"/>
      <c r="D64" s="258"/>
      <c r="E64" s="258"/>
      <c r="F64" s="258"/>
      <c r="G64" s="247"/>
      <c r="H64" s="247"/>
      <c r="I64" s="247"/>
      <c r="J64" s="247"/>
      <c r="K64" s="247"/>
      <c r="L64" s="247"/>
      <c r="M64" s="247"/>
      <c r="N64" s="247"/>
      <c r="O64" s="247"/>
      <c r="P64" s="247"/>
      <c r="Q64" s="247"/>
      <c r="R64" s="247"/>
    </row>
    <row r="65" spans="1:8" ht="15.75" customHeight="1">
      <c r="A65" s="220" t="s">
        <v>1312</v>
      </c>
      <c r="B65" s="221">
        <v>44</v>
      </c>
      <c r="C65" s="258"/>
      <c r="D65" s="258"/>
      <c r="E65" s="258"/>
      <c r="F65" s="258"/>
    </row>
    <row r="66" spans="1:8" ht="15.75" customHeight="1">
      <c r="A66" s="225"/>
      <c r="C66" s="239" t="s">
        <v>1313</v>
      </c>
      <c r="D66" s="239" t="s">
        <v>1313</v>
      </c>
      <c r="E66" s="239" t="s">
        <v>1313</v>
      </c>
      <c r="F66" s="240" t="s">
        <v>1313</v>
      </c>
    </row>
    <row r="67" spans="1:8" ht="15.75" customHeight="1">
      <c r="A67" s="217" t="s">
        <v>144</v>
      </c>
      <c r="B67" s="221">
        <v>45</v>
      </c>
      <c r="C67" s="227">
        <f>SUM(C53:C65)</f>
        <v>1845596.05</v>
      </c>
      <c r="D67" s="227">
        <f>SUM(D53:D65)</f>
        <v>169643.33999999985</v>
      </c>
      <c r="E67" s="227">
        <f>SUM(E53:E65)</f>
        <v>1423469.3990357846</v>
      </c>
      <c r="F67" s="227">
        <f>SUM(F53:F65)</f>
        <v>-1654048.3099999996</v>
      </c>
    </row>
    <row r="68" spans="1:8" ht="15.75" customHeight="1">
      <c r="A68" s="217" t="s">
        <v>1320</v>
      </c>
      <c r="B68" s="237"/>
      <c r="C68" s="1107"/>
      <c r="D68" s="215"/>
      <c r="E68" s="215"/>
      <c r="F68" s="249"/>
    </row>
    <row r="69" spans="1:8" ht="15.75" customHeight="1">
      <c r="A69" s="222" t="s">
        <v>146</v>
      </c>
      <c r="B69" s="221">
        <v>46</v>
      </c>
      <c r="C69" s="258"/>
      <c r="D69" s="258"/>
      <c r="E69" s="258"/>
      <c r="F69" s="258"/>
    </row>
    <row r="70" spans="1:8" ht="15.75" customHeight="1">
      <c r="A70" s="222" t="s">
        <v>148</v>
      </c>
      <c r="B70" s="221">
        <v>47</v>
      </c>
      <c r="C70" s="258"/>
      <c r="D70" s="258"/>
      <c r="E70" s="258"/>
      <c r="F70" s="258"/>
    </row>
    <row r="71" spans="1:8" ht="15.75" customHeight="1">
      <c r="A71" s="223" t="s">
        <v>151</v>
      </c>
      <c r="B71" s="221">
        <v>48</v>
      </c>
      <c r="C71" s="258"/>
      <c r="D71" s="258"/>
      <c r="E71" s="258"/>
      <c r="F71" s="258"/>
    </row>
    <row r="72" spans="1:8" ht="15.75" customHeight="1">
      <c r="A72" s="223" t="s">
        <v>1312</v>
      </c>
      <c r="B72" s="221">
        <v>49</v>
      </c>
      <c r="C72" s="258"/>
      <c r="D72" s="258"/>
      <c r="E72" s="258"/>
      <c r="F72" s="258"/>
    </row>
    <row r="73" spans="1:8" ht="15.75" customHeight="1">
      <c r="A73" s="223" t="s">
        <v>1312</v>
      </c>
      <c r="B73" s="221">
        <v>50</v>
      </c>
      <c r="C73" s="258"/>
      <c r="D73" s="258"/>
      <c r="E73" s="258"/>
      <c r="F73" s="258"/>
    </row>
    <row r="74" spans="1:8" ht="15.75" customHeight="1">
      <c r="A74" s="220" t="s">
        <v>1312</v>
      </c>
      <c r="B74" s="221">
        <v>51</v>
      </c>
      <c r="C74" s="258"/>
      <c r="D74" s="258"/>
      <c r="E74" s="258"/>
      <c r="F74" s="258"/>
    </row>
    <row r="75" spans="1:8" ht="15.75" customHeight="1">
      <c r="A75" s="224"/>
      <c r="B75" s="250"/>
      <c r="C75" s="239" t="s">
        <v>1313</v>
      </c>
      <c r="D75" s="239" t="s">
        <v>1313</v>
      </c>
      <c r="E75" s="239" t="s">
        <v>1313</v>
      </c>
      <c r="F75" s="239" t="s">
        <v>1313</v>
      </c>
    </row>
    <row r="76" spans="1:8" ht="15.75" customHeight="1">
      <c r="A76" s="217" t="s">
        <v>153</v>
      </c>
      <c r="B76" s="221">
        <v>52</v>
      </c>
      <c r="C76" s="227">
        <f>SUM(C69:C74)</f>
        <v>0</v>
      </c>
      <c r="D76" s="227">
        <f>SUM(D69:D74)</f>
        <v>0</v>
      </c>
      <c r="E76" s="227">
        <f>SUM(E69:E74)</f>
        <v>0</v>
      </c>
      <c r="F76" s="227">
        <f>SUM(F69:F74)</f>
        <v>0</v>
      </c>
      <c r="G76" s="246"/>
      <c r="H76" s="246"/>
    </row>
    <row r="77" spans="1:8" ht="15.75" customHeight="1">
      <c r="A77" s="241"/>
      <c r="C77" s="239" t="s">
        <v>1313</v>
      </c>
      <c r="D77" s="239" t="s">
        <v>1313</v>
      </c>
      <c r="E77" s="239" t="s">
        <v>1313</v>
      </c>
      <c r="F77" s="239" t="s">
        <v>1313</v>
      </c>
    </row>
    <row r="78" spans="1:8" ht="15.75" customHeight="1">
      <c r="A78" s="217" t="s">
        <v>155</v>
      </c>
      <c r="B78" s="221">
        <v>53</v>
      </c>
      <c r="C78" s="227">
        <f>C67+C76</f>
        <v>1845596.05</v>
      </c>
      <c r="D78" s="227">
        <f>D67+D76</f>
        <v>169643.33999999985</v>
      </c>
      <c r="E78" s="227">
        <f>E67+E76</f>
        <v>1423469.3990357846</v>
      </c>
      <c r="F78" s="227">
        <f>F67+F76</f>
        <v>-1654048.3099999996</v>
      </c>
    </row>
    <row r="79" spans="1:8" ht="15.75" customHeight="1">
      <c r="A79" s="225"/>
      <c r="C79" s="239" t="s">
        <v>1317</v>
      </c>
      <c r="D79" s="239" t="s">
        <v>1317</v>
      </c>
      <c r="E79" s="239" t="s">
        <v>1317</v>
      </c>
      <c r="F79" s="239" t="s">
        <v>1317</v>
      </c>
    </row>
    <row r="80" spans="1:8" ht="15.75" customHeight="1">
      <c r="A80" s="217" t="s">
        <v>157</v>
      </c>
      <c r="B80" s="218"/>
      <c r="C80" s="251"/>
      <c r="D80" s="251"/>
      <c r="E80" s="251"/>
      <c r="F80" s="215"/>
      <c r="G80" s="243"/>
    </row>
    <row r="81" spans="1:8" ht="15.75" customHeight="1">
      <c r="A81" s="222" t="s">
        <v>158</v>
      </c>
      <c r="B81" s="221">
        <v>54</v>
      </c>
      <c r="C81" s="258"/>
      <c r="D81" s="258"/>
      <c r="E81" s="258"/>
      <c r="F81" s="258"/>
    </row>
    <row r="82" spans="1:8" ht="15.75" customHeight="1">
      <c r="A82" s="222" t="s">
        <v>160</v>
      </c>
      <c r="B82" s="221">
        <v>55</v>
      </c>
      <c r="C82" s="258">
        <v>252143.33785222488</v>
      </c>
      <c r="D82" s="258">
        <v>2893565.2586782118</v>
      </c>
      <c r="E82" s="258">
        <v>-5578640.9628289836</v>
      </c>
      <c r="F82" s="258">
        <v>718239.01587831997</v>
      </c>
    </row>
    <row r="83" spans="1:8" ht="15.75" customHeight="1">
      <c r="A83" s="222" t="s">
        <v>162</v>
      </c>
      <c r="B83" s="221">
        <v>56</v>
      </c>
      <c r="C83" s="258"/>
      <c r="D83" s="258"/>
      <c r="E83" s="258"/>
      <c r="F83" s="258"/>
      <c r="H83" s="246"/>
    </row>
    <row r="84" spans="1:8" ht="15.75" customHeight="1">
      <c r="A84" s="222" t="s">
        <v>164</v>
      </c>
      <c r="B84" s="221">
        <v>57</v>
      </c>
      <c r="C84" s="258"/>
      <c r="D84" s="258"/>
      <c r="E84" s="258"/>
      <c r="F84" s="258"/>
    </row>
    <row r="85" spans="1:8" ht="15.75" customHeight="1">
      <c r="A85" s="234" t="s">
        <v>1321</v>
      </c>
      <c r="B85" s="221">
        <v>58</v>
      </c>
      <c r="C85" s="258"/>
      <c r="D85" s="258"/>
      <c r="E85" s="258"/>
      <c r="F85" s="258"/>
    </row>
    <row r="86" spans="1:8" ht="15.75" customHeight="1">
      <c r="A86" s="234" t="s">
        <v>1312</v>
      </c>
      <c r="B86" s="221">
        <v>59</v>
      </c>
      <c r="C86" s="258"/>
      <c r="D86" s="258"/>
      <c r="E86" s="258"/>
      <c r="F86" s="258"/>
    </row>
    <row r="87" spans="1:8" ht="15.75" customHeight="1">
      <c r="A87" s="234" t="s">
        <v>1312</v>
      </c>
      <c r="B87" s="221">
        <v>60</v>
      </c>
      <c r="C87" s="258"/>
      <c r="D87" s="258"/>
      <c r="E87" s="258"/>
      <c r="F87" s="258"/>
    </row>
    <row r="88" spans="1:8" ht="15.75" customHeight="1">
      <c r="A88" s="234" t="s">
        <v>1312</v>
      </c>
      <c r="B88" s="221">
        <v>61</v>
      </c>
      <c r="C88" s="258"/>
      <c r="D88" s="258"/>
      <c r="E88" s="258"/>
      <c r="F88" s="258"/>
    </row>
    <row r="89" spans="1:8" ht="15.75" customHeight="1">
      <c r="A89" s="220" t="s">
        <v>169</v>
      </c>
      <c r="B89" s="221">
        <v>62</v>
      </c>
      <c r="C89" s="258"/>
      <c r="D89" s="258"/>
      <c r="E89" s="258"/>
      <c r="F89" s="258"/>
      <c r="H89" s="246"/>
    </row>
    <row r="90" spans="1:8" ht="15.75" customHeight="1">
      <c r="A90" s="225"/>
      <c r="C90" s="239" t="s">
        <v>1313</v>
      </c>
      <c r="D90" s="239" t="s">
        <v>1313</v>
      </c>
      <c r="E90" s="239" t="s">
        <v>1313</v>
      </c>
      <c r="F90" s="239" t="s">
        <v>1313</v>
      </c>
    </row>
    <row r="91" spans="1:8" ht="15.75" customHeight="1">
      <c r="A91" s="217" t="s">
        <v>171</v>
      </c>
      <c r="B91" s="221">
        <v>63</v>
      </c>
      <c r="C91" s="227">
        <f>SUM(C81:C88)</f>
        <v>252143.33785222488</v>
      </c>
      <c r="D91" s="227">
        <f>SUM(D81:D88)</f>
        <v>2893565.2586782118</v>
      </c>
      <c r="E91" s="227">
        <f>SUM(E81:E88)+E89</f>
        <v>-5578640.9628289836</v>
      </c>
      <c r="F91" s="227">
        <f>SUM(F81:F88)+F89</f>
        <v>718239.01587831997</v>
      </c>
      <c r="H91" s="246"/>
    </row>
    <row r="92" spans="1:8" ht="15.75" customHeight="1">
      <c r="A92" s="217" t="s">
        <v>173</v>
      </c>
      <c r="B92" s="221">
        <v>64</v>
      </c>
      <c r="C92" s="227">
        <f>C78+C91</f>
        <v>2097739.387852225</v>
      </c>
      <c r="D92" s="227">
        <f>D78+D91</f>
        <v>3063208.5986782117</v>
      </c>
      <c r="E92" s="227">
        <f>E78+E91</f>
        <v>-4155171.5637931991</v>
      </c>
      <c r="F92" s="227">
        <f>F78+F91</f>
        <v>-935809.29412167962</v>
      </c>
    </row>
    <row r="93" spans="1:8" ht="15.75" customHeight="1">
      <c r="A93" s="217" t="s">
        <v>175</v>
      </c>
      <c r="B93" s="221">
        <v>65</v>
      </c>
      <c r="C93" s="227">
        <f>C48-C78</f>
        <v>252143.33775607566</v>
      </c>
      <c r="D93" s="227">
        <f>D48-D78</f>
        <v>2893565.263060166</v>
      </c>
      <c r="E93" s="227">
        <f>E48-E78</f>
        <v>-5578640.9576166486</v>
      </c>
      <c r="F93" s="227">
        <f>F48-F78</f>
        <v>2046130.8800000001</v>
      </c>
    </row>
    <row r="94" spans="1:8" ht="15.75" customHeight="1">
      <c r="A94" s="217" t="s">
        <v>177</v>
      </c>
      <c r="B94" s="221">
        <v>66</v>
      </c>
      <c r="C94" s="227">
        <f>C78+C93</f>
        <v>2097739.3877560757</v>
      </c>
      <c r="D94" s="227">
        <f>D78+D93</f>
        <v>3063208.6030601659</v>
      </c>
      <c r="E94" s="227">
        <f>E78+E93</f>
        <v>-4155171.5585808642</v>
      </c>
      <c r="F94" s="227">
        <f>F78+F93</f>
        <v>392082.57000000053</v>
      </c>
    </row>
    <row r="95" spans="1:8" ht="12" customHeight="1">
      <c r="C95" s="239" t="s">
        <v>1317</v>
      </c>
      <c r="D95" s="239" t="s">
        <v>1317</v>
      </c>
      <c r="E95" s="239" t="s">
        <v>1317</v>
      </c>
      <c r="F95" s="239" t="s">
        <v>1317</v>
      </c>
    </row>
    <row r="96" spans="1:8">
      <c r="C96" s="252"/>
      <c r="D96" s="252"/>
      <c r="E96" s="252"/>
      <c r="F96" s="253"/>
    </row>
    <row r="97" spans="1:6">
      <c r="D97" s="254"/>
      <c r="E97" s="254"/>
      <c r="F97" s="255"/>
    </row>
    <row r="98" spans="1:6">
      <c r="A98" s="215"/>
      <c r="B98" s="215"/>
      <c r="D98" s="254"/>
      <c r="E98" s="255"/>
      <c r="F98" s="255"/>
    </row>
    <row r="99" spans="1:6">
      <c r="A99" s="215"/>
      <c r="B99" s="215"/>
      <c r="D99" s="254"/>
      <c r="E99" s="254"/>
      <c r="F99" s="254"/>
    </row>
    <row r="100" spans="1:6">
      <c r="D100" s="254"/>
      <c r="E100" s="254"/>
      <c r="F100" s="255"/>
    </row>
    <row r="101" spans="1:6">
      <c r="D101" s="256"/>
      <c r="E101" s="256"/>
      <c r="F101" s="256"/>
    </row>
    <row r="102" spans="1:6">
      <c r="D102" s="254"/>
      <c r="E102" s="257"/>
      <c r="F102" s="255"/>
    </row>
    <row r="103" spans="1:6">
      <c r="D103" s="254"/>
      <c r="E103" s="257"/>
      <c r="F103" s="255"/>
    </row>
    <row r="106" spans="1:6">
      <c r="C106" s="248"/>
    </row>
    <row r="109" spans="1:6">
      <c r="C109" s="248"/>
      <c r="D109" s="248"/>
      <c r="E109" s="248"/>
      <c r="F109" s="248"/>
    </row>
  </sheetData>
  <sheetProtection formatColumns="0"/>
  <mergeCells count="2">
    <mergeCell ref="E1:F1"/>
    <mergeCell ref="C4:F4"/>
  </mergeCells>
  <pageMargins left="0.75" right="0.75" top="0.89" bottom="0.83" header="0.5" footer="0.5"/>
  <pageSetup scale="47"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efdb8b0-c47e-4c3c-846a-2bf99d413b35" xsi:nil="true"/>
    <lcf76f155ced4ddcb4097134ff3c332f xmlns="6f41c3f9-0ddd-4792-9cc5-2aa494f8de60">
      <Terms xmlns="http://schemas.microsoft.com/office/infopath/2007/PartnerControls"/>
    </lcf76f155ced4ddcb4097134ff3c332f>
    <TopicofOutreach xmlns="6f41c3f9-0ddd-4792-9cc5-2aa494f8de60" xsi:nil="true"/>
    <Dateoutreachsent xmlns="6f41c3f9-0ddd-4792-9cc5-2aa494f8de60" xsi:nil="true"/>
    <Reviewed xmlns="6f41c3f9-0ddd-4792-9cc5-2aa494f8de60">false</Reviewed>
    <Program xmlns="6f41c3f9-0ddd-4792-9cc5-2aa494f8de60" xsi:nil="true"/>
    <CompleteorNo_x003f_ xmlns="6f41c3f9-0ddd-4792-9cc5-2aa494f8de60" xsi:nil="true"/>
    <SharedWithUsers xmlns="3efdb8b0-c47e-4c3c-846a-2bf99d413b35">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642FC5B8B920D4BB6C445E99411392A" ma:contentTypeVersion="21" ma:contentTypeDescription="Create a new document." ma:contentTypeScope="" ma:versionID="598d83c8d5cc8588e411bfec4547a831">
  <xsd:schema xmlns:xsd="http://www.w3.org/2001/XMLSchema" xmlns:xs="http://www.w3.org/2001/XMLSchema" xmlns:p="http://schemas.microsoft.com/office/2006/metadata/properties" xmlns:ns2="6f41c3f9-0ddd-4792-9cc5-2aa494f8de60" xmlns:ns3="3efdb8b0-c47e-4c3c-846a-2bf99d413b35" targetNamespace="http://schemas.microsoft.com/office/2006/metadata/properties" ma:root="true" ma:fieldsID="948c543ea909ea80c5ff6b0faeacd521" ns2:_="" ns3:_="">
    <xsd:import namespace="6f41c3f9-0ddd-4792-9cc5-2aa494f8de60"/>
    <xsd:import namespace="3efdb8b0-c47e-4c3c-846a-2bf99d413b3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3:TaxCatchAll" minOccurs="0"/>
                <xsd:element ref="ns2:TopicofOutreach" minOccurs="0"/>
                <xsd:element ref="ns2:Dateoutreachsent" minOccurs="0"/>
                <xsd:element ref="ns2:Reviewed" minOccurs="0"/>
                <xsd:element ref="ns2:MediaServiceObjectDetectorVersions" minOccurs="0"/>
                <xsd:element ref="ns2:MediaServiceSearchProperties" minOccurs="0"/>
                <xsd:element ref="ns2:Program" minOccurs="0"/>
                <xsd:element ref="ns2:CompleteorNo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41c3f9-0ddd-4792-9cc5-2aa494f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TopicofOutreach" ma:index="22" nillable="true" ma:displayName="Topic of Outreach" ma:format="Dropdown" ma:internalName="TopicofOutreach">
      <xsd:simpleType>
        <xsd:restriction base="dms:Note">
          <xsd:maxLength value="255"/>
        </xsd:restriction>
      </xsd:simpleType>
    </xsd:element>
    <xsd:element name="Dateoutreachsent" ma:index="23" nillable="true" ma:displayName="Date outreach sent " ma:format="DateOnly" ma:internalName="Dateoutreachsent">
      <xsd:simpleType>
        <xsd:restriction base="dms:DateTime"/>
      </xsd:simpleType>
    </xsd:element>
    <xsd:element name="Reviewed" ma:index="24" nillable="true" ma:displayName="Reviewed" ma:default="0" ma:format="Dropdown" ma:internalName="Reviewed">
      <xsd:simpleType>
        <xsd:restriction base="dms:Boolea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Program" ma:index="27" nillable="true" ma:displayName="Program" ma:format="Dropdown" ma:internalName="Program">
      <xsd:simpleType>
        <xsd:restriction base="dms:Choice">
          <xsd:enumeration value="One Care "/>
          <xsd:enumeration value="SCO"/>
          <xsd:enumeration value="PACE"/>
        </xsd:restriction>
      </xsd:simpleType>
    </xsd:element>
    <xsd:element name="CompleteorNo_x003f_" ma:index="28" nillable="true" ma:displayName="Complete or No?" ma:format="Dropdown" ma:internalName="CompleteorNo_x003f_">
      <xsd:simpleType>
        <xsd:restriction base="dms:Choice">
          <xsd:enumeration value="Complete"/>
        </xsd:restriction>
      </xsd:simpleType>
    </xsd:element>
  </xsd:schema>
  <xsd:schema xmlns:xsd="http://www.w3.org/2001/XMLSchema" xmlns:xs="http://www.w3.org/2001/XMLSchema" xmlns:dms="http://schemas.microsoft.com/office/2006/documentManagement/types" xmlns:pc="http://schemas.microsoft.com/office/infopath/2007/PartnerControls" targetNamespace="3efdb8b0-c47e-4c3c-846a-2bf99d413b3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18b40b15-145b-42ce-8af4-d69715b8fbd9}" ma:internalName="TaxCatchAll" ma:showField="CatchAllData" ma:web="3efdb8b0-c47e-4c3c-846a-2bf99d413b3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E6E73D-4AE3-486E-BE07-9B1957E3A72A}"/>
</file>

<file path=customXml/itemProps2.xml><?xml version="1.0" encoding="utf-8"?>
<ds:datastoreItem xmlns:ds="http://schemas.openxmlformats.org/officeDocument/2006/customXml" ds:itemID="{AD87261B-E246-46A5-8E27-6B0580666284}"/>
</file>

<file path=customXml/itemProps3.xml><?xml version="1.0" encoding="utf-8"?>
<ds:datastoreItem xmlns:ds="http://schemas.openxmlformats.org/officeDocument/2006/customXml" ds:itemID="{30D5320B-0A42-46B6-BA7A-FEB05E539883}"/>
</file>

<file path=docProps/app.xml><?xml version="1.0" encoding="utf-8"?>
<Properties xmlns="http://schemas.openxmlformats.org/officeDocument/2006/extended-properties" xmlns:vt="http://schemas.openxmlformats.org/officeDocument/2006/docPropsVTypes">
  <Application>Microsoft Excel Online</Application>
  <Manager/>
  <Company>Marsh &amp; McLennan Companies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kathy-rodham;scott-banken</dc:creator>
  <cp:keywords/>
  <dc:description/>
  <cp:lastModifiedBy>Rivenburgh, Elizabeth A (EHS)</cp:lastModifiedBy>
  <cp:revision/>
  <dcterms:created xsi:type="dcterms:W3CDTF">2013-06-21T22:57:57Z</dcterms:created>
  <dcterms:modified xsi:type="dcterms:W3CDTF">2024-08-29T18:07:19Z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2022-05-13T17:00:52Z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f81d9b62-a0c8-4b8f-ad5a-6ecb3c2cafe3</vt:lpwstr>
  </property>
  <property fmtid="{D5CDD505-2E9C-101B-9397-08002B2CF9AE}" pid="8" name="MSIP_Label_38f1469a-2c2a-4aee-b92b-090d4c5468ff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ContentTypeId">
    <vt:lpwstr>0x010100B642FC5B8B920D4BB6C445E99411392A</vt:lpwstr>
  </property>
  <property fmtid="{D5CDD505-2E9C-101B-9397-08002B2CF9AE}" pid="12" name="Order">
    <vt:r8>101900</vt:r8>
  </property>
  <property fmtid="{D5CDD505-2E9C-101B-9397-08002B2CF9AE}" pid="13" name="xd_Signature">
    <vt:bool>false</vt:bool>
  </property>
  <property fmtid="{D5CDD505-2E9C-101B-9397-08002B2CF9AE}" pid="14" name="xd_ProgID">
    <vt:lpwstr/>
  </property>
  <property fmtid="{D5CDD505-2E9C-101B-9397-08002B2CF9AE}" pid="15" name="_SourceUrl">
    <vt:lpwstr/>
  </property>
  <property fmtid="{D5CDD505-2E9C-101B-9397-08002B2CF9AE}" pid="16" name="_SharedFileIndex">
    <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TriggerFlowInfo">
    <vt:lpwstr/>
  </property>
  <property fmtid="{D5CDD505-2E9C-101B-9397-08002B2CF9AE}" pid="21" name="MediaServiceImageTags">
    <vt:lpwstr/>
  </property>
</Properties>
</file>